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caenergy.sharepoint.com/sites/BuildingStandardsOffice/Shared Documents/03. Standards Tools/3H. 3rd Party Tools/3Giii. Right-Energy/Right-Energy 2025.2.0/Backup Material/"/>
    </mc:Choice>
  </mc:AlternateContent>
  <xr:revisionPtr revIDLastSave="12" documentId="13_ncr:1_{56C05233-6E77-418D-9DAF-A095EB9DE54A}" xr6:coauthVersionLast="47" xr6:coauthVersionMax="47" xr10:uidLastSave="{DD2E89BC-4589-4CDD-B9EA-316C06878501}"/>
  <bookViews>
    <workbookView xWindow="-108" yWindow="-108" windowWidth="41496" windowHeight="16776" tabRatio="893" activeTab="2" xr2:uid="{4A1B9CE9-BF9D-4290-BF9B-38A81CC2E932}"/>
  </bookViews>
  <sheets>
    <sheet name="Instructions" sheetId="1" r:id="rId1"/>
    <sheet name="Test Data Set Description" sheetId="10" r:id="rId2"/>
    <sheet name="Summary" sheetId="2" r:id="rId3"/>
    <sheet name="Details" sheetId="5" r:id="rId4"/>
    <sheet name="Reference" sheetId="3" r:id="rId5"/>
    <sheet name="Candidate" sheetId="4" r:id="rId6"/>
    <sheet name="ReferenceLookups" sheetId="7" r:id="rId7"/>
    <sheet name="CandidateLookups" sheetId="8" r:id="rId8"/>
    <sheet name="Constants" sheetId="6" r:id="rId9"/>
    <sheet name="NewCSV" sheetId="14" r:id="rId10"/>
    <sheet name="SelfUtilizationCredits" sheetId="16" r:id="rId11"/>
    <sheet name="EAA" sheetId="13" r:id="rId12"/>
  </sheets>
  <definedNames>
    <definedName name="_xlnm._FilterDatabase" localSheetId="5" hidden="1">Candidate!$A$3:$NK$265</definedName>
    <definedName name="_xlnm._FilterDatabase" localSheetId="4" hidden="1">Reference!$A$11:$NM$265</definedName>
    <definedName name="AdditionsAlterations">Summary!$C$10</definedName>
    <definedName name="AdditionsAlterationsTypeList">Constants!$A$56:$A$57</definedName>
    <definedName name="Candidate">CandidateLookups!$B$5</definedName>
    <definedName name="Candidate_Software">Summary!$C$5</definedName>
    <definedName name="CandidateEDR">CandidateLookups!$B$39</definedName>
    <definedName name="CandidateFile">CandidateLookups!$B$4</definedName>
    <definedName name="CandidateFileName">CandidateLookups!$B$6</definedName>
    <definedName name="CandidateProposedEDR1Margin">CandidateLookups!$B$21</definedName>
    <definedName name="CandidateProposedEDR2totMargin">CandidateLookups!$B$24</definedName>
    <definedName name="CandidateProposedIAQVent">CandidateLookups!$B$13</definedName>
    <definedName name="CandidateProposedLSCEfficiency">CandidateLookups!$B$23</definedName>
    <definedName name="CandidateProposedLSCTotal">CandidateLookups!$B$24</definedName>
    <definedName name="CandidateProposedOtherHVAC">CandidateLookups!$B$14</definedName>
    <definedName name="CandidateProposedPeakCooling">CandidateLookups!$B$22</definedName>
    <definedName name="CandidateProposedPVsize">CandidateLookups!$B$20</definedName>
    <definedName name="CandidateProposedSelfUtilization">CandidateLookups!$B$16</definedName>
    <definedName name="CandidateProposedSolar">CandidateLookups!$B$17</definedName>
    <definedName name="CandidateProposedSourceEnergy">CandidateLookups!$B$19</definedName>
    <definedName name="CandidateProposedSourceMargin">CandidateLookups!$B$21</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CandidateLookups!$B$34</definedName>
    <definedName name="CandidateStandardEDR2">CandidateLookups!$B$39</definedName>
    <definedName name="CandidateStandardEDR2tot">CandidateLookups!$B$39</definedName>
    <definedName name="CandidateStandardIAQVent">CandidateLookups!$B$28</definedName>
    <definedName name="CandidateStandardOtherHVAC">CandidateLookups!$B$29</definedName>
    <definedName name="CandidateStandardPVsize">CandidateLookups!$B$35</definedName>
    <definedName name="CandidateStandardSelfUtilization">CandidateLookups!$B$31</definedName>
    <definedName name="CandidateStandardSolar">CandidateLookups!$B$32</definedName>
    <definedName name="CandidateStandardSourceEnergy">CandidateLookups!$B$34</definedName>
    <definedName name="CandidateStandardSpcCool">CandidateLookups!$B$27</definedName>
    <definedName name="CandidateStandardSpcHeat">CandidateLookups!$B$26</definedName>
    <definedName name="CandidateStandardTotal">CandidateLookups!$B$33</definedName>
    <definedName name="CandidateStandardWtrHeat">CandidateLookups!$B$30</definedName>
    <definedName name="Case1Lookup">Constants!$B$21</definedName>
    <definedName name="Comparison_Author">Summary!$C$4</definedName>
    <definedName name="Comparison_Date">Summary!$C$3</definedName>
    <definedName name="ConstructionTypeArray">Constants!$A$44:$B$45</definedName>
    <definedName name="ConstructionTypeList">Constants!$A$44:$A$45</definedName>
    <definedName name="countW01">Constants!$V$13</definedName>
    <definedName name="countW02">Constants!$V$14</definedName>
    <definedName name="countW04">Constants!$V$15</definedName>
    <definedName name="countW05">Constants!$V$16</definedName>
    <definedName name="countW07">Constants!$V$17</definedName>
    <definedName name="countW08">Constants!$V$18</definedName>
    <definedName name="countW09">Constants!$V$19</definedName>
    <definedName name="countW11">Constants!$V$20</definedName>
    <definedName name="countW12">Constants!$V$21</definedName>
    <definedName name="countW13">Constants!$V$22</definedName>
    <definedName name="countW14">Constants!$V$23</definedName>
    <definedName name="countW15">Constants!$V$24</definedName>
    <definedName name="countW17">Constants!$V$25</definedName>
    <definedName name="countW18">Constants!$V$26</definedName>
    <definedName name="countW20">Constants!$V$27</definedName>
    <definedName name="countW21">Constants!$V$28</definedName>
    <definedName name="countW22">Constants!$V$29</definedName>
    <definedName name="dataarraySUC">SelfUtilizationCredits!$A$7</definedName>
    <definedName name="Fail">Constants!$A$7</definedName>
    <definedName name="filenameSUC">SelfUtilizationCredits!$A$8</definedName>
    <definedName name="fractionSUC">SelfUtilizationCredits!$A$9</definedName>
    <definedName name="MultiFamily">Summary!#REF!</definedName>
    <definedName name="MultiFamilyTypeList">Constants!$A$52:$A$53</definedName>
    <definedName name="NewlyConstructed">Summary!$C$9</definedName>
    <definedName name="NewlyConstructedTypeList">Constants!$A$60:$A$61</definedName>
    <definedName name="No">Constants!$A$9</definedName>
    <definedName name="Pass">Constants!$A$6</definedName>
    <definedName name="PostfixSUC">SelfUtilizationCredits!$A$11</definedName>
    <definedName name="PrefixSUC">SelfUtilizationCredits!$A$10</definedName>
    <definedName name="_xlnm.Print_Area" localSheetId="3">Details!$A$1:$M$266</definedName>
    <definedName name="_xlnm.Print_Area" localSheetId="2">Summary!$A$1:$L$35</definedName>
    <definedName name="_xlnm.Print_Titles" localSheetId="3">Details!$1:$7</definedName>
    <definedName name="PrototypeArray">Constants!$A$32:$B$42</definedName>
    <definedName name="PrototypeList">Constants!$A$32:$A$42</definedName>
    <definedName name="RefCol">Details!$BE$7</definedName>
    <definedName name="RefColEDR">Details!$BF$7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ReferenceLookups!$B$19</definedName>
    <definedName name="ReferenceProposedEDR1Margin">ReferenceLookups!$B$21</definedName>
    <definedName name="ReferenceProposedEDR2effMargin">ReferenceLookups!$B$22</definedName>
    <definedName name="ReferenceProposedEDR2totMargin">ReferenceLookups!$B$24</definedName>
    <definedName name="ReferenceProposedIAQVent">ReferenceLookups!$B$13</definedName>
    <definedName name="ReferenceProposedLSCEfficiency">ReferenceLookups!$B$23</definedName>
    <definedName name="ReferenceProposedLSCTotal">ReferenceLookups!$B$24</definedName>
    <definedName name="ReferenceProposedOtherHVAC">ReferenceLookups!$B$14</definedName>
    <definedName name="ReferenceProposedPeakCooling">ReferenceLookups!$B$22</definedName>
    <definedName name="ReferenceProposedPVsize">ReferenceLookups!$B$20</definedName>
    <definedName name="ReferenceProposedSelfUtilization">ReferenceLookups!$B$16</definedName>
    <definedName name="ReferenceProposedSolar">ReferenceLookups!$B$17</definedName>
    <definedName name="ReferenceProposedSourceEnergy">ReferenceLookups!$B$19</definedName>
    <definedName name="ReferenceProposedSourceMargin">ReferenceLookups!$B$21</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2">ReferenceLookups!$B$36</definedName>
    <definedName name="ReferenceStandardEDR2tot">ReferenceLookups!$B$36</definedName>
    <definedName name="ReferenceStandardIAQVent">ReferenceLookups!$B$28</definedName>
    <definedName name="ReferenceStandardOtherHVAC">ReferenceLookups!$B$29</definedName>
    <definedName name="ReferenceStandardPVsize">ReferenceLookups!$B$35</definedName>
    <definedName name="ReferenceStandardSelfUtilization">ReferenceLookups!$B$31</definedName>
    <definedName name="ReferenceStandardSolar">ReferenceLookups!$B$32</definedName>
    <definedName name="ReferenceStandardSourceEnergy">ReferenceLookups!$B$34</definedName>
    <definedName name="ReferenceStandardSpcCool">ReferenceLookups!$B$27</definedName>
    <definedName name="ReferenceStandardSpcHeat">ReferenceLookups!$B$26</definedName>
    <definedName name="ReferenceStandardTotal">ReferenceLookups!$B$33</definedName>
    <definedName name="ReferenceStandardWtrHeat">ReferenceLookups!$B$30</definedName>
    <definedName name="ResultT01">Details!$D$25</definedName>
    <definedName name="ResultT02">Details!$D$44</definedName>
    <definedName name="ResultT04">Details!$D$63</definedName>
    <definedName name="ResultT05">Details!$D$82</definedName>
    <definedName name="ResultT07">Details!$D$100</definedName>
    <definedName name="ResultT08">Details!$D$113</definedName>
    <definedName name="ResultT09">Details!$D$126</definedName>
    <definedName name="ResultT11">Details!#REF!</definedName>
    <definedName name="ResultT12">Details!$D$139</definedName>
    <definedName name="ResultT13">Details!$D$150</definedName>
    <definedName name="ResultT14">Details!$D$169</definedName>
    <definedName name="ResultT15">Details!$D$188</definedName>
    <definedName name="ResultT17">Details!$D$207</definedName>
    <definedName name="ResultT18">Details!$D$226</definedName>
    <definedName name="ResultT20">Details!$D$239</definedName>
    <definedName name="ResultT21">Details!$D$251</definedName>
    <definedName name="ResultT22">Details!$D$265</definedName>
    <definedName name="SingleFamily">Summary!$C$8</definedName>
    <definedName name="SingleFamilyTypeList">Constants!$A$48:$A$49</definedName>
    <definedName name="SoftwareType">Summary!$C$7</definedName>
    <definedName name="SoftwareTypeArray">Constants!$A$40:$B$41</definedName>
    <definedName name="SoftwareTypeList">Constants!$A$40:$A$41</definedName>
    <definedName name="StandardArray">Details!$BS$1:$BT$404</definedName>
    <definedName name="StandardList">Details!$BS$1:$BS$404</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Details!$F$100</definedName>
    <definedName name="T07Reference">Details!$E$100</definedName>
    <definedName name="T07Standard">Details!$K$100</definedName>
    <definedName name="T08Proposed">Details!$F$113</definedName>
    <definedName name="T08Reference">Details!$E$113</definedName>
    <definedName name="T08Standard">Details!$K$113</definedName>
    <definedName name="T09Proposed">Details!$F$126</definedName>
    <definedName name="T09Reference">Details!$E$126</definedName>
    <definedName name="T09Standard">Details!$K$126</definedName>
    <definedName name="T11Proposed">Details!#REF!</definedName>
    <definedName name="T11Reference">Details!#REF!</definedName>
    <definedName name="T11Standard">Details!#REF!</definedName>
    <definedName name="T12Proposed">Details!$F$139</definedName>
    <definedName name="T12Reference">Details!$E$139</definedName>
    <definedName name="T12Standard">Details!$K$139</definedName>
    <definedName name="T13Proposed">Details!$F$150</definedName>
    <definedName name="T13Reference">Details!$E$150</definedName>
    <definedName name="T13Standard">Details!$K$150</definedName>
    <definedName name="T14Proposed">Details!$F$169</definedName>
    <definedName name="T14Reference">Details!$E$169</definedName>
    <definedName name="T14Standard">Details!$K$169</definedName>
    <definedName name="T15Proposed">Details!$F$188</definedName>
    <definedName name="T15Reference">Details!$E$188</definedName>
    <definedName name="T15Standard">Details!$K$188</definedName>
    <definedName name="T17Proposed">Details!$F$207</definedName>
    <definedName name="T17Reference">Details!$E$207</definedName>
    <definedName name="T17Standard">Details!$K$207</definedName>
    <definedName name="T18Proposed">Details!$F$226</definedName>
    <definedName name="T18Reference">Details!$E$226</definedName>
    <definedName name="T18Standard">Details!$K$226</definedName>
    <definedName name="T20Proposed">Details!$F$239</definedName>
    <definedName name="T20Reference">Details!$E$239</definedName>
    <definedName name="T20Standard">Details!$K$239</definedName>
    <definedName name="T21Proposed">Details!$F$251</definedName>
    <definedName name="T21Reference">Details!$E$251</definedName>
    <definedName name="T21Standard">Details!$K$251</definedName>
    <definedName name="T22Proposed">Details!$F$265</definedName>
    <definedName name="T22Reference">Details!$E$265</definedName>
    <definedName name="T22Standard">Details!$K$265</definedName>
    <definedName name="TestArray">Constants!$A$13:$U$29</definedName>
    <definedName name="TestList">Constants!$A$13:$A$29</definedName>
    <definedName name="Tolerance">Constants!$A$3</definedName>
    <definedName name="TotalPages">Details!$B$268</definedName>
    <definedName name="TotalSum">Constants!$A$4</definedName>
    <definedName name="Units">Summary!$C$11</definedName>
    <definedName name="Yes">Constants!$A$8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8" l="1"/>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455" i="8"/>
  <c r="L456" i="8"/>
  <c r="L457" i="8"/>
  <c r="L458" i="8"/>
  <c r="L459" i="8"/>
  <c r="L460" i="8"/>
  <c r="L461" i="8"/>
  <c r="L462" i="8"/>
  <c r="L463" i="8"/>
  <c r="L464" i="8"/>
  <c r="L465" i="8"/>
  <c r="L466" i="8"/>
  <c r="L467" i="8"/>
  <c r="L468" i="8"/>
  <c r="L469" i="8"/>
  <c r="L470" i="8"/>
  <c r="L471" i="8"/>
  <c r="L472" i="8"/>
  <c r="L473" i="8"/>
  <c r="L474" i="8"/>
  <c r="L475" i="8"/>
  <c r="L476" i="8"/>
  <c r="L477" i="8"/>
  <c r="L478" i="8"/>
  <c r="L479" i="8"/>
  <c r="L480" i="8"/>
  <c r="L481" i="8"/>
  <c r="L482" i="8"/>
  <c r="L483" i="8"/>
  <c r="L484" i="8"/>
  <c r="L485" i="8"/>
  <c r="L486" i="8"/>
  <c r="L487" i="8"/>
  <c r="L488" i="8"/>
  <c r="L489" i="8"/>
  <c r="L490" i="8"/>
  <c r="L491" i="8"/>
  <c r="L492" i="8"/>
  <c r="L493" i="8"/>
  <c r="L494" i="8"/>
  <c r="L495" i="8"/>
  <c r="L496" i="8"/>
  <c r="L497" i="8"/>
  <c r="L498" i="8"/>
  <c r="L499" i="8"/>
  <c r="L500" i="8"/>
  <c r="L501" i="8"/>
  <c r="L502" i="8"/>
  <c r="L503" i="8"/>
  <c r="L504" i="8"/>
  <c r="L505" i="8"/>
  <c r="L506" i="8"/>
  <c r="L507" i="8"/>
  <c r="L508" i="8"/>
  <c r="L509" i="8"/>
  <c r="L510" i="8"/>
  <c r="L511" i="8"/>
  <c r="L512" i="8"/>
  <c r="L513" i="8"/>
  <c r="L514" i="8"/>
  <c r="L515" i="8"/>
  <c r="L516" i="8"/>
  <c r="L517" i="8"/>
  <c r="L518" i="8"/>
  <c r="L519" i="8"/>
  <c r="L520" i="8"/>
  <c r="L521" i="8"/>
  <c r="L522" i="8"/>
  <c r="L523" i="8"/>
  <c r="L524" i="8"/>
  <c r="L525" i="8"/>
  <c r="L526" i="8"/>
  <c r="L527" i="8"/>
  <c r="L528" i="8"/>
  <c r="L529" i="8"/>
  <c r="L530" i="8"/>
  <c r="L531" i="8"/>
  <c r="L532" i="8"/>
  <c r="L533" i="8"/>
  <c r="L534" i="8"/>
  <c r="L535" i="8"/>
  <c r="L536" i="8"/>
  <c r="L537" i="8"/>
  <c r="L538" i="8"/>
  <c r="L539" i="8"/>
  <c r="L540" i="8"/>
  <c r="L541" i="8"/>
  <c r="L542" i="8"/>
  <c r="L543" i="8"/>
  <c r="L544" i="8"/>
  <c r="L545" i="8"/>
  <c r="L546" i="8"/>
  <c r="L547" i="8"/>
  <c r="L548" i="8"/>
  <c r="L549" i="8"/>
  <c r="L550" i="8"/>
  <c r="L551" i="8"/>
  <c r="L552" i="8"/>
  <c r="L553" i="8"/>
  <c r="L554" i="8"/>
  <c r="L555" i="8"/>
  <c r="L556" i="8"/>
  <c r="L557" i="8"/>
  <c r="L558" i="8"/>
  <c r="L559" i="8"/>
  <c r="L560" i="8"/>
  <c r="L561" i="8"/>
  <c r="L562" i="8"/>
  <c r="L563" i="8"/>
  <c r="L564" i="8"/>
  <c r="L565" i="8"/>
  <c r="L566" i="8"/>
  <c r="L567" i="8"/>
  <c r="L568" i="8"/>
  <c r="L569" i="8"/>
  <c r="L570" i="8"/>
  <c r="L571" i="8"/>
  <c r="L572" i="8"/>
  <c r="L573" i="8"/>
  <c r="L574" i="8"/>
  <c r="L575" i="8"/>
  <c r="L576" i="8"/>
  <c r="L577" i="8"/>
  <c r="L578" i="8"/>
  <c r="L579" i="8"/>
  <c r="L580" i="8"/>
  <c r="L581" i="8"/>
  <c r="L582" i="8"/>
  <c r="L583" i="8"/>
  <c r="L584" i="8"/>
  <c r="L585" i="8"/>
  <c r="L586" i="8"/>
  <c r="L587" i="8"/>
  <c r="L588" i="8"/>
  <c r="L589" i="8"/>
  <c r="L590" i="8"/>
  <c r="L591" i="8"/>
  <c r="L592" i="8"/>
  <c r="L593" i="8"/>
  <c r="L594" i="8"/>
  <c r="L595" i="8"/>
  <c r="L596" i="8"/>
  <c r="L597" i="8"/>
  <c r="L598" i="8"/>
  <c r="L599" i="8"/>
  <c r="L600" i="8"/>
  <c r="L601" i="8"/>
  <c r="L602" i="8"/>
  <c r="L603" i="8"/>
  <c r="L604" i="8"/>
  <c r="L605" i="8"/>
  <c r="L606" i="8"/>
  <c r="L607" i="8"/>
  <c r="L608" i="8"/>
  <c r="L609" i="8"/>
  <c r="L610" i="8"/>
  <c r="L611" i="8"/>
  <c r="L612" i="8"/>
  <c r="L613" i="8"/>
  <c r="L614" i="8"/>
  <c r="L615" i="8"/>
  <c r="L616" i="8"/>
  <c r="L617" i="8"/>
  <c r="L618" i="8"/>
  <c r="L619" i="8"/>
  <c r="L620" i="8"/>
  <c r="L621" i="8"/>
  <c r="L622" i="8"/>
  <c r="L623" i="8"/>
  <c r="L624" i="8"/>
  <c r="L625" i="8"/>
  <c r="L626" i="8"/>
  <c r="L627" i="8"/>
  <c r="L628" i="8"/>
  <c r="L629" i="8"/>
  <c r="L630" i="8"/>
  <c r="L631" i="8"/>
  <c r="L632" i="8"/>
  <c r="L633" i="8"/>
  <c r="L634" i="8"/>
  <c r="L635" i="8"/>
  <c r="L636" i="8"/>
  <c r="L637" i="8"/>
  <c r="L638" i="8"/>
  <c r="L639" i="8"/>
  <c r="L640" i="8"/>
  <c r="L641" i="8"/>
  <c r="L642" i="8"/>
  <c r="L643" i="8"/>
  <c r="L644" i="8"/>
  <c r="L645" i="8"/>
  <c r="L646" i="8"/>
  <c r="L647" i="8"/>
  <c r="L648" i="8"/>
  <c r="L649" i="8"/>
  <c r="L650" i="8"/>
  <c r="L651" i="8"/>
  <c r="L652" i="8"/>
  <c r="L653" i="8"/>
  <c r="L654" i="8"/>
  <c r="L655" i="8"/>
  <c r="L656" i="8"/>
  <c r="L657" i="8"/>
  <c r="L658" i="8"/>
  <c r="L659" i="8"/>
  <c r="L660" i="8"/>
  <c r="L661" i="8"/>
  <c r="L662" i="8"/>
  <c r="L663" i="8"/>
  <c r="L664" i="8"/>
  <c r="L665" i="8"/>
  <c r="L666" i="8"/>
  <c r="L667" i="8"/>
  <c r="L668" i="8"/>
  <c r="L669" i="8"/>
  <c r="L670" i="8"/>
  <c r="L671" i="8"/>
  <c r="L672" i="8"/>
  <c r="L673" i="8"/>
  <c r="L674" i="8"/>
  <c r="L675" i="8"/>
  <c r="L676" i="8"/>
  <c r="L677" i="8"/>
  <c r="L678" i="8"/>
  <c r="L679" i="8"/>
  <c r="L680" i="8"/>
  <c r="L681" i="8"/>
  <c r="L682" i="8"/>
  <c r="L683" i="8"/>
  <c r="L684" i="8"/>
  <c r="L685" i="8"/>
  <c r="L686" i="8"/>
  <c r="L687" i="8"/>
  <c r="L688" i="8"/>
  <c r="L689" i="8"/>
  <c r="L690" i="8"/>
  <c r="L691" i="8"/>
  <c r="L692" i="8"/>
  <c r="L693" i="8"/>
  <c r="L694" i="8"/>
  <c r="L695" i="8"/>
  <c r="L696" i="8"/>
  <c r="L697" i="8"/>
  <c r="L698" i="8"/>
  <c r="L699" i="8"/>
  <c r="L700" i="8"/>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4" i="7"/>
  <c r="M4" i="7" s="1"/>
  <c r="N4" i="7" s="1"/>
  <c r="BU142" i="5"/>
  <c r="BU129" i="5"/>
  <c r="BU153" i="5"/>
  <c r="A142" i="5"/>
  <c r="A153" i="5"/>
  <c r="Q1" i="5"/>
  <c r="BO6" i="5" l="1"/>
  <c r="BD113" i="5"/>
  <c r="AV6" i="5"/>
  <c r="AQ6" i="5"/>
  <c r="AN6" i="5"/>
  <c r="AO6" i="5"/>
  <c r="AP6" i="5"/>
  <c r="AL6" i="5"/>
  <c r="AM6" i="5"/>
  <c r="AF6" i="5"/>
  <c r="A34" i="7"/>
  <c r="A34" i="8"/>
  <c r="A19" i="8"/>
  <c r="A24" i="8"/>
  <c r="A23" i="8"/>
  <c r="A24" i="7"/>
  <c r="A23" i="7"/>
  <c r="A22" i="7"/>
  <c r="A22" i="8"/>
  <c r="A21" i="8"/>
  <c r="A21" i="7"/>
  <c r="A19" i="7"/>
  <c r="AR6" i="5"/>
  <c r="A31" i="7"/>
  <c r="C165" i="10"/>
  <c r="C2" i="5"/>
  <c r="N138" i="5" l="1"/>
  <c r="N136" i="5"/>
  <c r="M105" i="8"/>
  <c r="BT99" i="5"/>
  <c r="BT98" i="5"/>
  <c r="BT97" i="5"/>
  <c r="BT96" i="5"/>
  <c r="C26" i="7" l="1"/>
  <c r="P2" i="5"/>
  <c r="BI4" i="5" l="1"/>
  <c r="BE7" i="5"/>
  <c r="BG7" i="5"/>
  <c r="BF7" i="5"/>
  <c r="AF4" i="5"/>
  <c r="G15" i="6" l="1"/>
  <c r="E15" i="6"/>
  <c r="A1" i="5"/>
  <c r="V14" i="6"/>
  <c r="V15" i="6"/>
  <c r="V17" i="6"/>
  <c r="V18" i="6"/>
  <c r="V19" i="6"/>
  <c r="V20" i="6"/>
  <c r="V21" i="6"/>
  <c r="V22" i="6"/>
  <c r="V23" i="6"/>
  <c r="V24" i="6"/>
  <c r="V25" i="6"/>
  <c r="V26" i="6"/>
  <c r="V27" i="6"/>
  <c r="V28" i="6"/>
  <c r="V29" i="6"/>
  <c r="V13" i="6"/>
  <c r="M5" i="8" l="1"/>
  <c r="N5" i="8" s="1"/>
  <c r="M6" i="8"/>
  <c r="N6" i="8" s="1"/>
  <c r="M7" i="8"/>
  <c r="N7" i="8" s="1"/>
  <c r="M8" i="8"/>
  <c r="N8" i="8" s="1"/>
  <c r="M9" i="8"/>
  <c r="N9" i="8" s="1"/>
  <c r="M10" i="8"/>
  <c r="N10" i="8" s="1"/>
  <c r="M11" i="8"/>
  <c r="N11" i="8" s="1"/>
  <c r="M12" i="8"/>
  <c r="N12" i="8" s="1"/>
  <c r="M13" i="8"/>
  <c r="N13" i="8" s="1"/>
  <c r="M14" i="8"/>
  <c r="N14" i="8" s="1"/>
  <c r="M15" i="8"/>
  <c r="N15" i="8" s="1"/>
  <c r="M16" i="8"/>
  <c r="N16" i="8" s="1"/>
  <c r="M17" i="8"/>
  <c r="N17" i="8" s="1"/>
  <c r="M18" i="8"/>
  <c r="N18" i="8" s="1"/>
  <c r="M19" i="8"/>
  <c r="N19" i="8" s="1"/>
  <c r="M20" i="8"/>
  <c r="N20" i="8" s="1"/>
  <c r="M21" i="8"/>
  <c r="N21" i="8" s="1"/>
  <c r="M22" i="8"/>
  <c r="N22" i="8" s="1"/>
  <c r="M23" i="8"/>
  <c r="N23" i="8" s="1"/>
  <c r="M24" i="8"/>
  <c r="N24" i="8" s="1"/>
  <c r="M25" i="8"/>
  <c r="N25" i="8" s="1"/>
  <c r="M26" i="8"/>
  <c r="N26" i="8" s="1"/>
  <c r="M27" i="8"/>
  <c r="N27" i="8" s="1"/>
  <c r="M28" i="8"/>
  <c r="N28" i="8" s="1"/>
  <c r="M29" i="8"/>
  <c r="N29" i="8" s="1"/>
  <c r="M30" i="8"/>
  <c r="N30" i="8" s="1"/>
  <c r="M31" i="8"/>
  <c r="N31" i="8" s="1"/>
  <c r="M32" i="8"/>
  <c r="N32" i="8" s="1"/>
  <c r="M33" i="8"/>
  <c r="N33" i="8" s="1"/>
  <c r="M34" i="8"/>
  <c r="N34" i="8" s="1"/>
  <c r="M35" i="8"/>
  <c r="N35" i="8" s="1"/>
  <c r="M36" i="8"/>
  <c r="N36" i="8" s="1"/>
  <c r="M37" i="8"/>
  <c r="N37" i="8" s="1"/>
  <c r="M38" i="8"/>
  <c r="N38" i="8" s="1"/>
  <c r="M39" i="8"/>
  <c r="N39" i="8" s="1"/>
  <c r="M40" i="8"/>
  <c r="N40" i="8" s="1"/>
  <c r="M41" i="8"/>
  <c r="N41" i="8" s="1"/>
  <c r="M42" i="8"/>
  <c r="N42" i="8" s="1"/>
  <c r="M43" i="8"/>
  <c r="N43" i="8" s="1"/>
  <c r="M44" i="8"/>
  <c r="N44" i="8" s="1"/>
  <c r="M45" i="8"/>
  <c r="N45" i="8" s="1"/>
  <c r="M46" i="8"/>
  <c r="N46" i="8" s="1"/>
  <c r="M47" i="8"/>
  <c r="N47" i="8" s="1"/>
  <c r="M48" i="8"/>
  <c r="N48" i="8" s="1"/>
  <c r="M49" i="8"/>
  <c r="N49" i="8" s="1"/>
  <c r="M50" i="8"/>
  <c r="N50" i="8" s="1"/>
  <c r="M51" i="8"/>
  <c r="N51" i="8" s="1"/>
  <c r="M52" i="8"/>
  <c r="N52" i="8" s="1"/>
  <c r="M53" i="8"/>
  <c r="N53" i="8" s="1"/>
  <c r="M54" i="8"/>
  <c r="N54" i="8" s="1"/>
  <c r="M55" i="8"/>
  <c r="N55" i="8" s="1"/>
  <c r="M56" i="8"/>
  <c r="N56" i="8" s="1"/>
  <c r="M57" i="8"/>
  <c r="N57" i="8" s="1"/>
  <c r="M58" i="8"/>
  <c r="N58" i="8" s="1"/>
  <c r="M59" i="8"/>
  <c r="N59" i="8" s="1"/>
  <c r="M60" i="8"/>
  <c r="N60" i="8" s="1"/>
  <c r="M61" i="8"/>
  <c r="N61" i="8" s="1"/>
  <c r="M62" i="8"/>
  <c r="N62" i="8" s="1"/>
  <c r="M63" i="8"/>
  <c r="N63" i="8" s="1"/>
  <c r="M64" i="8"/>
  <c r="N64" i="8" s="1"/>
  <c r="M65" i="8"/>
  <c r="N65" i="8" s="1"/>
  <c r="M66" i="8"/>
  <c r="N66" i="8" s="1"/>
  <c r="M67" i="8"/>
  <c r="N67" i="8" s="1"/>
  <c r="M68" i="8"/>
  <c r="N68" i="8" s="1"/>
  <c r="M69" i="8"/>
  <c r="N69" i="8" s="1"/>
  <c r="M70" i="8"/>
  <c r="N70" i="8" s="1"/>
  <c r="M71" i="8"/>
  <c r="N71" i="8" s="1"/>
  <c r="M72" i="8"/>
  <c r="N72" i="8" s="1"/>
  <c r="M73" i="8"/>
  <c r="N73" i="8" s="1"/>
  <c r="M74" i="8"/>
  <c r="N74" i="8" s="1"/>
  <c r="M75" i="8"/>
  <c r="N75" i="8" s="1"/>
  <c r="M76" i="8"/>
  <c r="N76" i="8" s="1"/>
  <c r="M77" i="8"/>
  <c r="N77" i="8" s="1"/>
  <c r="M78" i="8"/>
  <c r="N78" i="8" s="1"/>
  <c r="M79" i="8"/>
  <c r="N79" i="8" s="1"/>
  <c r="M80" i="8"/>
  <c r="N80" i="8" s="1"/>
  <c r="M81" i="8"/>
  <c r="N81" i="8" s="1"/>
  <c r="M82" i="8"/>
  <c r="N82" i="8" s="1"/>
  <c r="M83" i="8"/>
  <c r="N83" i="8" s="1"/>
  <c r="M84" i="8"/>
  <c r="N84" i="8" s="1"/>
  <c r="M85" i="8"/>
  <c r="N85" i="8" s="1"/>
  <c r="M86" i="8"/>
  <c r="N86" i="8" s="1"/>
  <c r="M87" i="8"/>
  <c r="N87" i="8" s="1"/>
  <c r="M88" i="8"/>
  <c r="N88" i="8" s="1"/>
  <c r="M89" i="8"/>
  <c r="N89" i="8" s="1"/>
  <c r="M90" i="8"/>
  <c r="N90" i="8" s="1"/>
  <c r="M91" i="8"/>
  <c r="N91" i="8" s="1"/>
  <c r="M92" i="8"/>
  <c r="N92" i="8" s="1"/>
  <c r="M93" i="8"/>
  <c r="N93" i="8" s="1"/>
  <c r="M94" i="8"/>
  <c r="N94" i="8" s="1"/>
  <c r="M95" i="8"/>
  <c r="N95" i="8" s="1"/>
  <c r="M96" i="8"/>
  <c r="N96" i="8" s="1"/>
  <c r="M97" i="8"/>
  <c r="N97" i="8" s="1"/>
  <c r="M98" i="8"/>
  <c r="N98" i="8" s="1"/>
  <c r="M99" i="8"/>
  <c r="N99" i="8" s="1"/>
  <c r="M100" i="8"/>
  <c r="N100" i="8" s="1"/>
  <c r="M101" i="8"/>
  <c r="N101" i="8" s="1"/>
  <c r="M102" i="8"/>
  <c r="N102" i="8" s="1"/>
  <c r="M103" i="8"/>
  <c r="N103" i="8" s="1"/>
  <c r="M104" i="8"/>
  <c r="N104" i="8" s="1"/>
  <c r="N105" i="8"/>
  <c r="M106" i="8"/>
  <c r="N106" i="8" s="1"/>
  <c r="M107" i="8"/>
  <c r="N107" i="8" s="1"/>
  <c r="M108" i="8"/>
  <c r="N108" i="8" s="1"/>
  <c r="M109" i="8"/>
  <c r="N109" i="8" s="1"/>
  <c r="M110" i="8"/>
  <c r="N110" i="8" s="1"/>
  <c r="M111" i="8"/>
  <c r="N111" i="8" s="1"/>
  <c r="M112" i="8"/>
  <c r="N112" i="8" s="1"/>
  <c r="M113" i="8"/>
  <c r="N113" i="8" s="1"/>
  <c r="M114" i="8"/>
  <c r="N114" i="8" s="1"/>
  <c r="M115" i="8"/>
  <c r="N115" i="8" s="1"/>
  <c r="M116" i="8"/>
  <c r="N116" i="8" s="1"/>
  <c r="M117" i="8"/>
  <c r="N117" i="8" s="1"/>
  <c r="M118" i="8"/>
  <c r="N118" i="8" s="1"/>
  <c r="M119" i="8"/>
  <c r="N119" i="8" s="1"/>
  <c r="M120" i="8"/>
  <c r="N120" i="8" s="1"/>
  <c r="M121" i="8"/>
  <c r="N121" i="8" s="1"/>
  <c r="M122" i="8"/>
  <c r="N122" i="8" s="1"/>
  <c r="M123" i="8"/>
  <c r="N123" i="8" s="1"/>
  <c r="M124" i="8"/>
  <c r="N124" i="8" s="1"/>
  <c r="M125" i="8"/>
  <c r="N125" i="8" s="1"/>
  <c r="M126" i="8"/>
  <c r="N126" i="8" s="1"/>
  <c r="M127" i="8"/>
  <c r="N127" i="8" s="1"/>
  <c r="M128" i="8"/>
  <c r="N128" i="8" s="1"/>
  <c r="M129" i="8"/>
  <c r="N129" i="8" s="1"/>
  <c r="M130" i="8"/>
  <c r="N130" i="8" s="1"/>
  <c r="M131" i="8"/>
  <c r="N131" i="8" s="1"/>
  <c r="M132" i="8"/>
  <c r="N132" i="8" s="1"/>
  <c r="M133" i="8"/>
  <c r="N133" i="8" s="1"/>
  <c r="M134" i="8"/>
  <c r="N134" i="8" s="1"/>
  <c r="M135" i="8"/>
  <c r="N135" i="8" s="1"/>
  <c r="M136" i="8"/>
  <c r="N136" i="8" s="1"/>
  <c r="M137" i="8"/>
  <c r="N137" i="8" s="1"/>
  <c r="M138" i="8"/>
  <c r="N138" i="8" s="1"/>
  <c r="M139" i="8"/>
  <c r="N139" i="8" s="1"/>
  <c r="M140" i="8"/>
  <c r="N140" i="8" s="1"/>
  <c r="M141" i="8"/>
  <c r="N141" i="8" s="1"/>
  <c r="M142" i="8"/>
  <c r="N142" i="8" s="1"/>
  <c r="M143" i="8"/>
  <c r="N143" i="8" s="1"/>
  <c r="M144" i="8"/>
  <c r="N144" i="8" s="1"/>
  <c r="M145" i="8"/>
  <c r="N145" i="8" s="1"/>
  <c r="M146" i="8"/>
  <c r="N146" i="8" s="1"/>
  <c r="M147" i="8"/>
  <c r="N147" i="8" s="1"/>
  <c r="M148" i="8"/>
  <c r="N148" i="8" s="1"/>
  <c r="M149" i="8"/>
  <c r="N149" i="8" s="1"/>
  <c r="M150" i="8"/>
  <c r="N150" i="8" s="1"/>
  <c r="M151" i="8"/>
  <c r="N151" i="8" s="1"/>
  <c r="M152" i="8"/>
  <c r="N152" i="8" s="1"/>
  <c r="M153" i="8"/>
  <c r="N153" i="8" s="1"/>
  <c r="M154" i="8"/>
  <c r="N154" i="8" s="1"/>
  <c r="M155" i="8"/>
  <c r="N155" i="8" s="1"/>
  <c r="M156" i="8"/>
  <c r="N156" i="8" s="1"/>
  <c r="M157" i="8"/>
  <c r="N157" i="8" s="1"/>
  <c r="M158" i="8"/>
  <c r="N158" i="8" s="1"/>
  <c r="M159" i="8"/>
  <c r="N159" i="8" s="1"/>
  <c r="M160" i="8"/>
  <c r="N160" i="8" s="1"/>
  <c r="M161" i="8"/>
  <c r="N161" i="8" s="1"/>
  <c r="M162" i="8"/>
  <c r="N162" i="8" s="1"/>
  <c r="M163" i="8"/>
  <c r="N163" i="8" s="1"/>
  <c r="M164" i="8"/>
  <c r="N164" i="8" s="1"/>
  <c r="M165" i="8"/>
  <c r="N165" i="8" s="1"/>
  <c r="M166" i="8"/>
  <c r="N166" i="8" s="1"/>
  <c r="M167" i="8"/>
  <c r="N167" i="8" s="1"/>
  <c r="M168" i="8"/>
  <c r="N168" i="8" s="1"/>
  <c r="M169" i="8"/>
  <c r="N169" i="8" s="1"/>
  <c r="M170" i="8"/>
  <c r="N170" i="8" s="1"/>
  <c r="M171" i="8"/>
  <c r="N171" i="8" s="1"/>
  <c r="M172" i="8"/>
  <c r="N172" i="8" s="1"/>
  <c r="M173" i="8"/>
  <c r="N173" i="8" s="1"/>
  <c r="M174" i="8"/>
  <c r="N174" i="8" s="1"/>
  <c r="M175" i="8"/>
  <c r="N175" i="8" s="1"/>
  <c r="M176" i="8"/>
  <c r="N176" i="8" s="1"/>
  <c r="M177" i="8"/>
  <c r="N177" i="8" s="1"/>
  <c r="M178" i="8"/>
  <c r="N178" i="8" s="1"/>
  <c r="M179" i="8"/>
  <c r="N179" i="8" s="1"/>
  <c r="M180" i="8"/>
  <c r="N180" i="8" s="1"/>
  <c r="M181" i="8"/>
  <c r="N181" i="8" s="1"/>
  <c r="M182" i="8"/>
  <c r="N182" i="8" s="1"/>
  <c r="M183" i="8"/>
  <c r="N183" i="8" s="1"/>
  <c r="M184" i="8"/>
  <c r="N184" i="8" s="1"/>
  <c r="M185" i="8"/>
  <c r="N185" i="8" s="1"/>
  <c r="M186" i="8"/>
  <c r="N186" i="8" s="1"/>
  <c r="M187" i="8"/>
  <c r="N187" i="8" s="1"/>
  <c r="M188" i="8"/>
  <c r="N188" i="8" s="1"/>
  <c r="M189" i="8"/>
  <c r="N189" i="8" s="1"/>
  <c r="M190" i="8"/>
  <c r="N190" i="8" s="1"/>
  <c r="M191" i="8"/>
  <c r="N191" i="8" s="1"/>
  <c r="M192" i="8"/>
  <c r="N192" i="8" s="1"/>
  <c r="M193" i="8"/>
  <c r="N193" i="8" s="1"/>
  <c r="M194" i="8"/>
  <c r="N194" i="8" s="1"/>
  <c r="M195" i="8"/>
  <c r="N195" i="8" s="1"/>
  <c r="M196" i="8"/>
  <c r="N196" i="8" s="1"/>
  <c r="M197" i="8"/>
  <c r="N197" i="8" s="1"/>
  <c r="M198" i="8"/>
  <c r="N198" i="8" s="1"/>
  <c r="M199" i="8"/>
  <c r="N199" i="8" s="1"/>
  <c r="M200" i="8"/>
  <c r="N200" i="8" s="1"/>
  <c r="M201" i="8"/>
  <c r="N201" i="8" s="1"/>
  <c r="M202" i="8"/>
  <c r="N202" i="8" s="1"/>
  <c r="M203" i="8"/>
  <c r="N203" i="8" s="1"/>
  <c r="M204" i="8"/>
  <c r="N204" i="8" s="1"/>
  <c r="M205" i="8"/>
  <c r="N205" i="8" s="1"/>
  <c r="M206" i="8"/>
  <c r="N206" i="8" s="1"/>
  <c r="M207" i="8"/>
  <c r="N207" i="8" s="1"/>
  <c r="M208" i="8"/>
  <c r="N208" i="8" s="1"/>
  <c r="M209" i="8"/>
  <c r="N209" i="8" s="1"/>
  <c r="M210" i="8"/>
  <c r="N210" i="8" s="1"/>
  <c r="M211" i="8"/>
  <c r="N211" i="8" s="1"/>
  <c r="M212" i="8"/>
  <c r="N212" i="8" s="1"/>
  <c r="M213" i="8"/>
  <c r="N213" i="8" s="1"/>
  <c r="M214" i="8"/>
  <c r="N214" i="8" s="1"/>
  <c r="M215" i="8"/>
  <c r="N215" i="8" s="1"/>
  <c r="M216" i="8"/>
  <c r="N216" i="8" s="1"/>
  <c r="M217" i="8"/>
  <c r="N217" i="8" s="1"/>
  <c r="M218" i="8"/>
  <c r="N218" i="8" s="1"/>
  <c r="M219" i="8"/>
  <c r="N219" i="8" s="1"/>
  <c r="M220" i="8"/>
  <c r="N220" i="8" s="1"/>
  <c r="M221" i="8"/>
  <c r="N221" i="8" s="1"/>
  <c r="M222" i="8"/>
  <c r="N222" i="8" s="1"/>
  <c r="M223" i="8"/>
  <c r="N223" i="8" s="1"/>
  <c r="M224" i="8"/>
  <c r="N224" i="8" s="1"/>
  <c r="M225" i="8"/>
  <c r="N225" i="8" s="1"/>
  <c r="M226" i="8"/>
  <c r="N226" i="8" s="1"/>
  <c r="M227" i="8"/>
  <c r="N227" i="8" s="1"/>
  <c r="M228" i="8"/>
  <c r="N228" i="8" s="1"/>
  <c r="M229" i="8"/>
  <c r="N229" i="8" s="1"/>
  <c r="M230" i="8"/>
  <c r="N230" i="8" s="1"/>
  <c r="M231" i="8"/>
  <c r="N231" i="8" s="1"/>
  <c r="M232" i="8"/>
  <c r="N232" i="8" s="1"/>
  <c r="M233" i="8"/>
  <c r="N233" i="8" s="1"/>
  <c r="M234" i="8"/>
  <c r="N234" i="8" s="1"/>
  <c r="M235" i="8"/>
  <c r="N235" i="8" s="1"/>
  <c r="M236" i="8"/>
  <c r="N236" i="8" s="1"/>
  <c r="M237" i="8"/>
  <c r="N237" i="8" s="1"/>
  <c r="M238" i="8"/>
  <c r="N238" i="8" s="1"/>
  <c r="M239" i="8"/>
  <c r="N239" i="8" s="1"/>
  <c r="M240" i="8"/>
  <c r="N240" i="8" s="1"/>
  <c r="M241" i="8"/>
  <c r="N241" i="8" s="1"/>
  <c r="M242" i="8"/>
  <c r="N242" i="8" s="1"/>
  <c r="M243" i="8"/>
  <c r="N243" i="8" s="1"/>
  <c r="M244" i="8"/>
  <c r="N244" i="8" s="1"/>
  <c r="M245" i="8"/>
  <c r="N245" i="8" s="1"/>
  <c r="M246" i="8"/>
  <c r="N246" i="8" s="1"/>
  <c r="M247" i="8"/>
  <c r="N247" i="8" s="1"/>
  <c r="M248" i="8"/>
  <c r="N248" i="8" s="1"/>
  <c r="M249" i="8"/>
  <c r="N249" i="8" s="1"/>
  <c r="M250" i="8"/>
  <c r="N250" i="8" s="1"/>
  <c r="M251" i="8"/>
  <c r="N251" i="8" s="1"/>
  <c r="M252" i="8"/>
  <c r="N252" i="8" s="1"/>
  <c r="M253" i="8"/>
  <c r="N253" i="8" s="1"/>
  <c r="M254" i="8"/>
  <c r="N254" i="8" s="1"/>
  <c r="M255" i="8"/>
  <c r="N255" i="8" s="1"/>
  <c r="M256" i="8"/>
  <c r="N256" i="8" s="1"/>
  <c r="M257" i="8"/>
  <c r="N257" i="8" s="1"/>
  <c r="M258" i="8"/>
  <c r="N258" i="8" s="1"/>
  <c r="M259" i="8"/>
  <c r="N259" i="8" s="1"/>
  <c r="M260" i="8"/>
  <c r="N260" i="8" s="1"/>
  <c r="M261" i="8"/>
  <c r="N261" i="8" s="1"/>
  <c r="M262" i="8"/>
  <c r="N262" i="8" s="1"/>
  <c r="M263" i="8"/>
  <c r="N263" i="8" s="1"/>
  <c r="M264" i="8"/>
  <c r="N264" i="8" s="1"/>
  <c r="M265" i="8"/>
  <c r="N265" i="8" s="1"/>
  <c r="M266" i="8"/>
  <c r="N266" i="8" s="1"/>
  <c r="M267" i="8"/>
  <c r="N267" i="8" s="1"/>
  <c r="M268" i="8"/>
  <c r="N268" i="8" s="1"/>
  <c r="M269" i="8"/>
  <c r="N269" i="8" s="1"/>
  <c r="M270" i="8"/>
  <c r="N270" i="8" s="1"/>
  <c r="M271" i="8"/>
  <c r="N271" i="8" s="1"/>
  <c r="M272" i="8"/>
  <c r="N272" i="8" s="1"/>
  <c r="M273" i="8"/>
  <c r="N273" i="8" s="1"/>
  <c r="M274" i="8"/>
  <c r="N274" i="8" s="1"/>
  <c r="M275" i="8"/>
  <c r="N275" i="8" s="1"/>
  <c r="M276" i="8"/>
  <c r="N276" i="8" s="1"/>
  <c r="M277" i="8"/>
  <c r="N277" i="8" s="1"/>
  <c r="M278" i="8"/>
  <c r="N278" i="8" s="1"/>
  <c r="M279" i="8"/>
  <c r="N279" i="8" s="1"/>
  <c r="M280" i="8"/>
  <c r="N280" i="8" s="1"/>
  <c r="M281" i="8"/>
  <c r="N281" i="8" s="1"/>
  <c r="M282" i="8"/>
  <c r="N282" i="8" s="1"/>
  <c r="M283" i="8"/>
  <c r="N283" i="8" s="1"/>
  <c r="M284" i="8"/>
  <c r="N284" i="8" s="1"/>
  <c r="M285" i="8"/>
  <c r="N285" i="8" s="1"/>
  <c r="M286" i="8"/>
  <c r="N286" i="8" s="1"/>
  <c r="M287" i="8"/>
  <c r="N287" i="8" s="1"/>
  <c r="M288" i="8"/>
  <c r="N288" i="8" s="1"/>
  <c r="M289" i="8"/>
  <c r="N289" i="8" s="1"/>
  <c r="M290" i="8"/>
  <c r="N290" i="8" s="1"/>
  <c r="M291" i="8"/>
  <c r="N291" i="8" s="1"/>
  <c r="M292" i="8"/>
  <c r="N292" i="8" s="1"/>
  <c r="M293" i="8"/>
  <c r="N293" i="8" s="1"/>
  <c r="M294" i="8"/>
  <c r="N294" i="8" s="1"/>
  <c r="M295" i="8"/>
  <c r="N295" i="8" s="1"/>
  <c r="M296" i="8"/>
  <c r="N296" i="8" s="1"/>
  <c r="M297" i="8"/>
  <c r="N297" i="8" s="1"/>
  <c r="M298" i="8"/>
  <c r="N298" i="8" s="1"/>
  <c r="M299" i="8"/>
  <c r="N299" i="8" s="1"/>
  <c r="M300" i="8"/>
  <c r="N300" i="8" s="1"/>
  <c r="M301" i="8"/>
  <c r="N301" i="8" s="1"/>
  <c r="M302" i="8"/>
  <c r="N302" i="8" s="1"/>
  <c r="M303" i="8"/>
  <c r="N303" i="8" s="1"/>
  <c r="M304" i="8"/>
  <c r="N304" i="8" s="1"/>
  <c r="M305" i="8"/>
  <c r="N305" i="8" s="1"/>
  <c r="M306" i="8"/>
  <c r="N306" i="8" s="1"/>
  <c r="M307" i="8"/>
  <c r="N307" i="8" s="1"/>
  <c r="M308" i="8"/>
  <c r="N308" i="8" s="1"/>
  <c r="M309" i="8"/>
  <c r="N309" i="8" s="1"/>
  <c r="M310" i="8"/>
  <c r="N310" i="8" s="1"/>
  <c r="M311" i="8"/>
  <c r="N311" i="8" s="1"/>
  <c r="M312" i="8"/>
  <c r="N312" i="8" s="1"/>
  <c r="M313" i="8"/>
  <c r="N313" i="8" s="1"/>
  <c r="M314" i="8"/>
  <c r="N314" i="8" s="1"/>
  <c r="M315" i="8"/>
  <c r="N315" i="8" s="1"/>
  <c r="M316" i="8"/>
  <c r="N316" i="8" s="1"/>
  <c r="M317" i="8"/>
  <c r="N317" i="8" s="1"/>
  <c r="M318" i="8"/>
  <c r="N318" i="8" s="1"/>
  <c r="M319" i="8"/>
  <c r="N319" i="8" s="1"/>
  <c r="M320" i="8"/>
  <c r="N320" i="8" s="1"/>
  <c r="M321" i="8"/>
  <c r="N321" i="8" s="1"/>
  <c r="M322" i="8"/>
  <c r="N322" i="8" s="1"/>
  <c r="M323" i="8"/>
  <c r="N323" i="8" s="1"/>
  <c r="M324" i="8"/>
  <c r="N324" i="8" s="1"/>
  <c r="M325" i="8"/>
  <c r="N325" i="8" s="1"/>
  <c r="M326" i="8"/>
  <c r="N326" i="8" s="1"/>
  <c r="M327" i="8"/>
  <c r="N327" i="8" s="1"/>
  <c r="M328" i="8"/>
  <c r="N328" i="8" s="1"/>
  <c r="M329" i="8"/>
  <c r="N329" i="8" s="1"/>
  <c r="M330" i="8"/>
  <c r="N330" i="8" s="1"/>
  <c r="M331" i="8"/>
  <c r="N331" i="8" s="1"/>
  <c r="M332" i="8"/>
  <c r="N332" i="8" s="1"/>
  <c r="M333" i="8"/>
  <c r="N333" i="8" s="1"/>
  <c r="M334" i="8"/>
  <c r="N334" i="8" s="1"/>
  <c r="M335" i="8"/>
  <c r="N335" i="8" s="1"/>
  <c r="M336" i="8"/>
  <c r="N336" i="8" s="1"/>
  <c r="M337" i="8"/>
  <c r="N337" i="8" s="1"/>
  <c r="M338" i="8"/>
  <c r="N338" i="8" s="1"/>
  <c r="M339" i="8"/>
  <c r="N339" i="8" s="1"/>
  <c r="M340" i="8"/>
  <c r="N340" i="8" s="1"/>
  <c r="M341" i="8"/>
  <c r="N341" i="8" s="1"/>
  <c r="M342" i="8"/>
  <c r="N342" i="8" s="1"/>
  <c r="M343" i="8"/>
  <c r="N343" i="8" s="1"/>
  <c r="M344" i="8"/>
  <c r="N344" i="8" s="1"/>
  <c r="M345" i="8"/>
  <c r="N345" i="8" s="1"/>
  <c r="M346" i="8"/>
  <c r="N346" i="8" s="1"/>
  <c r="M347" i="8"/>
  <c r="N347" i="8" s="1"/>
  <c r="M348" i="8"/>
  <c r="N348" i="8" s="1"/>
  <c r="M349" i="8"/>
  <c r="N349" i="8" s="1"/>
  <c r="M350" i="8"/>
  <c r="N350" i="8" s="1"/>
  <c r="M351" i="8"/>
  <c r="N351" i="8" s="1"/>
  <c r="M352" i="8"/>
  <c r="N352" i="8" s="1"/>
  <c r="M353" i="8"/>
  <c r="N353" i="8" s="1"/>
  <c r="M354" i="8"/>
  <c r="N354" i="8" s="1"/>
  <c r="M355" i="8"/>
  <c r="N355" i="8" s="1"/>
  <c r="M356" i="8"/>
  <c r="N356" i="8" s="1"/>
  <c r="M357" i="8"/>
  <c r="N357" i="8" s="1"/>
  <c r="M358" i="8"/>
  <c r="N358" i="8" s="1"/>
  <c r="M359" i="8"/>
  <c r="N359" i="8" s="1"/>
  <c r="M360" i="8"/>
  <c r="N360" i="8" s="1"/>
  <c r="M361" i="8"/>
  <c r="N361" i="8" s="1"/>
  <c r="M362" i="8"/>
  <c r="N362" i="8" s="1"/>
  <c r="M363" i="8"/>
  <c r="N363" i="8" s="1"/>
  <c r="M364" i="8"/>
  <c r="N364" i="8" s="1"/>
  <c r="M365" i="8"/>
  <c r="N365" i="8" s="1"/>
  <c r="M366" i="8"/>
  <c r="N366" i="8" s="1"/>
  <c r="M367" i="8"/>
  <c r="N367" i="8" s="1"/>
  <c r="M368" i="8"/>
  <c r="N368" i="8" s="1"/>
  <c r="M369" i="8"/>
  <c r="N369" i="8" s="1"/>
  <c r="M370" i="8"/>
  <c r="N370" i="8" s="1"/>
  <c r="M371" i="8"/>
  <c r="N371" i="8" s="1"/>
  <c r="M372" i="8"/>
  <c r="N372" i="8" s="1"/>
  <c r="M373" i="8"/>
  <c r="N373" i="8" s="1"/>
  <c r="M374" i="8"/>
  <c r="N374" i="8" s="1"/>
  <c r="M375" i="8"/>
  <c r="N375" i="8" s="1"/>
  <c r="M376" i="8"/>
  <c r="N376" i="8" s="1"/>
  <c r="M377" i="8"/>
  <c r="N377" i="8" s="1"/>
  <c r="M378" i="8"/>
  <c r="N378" i="8" s="1"/>
  <c r="M379" i="8"/>
  <c r="N379" i="8" s="1"/>
  <c r="M380" i="8"/>
  <c r="N380" i="8" s="1"/>
  <c r="M381" i="8"/>
  <c r="N381" i="8" s="1"/>
  <c r="M382" i="8"/>
  <c r="N382" i="8" s="1"/>
  <c r="M383" i="8"/>
  <c r="N383" i="8" s="1"/>
  <c r="M384" i="8"/>
  <c r="N384" i="8" s="1"/>
  <c r="M385" i="8"/>
  <c r="N385" i="8" s="1"/>
  <c r="M386" i="8"/>
  <c r="N386" i="8" s="1"/>
  <c r="M387" i="8"/>
  <c r="N387" i="8" s="1"/>
  <c r="M388" i="8"/>
  <c r="N388" i="8" s="1"/>
  <c r="M389" i="8"/>
  <c r="N389" i="8" s="1"/>
  <c r="M390" i="8"/>
  <c r="N390" i="8" s="1"/>
  <c r="M391" i="8"/>
  <c r="N391" i="8" s="1"/>
  <c r="M392" i="8"/>
  <c r="N392" i="8" s="1"/>
  <c r="M393" i="8"/>
  <c r="N393" i="8" s="1"/>
  <c r="M394" i="8"/>
  <c r="N394" i="8" s="1"/>
  <c r="M395" i="8"/>
  <c r="N395" i="8" s="1"/>
  <c r="M396" i="8"/>
  <c r="N396" i="8" s="1"/>
  <c r="M397" i="8"/>
  <c r="N397" i="8" s="1"/>
  <c r="M398" i="8"/>
  <c r="N398" i="8" s="1"/>
  <c r="M399" i="8"/>
  <c r="N399" i="8" s="1"/>
  <c r="M400" i="8"/>
  <c r="N400" i="8" s="1"/>
  <c r="M401" i="8"/>
  <c r="N401" i="8" s="1"/>
  <c r="M402" i="8"/>
  <c r="N402" i="8" s="1"/>
  <c r="M403" i="8"/>
  <c r="N403" i="8" s="1"/>
  <c r="M404" i="8"/>
  <c r="N404" i="8" s="1"/>
  <c r="M405" i="8"/>
  <c r="N405" i="8" s="1"/>
  <c r="M406" i="8"/>
  <c r="N406" i="8" s="1"/>
  <c r="M407" i="8"/>
  <c r="N407" i="8" s="1"/>
  <c r="M408" i="8"/>
  <c r="N408" i="8" s="1"/>
  <c r="M409" i="8"/>
  <c r="N409" i="8" s="1"/>
  <c r="M410" i="8"/>
  <c r="N410" i="8" s="1"/>
  <c r="M411" i="8"/>
  <c r="N411" i="8" s="1"/>
  <c r="M412" i="8"/>
  <c r="N412" i="8" s="1"/>
  <c r="M413" i="8"/>
  <c r="N413" i="8" s="1"/>
  <c r="M414" i="8"/>
  <c r="N414" i="8" s="1"/>
  <c r="M415" i="8"/>
  <c r="N415" i="8" s="1"/>
  <c r="M416" i="8"/>
  <c r="N416" i="8" s="1"/>
  <c r="M417" i="8"/>
  <c r="N417" i="8" s="1"/>
  <c r="M418" i="8"/>
  <c r="N418" i="8" s="1"/>
  <c r="M419" i="8"/>
  <c r="N419" i="8" s="1"/>
  <c r="M420" i="8"/>
  <c r="N420" i="8" s="1"/>
  <c r="M421" i="8"/>
  <c r="N421" i="8" s="1"/>
  <c r="M422" i="8"/>
  <c r="N422" i="8" s="1"/>
  <c r="M423" i="8"/>
  <c r="N423" i="8" s="1"/>
  <c r="M424" i="8"/>
  <c r="N424" i="8" s="1"/>
  <c r="M425" i="8"/>
  <c r="N425" i="8" s="1"/>
  <c r="M426" i="8"/>
  <c r="N426" i="8" s="1"/>
  <c r="M427" i="8"/>
  <c r="N427" i="8" s="1"/>
  <c r="M428" i="8"/>
  <c r="N428" i="8" s="1"/>
  <c r="M429" i="8"/>
  <c r="N429" i="8" s="1"/>
  <c r="M430" i="8"/>
  <c r="N430" i="8" s="1"/>
  <c r="M431" i="8"/>
  <c r="N431" i="8" s="1"/>
  <c r="M432" i="8"/>
  <c r="N432" i="8" s="1"/>
  <c r="M433" i="8"/>
  <c r="N433" i="8" s="1"/>
  <c r="M434" i="8"/>
  <c r="N434" i="8" s="1"/>
  <c r="M435" i="8"/>
  <c r="N435" i="8" s="1"/>
  <c r="M436" i="8"/>
  <c r="N436" i="8" s="1"/>
  <c r="M437" i="8"/>
  <c r="N437" i="8" s="1"/>
  <c r="M438" i="8"/>
  <c r="N438" i="8" s="1"/>
  <c r="M439" i="8"/>
  <c r="N439" i="8" s="1"/>
  <c r="M440" i="8"/>
  <c r="N440" i="8" s="1"/>
  <c r="M441" i="8"/>
  <c r="N441" i="8" s="1"/>
  <c r="M442" i="8"/>
  <c r="N442" i="8" s="1"/>
  <c r="M443" i="8"/>
  <c r="N443" i="8" s="1"/>
  <c r="M444" i="8"/>
  <c r="N444" i="8" s="1"/>
  <c r="M445" i="8"/>
  <c r="N445" i="8" s="1"/>
  <c r="M446" i="8"/>
  <c r="N446" i="8" s="1"/>
  <c r="M447" i="8"/>
  <c r="N447" i="8" s="1"/>
  <c r="M448" i="8"/>
  <c r="N448" i="8" s="1"/>
  <c r="M449" i="8"/>
  <c r="N449" i="8" s="1"/>
  <c r="M450" i="8"/>
  <c r="N450" i="8" s="1"/>
  <c r="M451" i="8"/>
  <c r="N451" i="8" s="1"/>
  <c r="M452" i="8"/>
  <c r="N452" i="8" s="1"/>
  <c r="M453" i="8"/>
  <c r="N453" i="8" s="1"/>
  <c r="M454" i="8"/>
  <c r="N454" i="8" s="1"/>
  <c r="M455" i="8"/>
  <c r="N455" i="8" s="1"/>
  <c r="M456" i="8"/>
  <c r="N456" i="8" s="1"/>
  <c r="M457" i="8"/>
  <c r="N457" i="8" s="1"/>
  <c r="M458" i="8"/>
  <c r="N458" i="8" s="1"/>
  <c r="M459" i="8"/>
  <c r="N459" i="8" s="1"/>
  <c r="M460" i="8"/>
  <c r="N460" i="8" s="1"/>
  <c r="M461" i="8"/>
  <c r="N461" i="8" s="1"/>
  <c r="M462" i="8"/>
  <c r="N462" i="8" s="1"/>
  <c r="M463" i="8"/>
  <c r="N463" i="8" s="1"/>
  <c r="M464" i="8"/>
  <c r="N464" i="8" s="1"/>
  <c r="M465" i="8"/>
  <c r="N465" i="8" s="1"/>
  <c r="M466" i="8"/>
  <c r="N466" i="8" s="1"/>
  <c r="M467" i="8"/>
  <c r="N467" i="8" s="1"/>
  <c r="M468" i="8"/>
  <c r="N468" i="8" s="1"/>
  <c r="M469" i="8"/>
  <c r="N469" i="8" s="1"/>
  <c r="M470" i="8"/>
  <c r="N470" i="8" s="1"/>
  <c r="M471" i="8"/>
  <c r="N471" i="8" s="1"/>
  <c r="M472" i="8"/>
  <c r="N472" i="8" s="1"/>
  <c r="M473" i="8"/>
  <c r="N473" i="8" s="1"/>
  <c r="M474" i="8"/>
  <c r="N474" i="8" s="1"/>
  <c r="M475" i="8"/>
  <c r="N475" i="8" s="1"/>
  <c r="M476" i="8"/>
  <c r="N476" i="8" s="1"/>
  <c r="M477" i="8"/>
  <c r="N477" i="8" s="1"/>
  <c r="M478" i="8"/>
  <c r="N478" i="8" s="1"/>
  <c r="M479" i="8"/>
  <c r="N479" i="8" s="1"/>
  <c r="M480" i="8"/>
  <c r="N480" i="8" s="1"/>
  <c r="M481" i="8"/>
  <c r="N481" i="8" s="1"/>
  <c r="M482" i="8"/>
  <c r="N482" i="8" s="1"/>
  <c r="M483" i="8"/>
  <c r="N483" i="8" s="1"/>
  <c r="M484" i="8"/>
  <c r="N484" i="8" s="1"/>
  <c r="M485" i="8"/>
  <c r="N485" i="8" s="1"/>
  <c r="M486" i="8"/>
  <c r="N486" i="8" s="1"/>
  <c r="M487" i="8"/>
  <c r="N487" i="8" s="1"/>
  <c r="M488" i="8"/>
  <c r="N488" i="8" s="1"/>
  <c r="M489" i="8"/>
  <c r="N489" i="8" s="1"/>
  <c r="M490" i="8"/>
  <c r="N490" i="8" s="1"/>
  <c r="M491" i="8"/>
  <c r="N491" i="8" s="1"/>
  <c r="M492" i="8"/>
  <c r="N492" i="8" s="1"/>
  <c r="M493" i="8"/>
  <c r="N493" i="8" s="1"/>
  <c r="M494" i="8"/>
  <c r="N494" i="8" s="1"/>
  <c r="M495" i="8"/>
  <c r="N495" i="8" s="1"/>
  <c r="M496" i="8"/>
  <c r="N496" i="8" s="1"/>
  <c r="M497" i="8"/>
  <c r="N497" i="8" s="1"/>
  <c r="M498" i="8"/>
  <c r="N498" i="8" s="1"/>
  <c r="M499" i="8"/>
  <c r="N499" i="8" s="1"/>
  <c r="M500" i="8"/>
  <c r="N500" i="8" s="1"/>
  <c r="M501" i="8"/>
  <c r="N501" i="8" s="1"/>
  <c r="M502" i="8"/>
  <c r="N502" i="8" s="1"/>
  <c r="M503" i="8"/>
  <c r="N503" i="8" s="1"/>
  <c r="M504" i="8"/>
  <c r="N504" i="8" s="1"/>
  <c r="M505" i="8"/>
  <c r="N505" i="8" s="1"/>
  <c r="M506" i="8"/>
  <c r="N506" i="8" s="1"/>
  <c r="M507" i="8"/>
  <c r="N507" i="8" s="1"/>
  <c r="M508" i="8"/>
  <c r="N508" i="8" s="1"/>
  <c r="M509" i="8"/>
  <c r="N509" i="8" s="1"/>
  <c r="M510" i="8"/>
  <c r="N510" i="8" s="1"/>
  <c r="M511" i="8"/>
  <c r="N511" i="8" s="1"/>
  <c r="M512" i="8"/>
  <c r="N512" i="8" s="1"/>
  <c r="M513" i="8"/>
  <c r="N513" i="8" s="1"/>
  <c r="M514" i="8"/>
  <c r="N514" i="8" s="1"/>
  <c r="M515" i="8"/>
  <c r="N515" i="8" s="1"/>
  <c r="M516" i="8"/>
  <c r="N516" i="8" s="1"/>
  <c r="M517" i="8"/>
  <c r="N517" i="8" s="1"/>
  <c r="M518" i="8"/>
  <c r="N518" i="8" s="1"/>
  <c r="M519" i="8"/>
  <c r="N519" i="8" s="1"/>
  <c r="M520" i="8"/>
  <c r="N520" i="8" s="1"/>
  <c r="M521" i="8"/>
  <c r="N521" i="8" s="1"/>
  <c r="M522" i="8"/>
  <c r="N522" i="8" s="1"/>
  <c r="M523" i="8"/>
  <c r="N523" i="8" s="1"/>
  <c r="M524" i="8"/>
  <c r="N524" i="8" s="1"/>
  <c r="M525" i="8"/>
  <c r="N525" i="8" s="1"/>
  <c r="M526" i="8"/>
  <c r="N526" i="8" s="1"/>
  <c r="M527" i="8"/>
  <c r="N527" i="8" s="1"/>
  <c r="M528" i="8"/>
  <c r="N528" i="8" s="1"/>
  <c r="M529" i="8"/>
  <c r="N529" i="8" s="1"/>
  <c r="M530" i="8"/>
  <c r="N530" i="8" s="1"/>
  <c r="M531" i="8"/>
  <c r="N531" i="8" s="1"/>
  <c r="M532" i="8"/>
  <c r="N532" i="8" s="1"/>
  <c r="M533" i="8"/>
  <c r="N533" i="8" s="1"/>
  <c r="M534" i="8"/>
  <c r="N534" i="8" s="1"/>
  <c r="M535" i="8"/>
  <c r="N535" i="8" s="1"/>
  <c r="M536" i="8"/>
  <c r="N536" i="8" s="1"/>
  <c r="M537" i="8"/>
  <c r="N537" i="8" s="1"/>
  <c r="M538" i="8"/>
  <c r="N538" i="8" s="1"/>
  <c r="M539" i="8"/>
  <c r="N539" i="8" s="1"/>
  <c r="M540" i="8"/>
  <c r="N540" i="8" s="1"/>
  <c r="M541" i="8"/>
  <c r="N541" i="8" s="1"/>
  <c r="M542" i="8"/>
  <c r="N542" i="8" s="1"/>
  <c r="M543" i="8"/>
  <c r="N543" i="8" s="1"/>
  <c r="M544" i="8"/>
  <c r="N544" i="8" s="1"/>
  <c r="M545" i="8"/>
  <c r="N545" i="8" s="1"/>
  <c r="M546" i="8"/>
  <c r="N546" i="8" s="1"/>
  <c r="M547" i="8"/>
  <c r="N547" i="8" s="1"/>
  <c r="M548" i="8"/>
  <c r="N548" i="8" s="1"/>
  <c r="M549" i="8"/>
  <c r="N549" i="8" s="1"/>
  <c r="M550" i="8"/>
  <c r="N550" i="8" s="1"/>
  <c r="M551" i="8"/>
  <c r="N551" i="8" s="1"/>
  <c r="M552" i="8"/>
  <c r="N552" i="8" s="1"/>
  <c r="M553" i="8"/>
  <c r="N553" i="8" s="1"/>
  <c r="M554" i="8"/>
  <c r="N554" i="8" s="1"/>
  <c r="M555" i="8"/>
  <c r="N555" i="8" s="1"/>
  <c r="M556" i="8"/>
  <c r="N556" i="8" s="1"/>
  <c r="M557" i="8"/>
  <c r="N557" i="8" s="1"/>
  <c r="M558" i="8"/>
  <c r="N558" i="8" s="1"/>
  <c r="M559" i="8"/>
  <c r="N559" i="8" s="1"/>
  <c r="M560" i="8"/>
  <c r="N560" i="8" s="1"/>
  <c r="M561" i="8"/>
  <c r="N561" i="8" s="1"/>
  <c r="M562" i="8"/>
  <c r="N562" i="8" s="1"/>
  <c r="M563" i="8"/>
  <c r="N563" i="8" s="1"/>
  <c r="M564" i="8"/>
  <c r="N564" i="8" s="1"/>
  <c r="M565" i="8"/>
  <c r="N565" i="8" s="1"/>
  <c r="M566" i="8"/>
  <c r="N566" i="8" s="1"/>
  <c r="M567" i="8"/>
  <c r="N567" i="8" s="1"/>
  <c r="M568" i="8"/>
  <c r="N568" i="8" s="1"/>
  <c r="M569" i="8"/>
  <c r="N569" i="8" s="1"/>
  <c r="M570" i="8"/>
  <c r="N570" i="8" s="1"/>
  <c r="M571" i="8"/>
  <c r="N571" i="8" s="1"/>
  <c r="M572" i="8"/>
  <c r="N572" i="8" s="1"/>
  <c r="M573" i="8"/>
  <c r="N573" i="8" s="1"/>
  <c r="M574" i="8"/>
  <c r="N574" i="8" s="1"/>
  <c r="M575" i="8"/>
  <c r="N575" i="8" s="1"/>
  <c r="M576" i="8"/>
  <c r="N576" i="8" s="1"/>
  <c r="M577" i="8"/>
  <c r="N577" i="8" s="1"/>
  <c r="M578" i="8"/>
  <c r="N578" i="8" s="1"/>
  <c r="M579" i="8"/>
  <c r="N579" i="8" s="1"/>
  <c r="M580" i="8"/>
  <c r="N580" i="8" s="1"/>
  <c r="M581" i="8"/>
  <c r="N581" i="8" s="1"/>
  <c r="M582" i="8"/>
  <c r="N582" i="8" s="1"/>
  <c r="M583" i="8"/>
  <c r="N583" i="8" s="1"/>
  <c r="M584" i="8"/>
  <c r="N584" i="8" s="1"/>
  <c r="M585" i="8"/>
  <c r="N585" i="8" s="1"/>
  <c r="M586" i="8"/>
  <c r="N586" i="8" s="1"/>
  <c r="M587" i="8"/>
  <c r="N587" i="8" s="1"/>
  <c r="M588" i="8"/>
  <c r="N588" i="8" s="1"/>
  <c r="M589" i="8"/>
  <c r="N589" i="8" s="1"/>
  <c r="M590" i="8"/>
  <c r="N590" i="8" s="1"/>
  <c r="M591" i="8"/>
  <c r="N591" i="8" s="1"/>
  <c r="M592" i="8"/>
  <c r="N592" i="8" s="1"/>
  <c r="M593" i="8"/>
  <c r="N593" i="8" s="1"/>
  <c r="M594" i="8"/>
  <c r="N594" i="8" s="1"/>
  <c r="M595" i="8"/>
  <c r="N595" i="8" s="1"/>
  <c r="M596" i="8"/>
  <c r="N596" i="8" s="1"/>
  <c r="M597" i="8"/>
  <c r="N597" i="8" s="1"/>
  <c r="M598" i="8"/>
  <c r="N598" i="8" s="1"/>
  <c r="M599" i="8"/>
  <c r="N599" i="8" s="1"/>
  <c r="M600" i="8"/>
  <c r="N600" i="8" s="1"/>
  <c r="M601" i="8"/>
  <c r="N601" i="8" s="1"/>
  <c r="M602" i="8"/>
  <c r="N602" i="8" s="1"/>
  <c r="M603" i="8"/>
  <c r="N603" i="8" s="1"/>
  <c r="M604" i="8"/>
  <c r="N604" i="8" s="1"/>
  <c r="M605" i="8"/>
  <c r="N605" i="8" s="1"/>
  <c r="M606" i="8"/>
  <c r="N606" i="8" s="1"/>
  <c r="M607" i="8"/>
  <c r="N607" i="8" s="1"/>
  <c r="M608" i="8"/>
  <c r="N608" i="8" s="1"/>
  <c r="M609" i="8"/>
  <c r="N609" i="8" s="1"/>
  <c r="M610" i="8"/>
  <c r="N610" i="8" s="1"/>
  <c r="M611" i="8"/>
  <c r="N611" i="8" s="1"/>
  <c r="M612" i="8"/>
  <c r="N612" i="8" s="1"/>
  <c r="M613" i="8"/>
  <c r="N613" i="8" s="1"/>
  <c r="M614" i="8"/>
  <c r="N614" i="8" s="1"/>
  <c r="M615" i="8"/>
  <c r="N615" i="8" s="1"/>
  <c r="M616" i="8"/>
  <c r="N616" i="8" s="1"/>
  <c r="M617" i="8"/>
  <c r="N617" i="8" s="1"/>
  <c r="M618" i="8"/>
  <c r="N618" i="8" s="1"/>
  <c r="M619" i="8"/>
  <c r="N619" i="8" s="1"/>
  <c r="M620" i="8"/>
  <c r="N620" i="8" s="1"/>
  <c r="M621" i="8"/>
  <c r="N621" i="8" s="1"/>
  <c r="M622" i="8"/>
  <c r="N622" i="8" s="1"/>
  <c r="M623" i="8"/>
  <c r="N623" i="8" s="1"/>
  <c r="M624" i="8"/>
  <c r="N624" i="8" s="1"/>
  <c r="M625" i="8"/>
  <c r="N625" i="8" s="1"/>
  <c r="M626" i="8"/>
  <c r="N626" i="8" s="1"/>
  <c r="M627" i="8"/>
  <c r="N627" i="8" s="1"/>
  <c r="M628" i="8"/>
  <c r="N628" i="8" s="1"/>
  <c r="M629" i="8"/>
  <c r="N629" i="8" s="1"/>
  <c r="M630" i="8"/>
  <c r="N630" i="8" s="1"/>
  <c r="M631" i="8"/>
  <c r="N631" i="8" s="1"/>
  <c r="M632" i="8"/>
  <c r="N632" i="8" s="1"/>
  <c r="M633" i="8"/>
  <c r="N633" i="8" s="1"/>
  <c r="M634" i="8"/>
  <c r="N634" i="8" s="1"/>
  <c r="M635" i="8"/>
  <c r="N635" i="8" s="1"/>
  <c r="M636" i="8"/>
  <c r="N636" i="8" s="1"/>
  <c r="M637" i="8"/>
  <c r="N637" i="8" s="1"/>
  <c r="M638" i="8"/>
  <c r="N638" i="8" s="1"/>
  <c r="M639" i="8"/>
  <c r="N639" i="8" s="1"/>
  <c r="M640" i="8"/>
  <c r="N640" i="8" s="1"/>
  <c r="M641" i="8"/>
  <c r="N641" i="8" s="1"/>
  <c r="M642" i="8"/>
  <c r="N642" i="8" s="1"/>
  <c r="M643" i="8"/>
  <c r="N643" i="8" s="1"/>
  <c r="M644" i="8"/>
  <c r="N644" i="8" s="1"/>
  <c r="M645" i="8"/>
  <c r="N645" i="8" s="1"/>
  <c r="M646" i="8"/>
  <c r="N646" i="8" s="1"/>
  <c r="M647" i="8"/>
  <c r="N647" i="8" s="1"/>
  <c r="M648" i="8"/>
  <c r="N648" i="8" s="1"/>
  <c r="M649" i="8"/>
  <c r="N649" i="8" s="1"/>
  <c r="M650" i="8"/>
  <c r="N650" i="8" s="1"/>
  <c r="M651" i="8"/>
  <c r="N651" i="8" s="1"/>
  <c r="M652" i="8"/>
  <c r="N652" i="8" s="1"/>
  <c r="M653" i="8"/>
  <c r="N653" i="8" s="1"/>
  <c r="M654" i="8"/>
  <c r="N654" i="8" s="1"/>
  <c r="M655" i="8"/>
  <c r="N655" i="8" s="1"/>
  <c r="M656" i="8"/>
  <c r="N656" i="8" s="1"/>
  <c r="M657" i="8"/>
  <c r="N657" i="8" s="1"/>
  <c r="M658" i="8"/>
  <c r="N658" i="8" s="1"/>
  <c r="M659" i="8"/>
  <c r="N659" i="8" s="1"/>
  <c r="M660" i="8"/>
  <c r="N660" i="8" s="1"/>
  <c r="M661" i="8"/>
  <c r="N661" i="8" s="1"/>
  <c r="M662" i="8"/>
  <c r="N662" i="8" s="1"/>
  <c r="M663" i="8"/>
  <c r="N663" i="8" s="1"/>
  <c r="M664" i="8"/>
  <c r="N664" i="8" s="1"/>
  <c r="M665" i="8"/>
  <c r="N665" i="8" s="1"/>
  <c r="M666" i="8"/>
  <c r="N666" i="8" s="1"/>
  <c r="M667" i="8"/>
  <c r="N667" i="8" s="1"/>
  <c r="M668" i="8"/>
  <c r="N668" i="8" s="1"/>
  <c r="M669" i="8"/>
  <c r="N669" i="8" s="1"/>
  <c r="M670" i="8"/>
  <c r="N670" i="8" s="1"/>
  <c r="M671" i="8"/>
  <c r="N671" i="8" s="1"/>
  <c r="M672" i="8"/>
  <c r="N672" i="8" s="1"/>
  <c r="M673" i="8"/>
  <c r="N673" i="8" s="1"/>
  <c r="M674" i="8"/>
  <c r="N674" i="8" s="1"/>
  <c r="M675" i="8"/>
  <c r="N675" i="8" s="1"/>
  <c r="M676" i="8"/>
  <c r="N676" i="8" s="1"/>
  <c r="M677" i="8"/>
  <c r="N677" i="8" s="1"/>
  <c r="M678" i="8"/>
  <c r="N678" i="8" s="1"/>
  <c r="M679" i="8"/>
  <c r="N679" i="8" s="1"/>
  <c r="M680" i="8"/>
  <c r="N680" i="8" s="1"/>
  <c r="M681" i="8"/>
  <c r="N681" i="8" s="1"/>
  <c r="M682" i="8"/>
  <c r="N682" i="8" s="1"/>
  <c r="M683" i="8"/>
  <c r="N683" i="8" s="1"/>
  <c r="M684" i="8"/>
  <c r="N684" i="8" s="1"/>
  <c r="M685" i="8"/>
  <c r="N685" i="8" s="1"/>
  <c r="M686" i="8"/>
  <c r="N686" i="8" s="1"/>
  <c r="M687" i="8"/>
  <c r="N687" i="8" s="1"/>
  <c r="M688" i="8"/>
  <c r="N688" i="8" s="1"/>
  <c r="M689" i="8"/>
  <c r="N689" i="8" s="1"/>
  <c r="M690" i="8"/>
  <c r="N690" i="8" s="1"/>
  <c r="M691" i="8"/>
  <c r="N691" i="8" s="1"/>
  <c r="M692" i="8"/>
  <c r="N692" i="8" s="1"/>
  <c r="M693" i="8"/>
  <c r="N693" i="8" s="1"/>
  <c r="M694" i="8"/>
  <c r="N694" i="8" s="1"/>
  <c r="M695" i="8"/>
  <c r="N695" i="8" s="1"/>
  <c r="M696" i="8"/>
  <c r="N696" i="8" s="1"/>
  <c r="M697" i="8"/>
  <c r="N697" i="8" s="1"/>
  <c r="M698" i="8"/>
  <c r="N698" i="8" s="1"/>
  <c r="M699" i="8"/>
  <c r="N699" i="8" s="1"/>
  <c r="M700" i="8"/>
  <c r="N700" i="8" s="1"/>
  <c r="M5" i="7"/>
  <c r="N5" i="7" s="1"/>
  <c r="M6" i="7"/>
  <c r="N6" i="7" s="1"/>
  <c r="M7" i="7"/>
  <c r="N7" i="7" s="1"/>
  <c r="M8" i="7"/>
  <c r="N8" i="7" s="1"/>
  <c r="M9" i="7"/>
  <c r="N9" i="7" s="1"/>
  <c r="M10" i="7"/>
  <c r="N10" i="7" s="1"/>
  <c r="M11" i="7"/>
  <c r="N11" i="7" s="1"/>
  <c r="M12" i="7"/>
  <c r="N12" i="7" s="1"/>
  <c r="M13" i="7"/>
  <c r="N13" i="7" s="1"/>
  <c r="M14" i="7"/>
  <c r="N14" i="7" s="1"/>
  <c r="M15" i="7"/>
  <c r="N15" i="7" s="1"/>
  <c r="M16" i="7"/>
  <c r="N16" i="7" s="1"/>
  <c r="M17" i="7"/>
  <c r="N17" i="7" s="1"/>
  <c r="M18" i="7"/>
  <c r="N18" i="7" s="1"/>
  <c r="M19" i="7"/>
  <c r="N19" i="7" s="1"/>
  <c r="M20" i="7"/>
  <c r="N20" i="7" s="1"/>
  <c r="M21" i="7"/>
  <c r="N21" i="7" s="1"/>
  <c r="M22" i="7"/>
  <c r="N22" i="7" s="1"/>
  <c r="M23" i="7"/>
  <c r="N23" i="7" s="1"/>
  <c r="M24" i="7"/>
  <c r="N24" i="7" s="1"/>
  <c r="M25" i="7"/>
  <c r="N25" i="7" s="1"/>
  <c r="M26" i="7"/>
  <c r="N26" i="7" s="1"/>
  <c r="M27" i="7"/>
  <c r="N27" i="7" s="1"/>
  <c r="M28" i="7"/>
  <c r="N28" i="7" s="1"/>
  <c r="M29" i="7"/>
  <c r="N29" i="7" s="1"/>
  <c r="M30" i="7"/>
  <c r="N30" i="7" s="1"/>
  <c r="M31" i="7"/>
  <c r="N31" i="7" s="1"/>
  <c r="M32" i="7"/>
  <c r="N32" i="7" s="1"/>
  <c r="M33" i="7"/>
  <c r="N33" i="7" s="1"/>
  <c r="M34" i="7"/>
  <c r="N34" i="7" s="1"/>
  <c r="M35" i="7"/>
  <c r="N35" i="7" s="1"/>
  <c r="M36" i="7"/>
  <c r="N36" i="7" s="1"/>
  <c r="M37" i="7"/>
  <c r="N37" i="7" s="1"/>
  <c r="M38" i="7"/>
  <c r="N38" i="7" s="1"/>
  <c r="M39" i="7"/>
  <c r="N39" i="7" s="1"/>
  <c r="M40" i="7"/>
  <c r="N40" i="7" s="1"/>
  <c r="M41" i="7"/>
  <c r="N41" i="7" s="1"/>
  <c r="M42" i="7"/>
  <c r="N42" i="7" s="1"/>
  <c r="M43" i="7"/>
  <c r="N43" i="7" s="1"/>
  <c r="M44" i="7"/>
  <c r="N44" i="7" s="1"/>
  <c r="M45" i="7"/>
  <c r="N45" i="7" s="1"/>
  <c r="M46" i="7"/>
  <c r="N46" i="7" s="1"/>
  <c r="M47" i="7"/>
  <c r="N47" i="7" s="1"/>
  <c r="M48" i="7"/>
  <c r="N48" i="7" s="1"/>
  <c r="M49" i="7"/>
  <c r="N49" i="7" s="1"/>
  <c r="M50" i="7"/>
  <c r="N50" i="7" s="1"/>
  <c r="M51" i="7"/>
  <c r="N51" i="7" s="1"/>
  <c r="M52" i="7"/>
  <c r="N52" i="7" s="1"/>
  <c r="M53" i="7"/>
  <c r="N53" i="7" s="1"/>
  <c r="M54" i="7"/>
  <c r="N54" i="7" s="1"/>
  <c r="M55" i="7"/>
  <c r="N55" i="7" s="1"/>
  <c r="M56" i="7"/>
  <c r="N56" i="7" s="1"/>
  <c r="M57" i="7"/>
  <c r="N57" i="7" s="1"/>
  <c r="M58" i="7"/>
  <c r="N58" i="7" s="1"/>
  <c r="M59" i="7"/>
  <c r="N59" i="7" s="1"/>
  <c r="M60" i="7"/>
  <c r="N60" i="7" s="1"/>
  <c r="M61" i="7"/>
  <c r="N61" i="7" s="1"/>
  <c r="M62" i="7"/>
  <c r="N62" i="7" s="1"/>
  <c r="M63" i="7"/>
  <c r="N63" i="7" s="1"/>
  <c r="M64" i="7"/>
  <c r="N64" i="7" s="1"/>
  <c r="M65" i="7"/>
  <c r="N65" i="7" s="1"/>
  <c r="M66" i="7"/>
  <c r="N66" i="7" s="1"/>
  <c r="M67" i="7"/>
  <c r="N67" i="7" s="1"/>
  <c r="M68" i="7"/>
  <c r="N68" i="7" s="1"/>
  <c r="M69" i="7"/>
  <c r="N69" i="7" s="1"/>
  <c r="M70" i="7"/>
  <c r="N70" i="7" s="1"/>
  <c r="M71" i="7"/>
  <c r="N71" i="7" s="1"/>
  <c r="M72" i="7"/>
  <c r="N72" i="7" s="1"/>
  <c r="M73" i="7"/>
  <c r="N73" i="7" s="1"/>
  <c r="M74" i="7"/>
  <c r="N74" i="7" s="1"/>
  <c r="M75" i="7"/>
  <c r="N75" i="7" s="1"/>
  <c r="M76" i="7"/>
  <c r="N76" i="7" s="1"/>
  <c r="M77" i="7"/>
  <c r="N77" i="7" s="1"/>
  <c r="M78" i="7"/>
  <c r="N78" i="7" s="1"/>
  <c r="M79" i="7"/>
  <c r="N79" i="7" s="1"/>
  <c r="M80" i="7"/>
  <c r="N80" i="7" s="1"/>
  <c r="M81" i="7"/>
  <c r="N81" i="7" s="1"/>
  <c r="M82" i="7"/>
  <c r="N82" i="7" s="1"/>
  <c r="M83" i="7"/>
  <c r="N83" i="7" s="1"/>
  <c r="M84" i="7"/>
  <c r="N84" i="7" s="1"/>
  <c r="M85" i="7"/>
  <c r="N85" i="7" s="1"/>
  <c r="M86" i="7"/>
  <c r="N86" i="7" s="1"/>
  <c r="M87" i="7"/>
  <c r="N87" i="7" s="1"/>
  <c r="M88" i="7"/>
  <c r="N88" i="7" s="1"/>
  <c r="M89" i="7"/>
  <c r="N89" i="7" s="1"/>
  <c r="M90" i="7"/>
  <c r="N90" i="7" s="1"/>
  <c r="M91" i="7"/>
  <c r="N91" i="7" s="1"/>
  <c r="M92" i="7"/>
  <c r="N92" i="7" s="1"/>
  <c r="M93" i="7"/>
  <c r="N93" i="7" s="1"/>
  <c r="M94" i="7"/>
  <c r="N94" i="7" s="1"/>
  <c r="M95" i="7"/>
  <c r="N95" i="7" s="1"/>
  <c r="M96" i="7"/>
  <c r="N96" i="7" s="1"/>
  <c r="M97" i="7"/>
  <c r="N97" i="7" s="1"/>
  <c r="M98" i="7"/>
  <c r="N98" i="7" s="1"/>
  <c r="M99" i="7"/>
  <c r="N99" i="7" s="1"/>
  <c r="M100" i="7"/>
  <c r="N100" i="7" s="1"/>
  <c r="M101" i="7"/>
  <c r="N101" i="7" s="1"/>
  <c r="M102" i="7"/>
  <c r="N102" i="7" s="1"/>
  <c r="M103" i="7"/>
  <c r="N103" i="7" s="1"/>
  <c r="M104" i="7"/>
  <c r="N104" i="7" s="1"/>
  <c r="M105" i="7"/>
  <c r="N105" i="7" s="1"/>
  <c r="M106" i="7"/>
  <c r="N106" i="7" s="1"/>
  <c r="M107" i="7"/>
  <c r="N107" i="7" s="1"/>
  <c r="M108" i="7"/>
  <c r="N108" i="7" s="1"/>
  <c r="M109" i="7"/>
  <c r="N109" i="7" s="1"/>
  <c r="M110" i="7"/>
  <c r="N110" i="7" s="1"/>
  <c r="M111" i="7"/>
  <c r="N111" i="7" s="1"/>
  <c r="M112" i="7"/>
  <c r="N112" i="7" s="1"/>
  <c r="M113" i="7"/>
  <c r="N113" i="7" s="1"/>
  <c r="M114" i="7"/>
  <c r="N114" i="7" s="1"/>
  <c r="M115" i="7"/>
  <c r="N115" i="7" s="1"/>
  <c r="M116" i="7"/>
  <c r="N116" i="7" s="1"/>
  <c r="M117" i="7"/>
  <c r="N117" i="7" s="1"/>
  <c r="M118" i="7"/>
  <c r="N118" i="7" s="1"/>
  <c r="M119" i="7"/>
  <c r="N119" i="7" s="1"/>
  <c r="M120" i="7"/>
  <c r="N120" i="7" s="1"/>
  <c r="M121" i="7"/>
  <c r="N121" i="7" s="1"/>
  <c r="M122" i="7"/>
  <c r="N122" i="7" s="1"/>
  <c r="M123" i="7"/>
  <c r="N123" i="7" s="1"/>
  <c r="M124" i="7"/>
  <c r="N124" i="7" s="1"/>
  <c r="M125" i="7"/>
  <c r="N125" i="7" s="1"/>
  <c r="M126" i="7"/>
  <c r="N126" i="7" s="1"/>
  <c r="M127" i="7"/>
  <c r="N127" i="7" s="1"/>
  <c r="M128" i="7"/>
  <c r="N128" i="7" s="1"/>
  <c r="M129" i="7"/>
  <c r="N129" i="7" s="1"/>
  <c r="M130" i="7"/>
  <c r="N130" i="7" s="1"/>
  <c r="M131" i="7"/>
  <c r="N131" i="7" s="1"/>
  <c r="M132" i="7"/>
  <c r="N132" i="7" s="1"/>
  <c r="M133" i="7"/>
  <c r="N133" i="7" s="1"/>
  <c r="M134" i="7"/>
  <c r="N134" i="7" s="1"/>
  <c r="M135" i="7"/>
  <c r="N135" i="7" s="1"/>
  <c r="M136" i="7"/>
  <c r="N136" i="7" s="1"/>
  <c r="M137" i="7"/>
  <c r="N137" i="7" s="1"/>
  <c r="M138" i="7"/>
  <c r="N138" i="7" s="1"/>
  <c r="M139" i="7"/>
  <c r="N139" i="7" s="1"/>
  <c r="M140" i="7"/>
  <c r="N140" i="7" s="1"/>
  <c r="M141" i="7"/>
  <c r="N141" i="7" s="1"/>
  <c r="M142" i="7"/>
  <c r="N142" i="7" s="1"/>
  <c r="M143" i="7"/>
  <c r="N143" i="7" s="1"/>
  <c r="M144" i="7"/>
  <c r="N144" i="7" s="1"/>
  <c r="M145" i="7"/>
  <c r="N145" i="7" s="1"/>
  <c r="M146" i="7"/>
  <c r="N146" i="7" s="1"/>
  <c r="M147" i="7"/>
  <c r="N147" i="7" s="1"/>
  <c r="M148" i="7"/>
  <c r="N148" i="7" s="1"/>
  <c r="M149" i="7"/>
  <c r="N149" i="7" s="1"/>
  <c r="M150" i="7"/>
  <c r="N150" i="7" s="1"/>
  <c r="M151" i="7"/>
  <c r="N151" i="7" s="1"/>
  <c r="M152" i="7"/>
  <c r="N152" i="7" s="1"/>
  <c r="M153" i="7"/>
  <c r="N153" i="7" s="1"/>
  <c r="M154" i="7"/>
  <c r="N154" i="7" s="1"/>
  <c r="M155" i="7"/>
  <c r="N155" i="7" s="1"/>
  <c r="M156" i="7"/>
  <c r="N156" i="7" s="1"/>
  <c r="M157" i="7"/>
  <c r="N157" i="7" s="1"/>
  <c r="M158" i="7"/>
  <c r="N158" i="7" s="1"/>
  <c r="M159" i="7"/>
  <c r="N159" i="7" s="1"/>
  <c r="M160" i="7"/>
  <c r="N160" i="7" s="1"/>
  <c r="M161" i="7"/>
  <c r="N161" i="7" s="1"/>
  <c r="M162" i="7"/>
  <c r="N162" i="7" s="1"/>
  <c r="M163" i="7"/>
  <c r="N163" i="7" s="1"/>
  <c r="M164" i="7"/>
  <c r="N164" i="7" s="1"/>
  <c r="M165" i="7"/>
  <c r="N165" i="7" s="1"/>
  <c r="M166" i="7"/>
  <c r="N166" i="7" s="1"/>
  <c r="M167" i="7"/>
  <c r="N167" i="7" s="1"/>
  <c r="M168" i="7"/>
  <c r="N168" i="7" s="1"/>
  <c r="M169" i="7"/>
  <c r="N169" i="7" s="1"/>
  <c r="M170" i="7"/>
  <c r="N170" i="7" s="1"/>
  <c r="M171" i="7"/>
  <c r="N171" i="7" s="1"/>
  <c r="M172" i="7"/>
  <c r="N172" i="7" s="1"/>
  <c r="M173" i="7"/>
  <c r="N173" i="7" s="1"/>
  <c r="M174" i="7"/>
  <c r="N174" i="7" s="1"/>
  <c r="M175" i="7"/>
  <c r="N175" i="7" s="1"/>
  <c r="M176" i="7"/>
  <c r="N176" i="7" s="1"/>
  <c r="M177" i="7"/>
  <c r="N177" i="7" s="1"/>
  <c r="M178" i="7"/>
  <c r="N178" i="7" s="1"/>
  <c r="M179" i="7"/>
  <c r="N179" i="7" s="1"/>
  <c r="M180" i="7"/>
  <c r="N180" i="7" s="1"/>
  <c r="M181" i="7"/>
  <c r="N181" i="7" s="1"/>
  <c r="M182" i="7"/>
  <c r="N182" i="7" s="1"/>
  <c r="M183" i="7"/>
  <c r="N183" i="7" s="1"/>
  <c r="M184" i="7"/>
  <c r="N184" i="7" s="1"/>
  <c r="M185" i="7"/>
  <c r="N185" i="7" s="1"/>
  <c r="M186" i="7"/>
  <c r="N186" i="7" s="1"/>
  <c r="M187" i="7"/>
  <c r="N187" i="7" s="1"/>
  <c r="M188" i="7"/>
  <c r="N188" i="7" s="1"/>
  <c r="M189" i="7"/>
  <c r="N189" i="7" s="1"/>
  <c r="M190" i="7"/>
  <c r="N190" i="7" s="1"/>
  <c r="M191" i="7"/>
  <c r="N191" i="7" s="1"/>
  <c r="M192" i="7"/>
  <c r="N192" i="7" s="1"/>
  <c r="M193" i="7"/>
  <c r="N193" i="7" s="1"/>
  <c r="M194" i="7"/>
  <c r="N194" i="7" s="1"/>
  <c r="M195" i="7"/>
  <c r="N195" i="7" s="1"/>
  <c r="M196" i="7"/>
  <c r="N196" i="7" s="1"/>
  <c r="M197" i="7"/>
  <c r="N197" i="7" s="1"/>
  <c r="M198" i="7"/>
  <c r="N198" i="7" s="1"/>
  <c r="M199" i="7"/>
  <c r="N199" i="7" s="1"/>
  <c r="M200" i="7"/>
  <c r="N200" i="7" s="1"/>
  <c r="M201" i="7"/>
  <c r="N201" i="7" s="1"/>
  <c r="M202" i="7"/>
  <c r="N202" i="7" s="1"/>
  <c r="M203" i="7"/>
  <c r="N203" i="7" s="1"/>
  <c r="M204" i="7"/>
  <c r="N204" i="7" s="1"/>
  <c r="M205" i="7"/>
  <c r="N205" i="7" s="1"/>
  <c r="M206" i="7"/>
  <c r="N206" i="7" s="1"/>
  <c r="M207" i="7"/>
  <c r="N207" i="7" s="1"/>
  <c r="M208" i="7"/>
  <c r="N208" i="7" s="1"/>
  <c r="M209" i="7"/>
  <c r="N209" i="7" s="1"/>
  <c r="M210" i="7"/>
  <c r="N210" i="7" s="1"/>
  <c r="M211" i="7"/>
  <c r="N211" i="7" s="1"/>
  <c r="M212" i="7"/>
  <c r="N212" i="7" s="1"/>
  <c r="M213" i="7"/>
  <c r="N213" i="7" s="1"/>
  <c r="M214" i="7"/>
  <c r="N214" i="7" s="1"/>
  <c r="M215" i="7"/>
  <c r="N215" i="7" s="1"/>
  <c r="M216" i="7"/>
  <c r="N216" i="7" s="1"/>
  <c r="M217" i="7"/>
  <c r="N217" i="7" s="1"/>
  <c r="M218" i="7"/>
  <c r="N218" i="7" s="1"/>
  <c r="M219" i="7"/>
  <c r="N219" i="7" s="1"/>
  <c r="M220" i="7"/>
  <c r="N220" i="7" s="1"/>
  <c r="M221" i="7"/>
  <c r="N221" i="7" s="1"/>
  <c r="M222" i="7"/>
  <c r="N222" i="7" s="1"/>
  <c r="M223" i="7"/>
  <c r="N223" i="7" s="1"/>
  <c r="M224" i="7"/>
  <c r="N224" i="7" s="1"/>
  <c r="M225" i="7"/>
  <c r="N225" i="7" s="1"/>
  <c r="M226" i="7"/>
  <c r="N226" i="7" s="1"/>
  <c r="M227" i="7"/>
  <c r="N227" i="7" s="1"/>
  <c r="M228" i="7"/>
  <c r="N228" i="7" s="1"/>
  <c r="M229" i="7"/>
  <c r="N229" i="7" s="1"/>
  <c r="M230" i="7"/>
  <c r="N230" i="7" s="1"/>
  <c r="M231" i="7"/>
  <c r="N231" i="7" s="1"/>
  <c r="M232" i="7"/>
  <c r="N232" i="7" s="1"/>
  <c r="M233" i="7"/>
  <c r="N233" i="7" s="1"/>
  <c r="M234" i="7"/>
  <c r="N234" i="7" s="1"/>
  <c r="M235" i="7"/>
  <c r="N235" i="7" s="1"/>
  <c r="M236" i="7"/>
  <c r="N236" i="7" s="1"/>
  <c r="M237" i="7"/>
  <c r="N237" i="7" s="1"/>
  <c r="M238" i="7"/>
  <c r="N238" i="7" s="1"/>
  <c r="M239" i="7"/>
  <c r="N239" i="7" s="1"/>
  <c r="M240" i="7"/>
  <c r="N240" i="7" s="1"/>
  <c r="M241" i="7"/>
  <c r="N241" i="7" s="1"/>
  <c r="M242" i="7"/>
  <c r="N242" i="7" s="1"/>
  <c r="M243" i="7"/>
  <c r="N243" i="7" s="1"/>
  <c r="M244" i="7"/>
  <c r="N244" i="7" s="1"/>
  <c r="M245" i="7"/>
  <c r="N245" i="7" s="1"/>
  <c r="M246" i="7"/>
  <c r="N246" i="7" s="1"/>
  <c r="M247" i="7"/>
  <c r="N247" i="7" s="1"/>
  <c r="M248" i="7"/>
  <c r="N248" i="7" s="1"/>
  <c r="M249" i="7"/>
  <c r="N249" i="7" s="1"/>
  <c r="M250" i="7"/>
  <c r="N250" i="7" s="1"/>
  <c r="M251" i="7"/>
  <c r="N251" i="7" s="1"/>
  <c r="M252" i="7"/>
  <c r="N252" i="7" s="1"/>
  <c r="M253" i="7"/>
  <c r="N253" i="7" s="1"/>
  <c r="M254" i="7"/>
  <c r="N254" i="7" s="1"/>
  <c r="M255" i="7"/>
  <c r="N255" i="7" s="1"/>
  <c r="M256" i="7"/>
  <c r="N256" i="7" s="1"/>
  <c r="M257" i="7"/>
  <c r="N257" i="7" s="1"/>
  <c r="M258" i="7"/>
  <c r="N258" i="7" s="1"/>
  <c r="M259" i="7"/>
  <c r="N259" i="7" s="1"/>
  <c r="M260" i="7"/>
  <c r="N260" i="7" s="1"/>
  <c r="M261" i="7"/>
  <c r="N261" i="7" s="1"/>
  <c r="M262" i="7"/>
  <c r="N262" i="7" s="1"/>
  <c r="M263" i="7"/>
  <c r="N263" i="7" s="1"/>
  <c r="M264" i="7"/>
  <c r="N264" i="7" s="1"/>
  <c r="M265" i="7"/>
  <c r="N265" i="7" s="1"/>
  <c r="M266" i="7"/>
  <c r="N266" i="7" s="1"/>
  <c r="M267" i="7"/>
  <c r="N267" i="7" s="1"/>
  <c r="M268" i="7"/>
  <c r="N268" i="7" s="1"/>
  <c r="M269" i="7"/>
  <c r="N269" i="7" s="1"/>
  <c r="M270" i="7"/>
  <c r="N270" i="7" s="1"/>
  <c r="M271" i="7"/>
  <c r="N271" i="7" s="1"/>
  <c r="M272" i="7"/>
  <c r="N272" i="7" s="1"/>
  <c r="M273" i="7"/>
  <c r="N273" i="7" s="1"/>
  <c r="M274" i="7"/>
  <c r="N274" i="7" s="1"/>
  <c r="M275" i="7"/>
  <c r="N275" i="7" s="1"/>
  <c r="M276" i="7"/>
  <c r="N276" i="7" s="1"/>
  <c r="M277" i="7"/>
  <c r="N277" i="7" s="1"/>
  <c r="M278" i="7"/>
  <c r="N278" i="7" s="1"/>
  <c r="M279" i="7"/>
  <c r="N279" i="7" s="1"/>
  <c r="M280" i="7"/>
  <c r="N280" i="7" s="1"/>
  <c r="M281" i="7"/>
  <c r="N281" i="7" s="1"/>
  <c r="M282" i="7"/>
  <c r="N282" i="7" s="1"/>
  <c r="M283" i="7"/>
  <c r="N283" i="7" s="1"/>
  <c r="M284" i="7"/>
  <c r="N284" i="7" s="1"/>
  <c r="M285" i="7"/>
  <c r="N285" i="7" s="1"/>
  <c r="M286" i="7"/>
  <c r="N286" i="7" s="1"/>
  <c r="M287" i="7"/>
  <c r="N287" i="7" s="1"/>
  <c r="M288" i="7"/>
  <c r="N288" i="7" s="1"/>
  <c r="M289" i="7"/>
  <c r="N289" i="7" s="1"/>
  <c r="M290" i="7"/>
  <c r="N290" i="7" s="1"/>
  <c r="M291" i="7"/>
  <c r="N291" i="7" s="1"/>
  <c r="M292" i="7"/>
  <c r="N292" i="7" s="1"/>
  <c r="M293" i="7"/>
  <c r="N293" i="7" s="1"/>
  <c r="M294" i="7"/>
  <c r="N294" i="7" s="1"/>
  <c r="M295" i="7"/>
  <c r="N295" i="7" s="1"/>
  <c r="M296" i="7"/>
  <c r="N296" i="7" s="1"/>
  <c r="M297" i="7"/>
  <c r="N297" i="7" s="1"/>
  <c r="M298" i="7"/>
  <c r="N298" i="7" s="1"/>
  <c r="M299" i="7"/>
  <c r="N299" i="7" s="1"/>
  <c r="M300" i="7"/>
  <c r="N300" i="7" s="1"/>
  <c r="M301" i="7"/>
  <c r="N301" i="7" s="1"/>
  <c r="M302" i="7"/>
  <c r="N302" i="7" s="1"/>
  <c r="M303" i="7"/>
  <c r="N303" i="7" s="1"/>
  <c r="M304" i="7"/>
  <c r="N304" i="7" s="1"/>
  <c r="M305" i="7"/>
  <c r="N305" i="7" s="1"/>
  <c r="M306" i="7"/>
  <c r="N306" i="7" s="1"/>
  <c r="M307" i="7"/>
  <c r="N307" i="7" s="1"/>
  <c r="M308" i="7"/>
  <c r="N308" i="7" s="1"/>
  <c r="M309" i="7"/>
  <c r="N309" i="7" s="1"/>
  <c r="M310" i="7"/>
  <c r="N310" i="7" s="1"/>
  <c r="M311" i="7"/>
  <c r="N311" i="7" s="1"/>
  <c r="M312" i="7"/>
  <c r="N312" i="7" s="1"/>
  <c r="M313" i="7"/>
  <c r="N313" i="7" s="1"/>
  <c r="M314" i="7"/>
  <c r="N314" i="7" s="1"/>
  <c r="M315" i="7"/>
  <c r="N315" i="7" s="1"/>
  <c r="M316" i="7"/>
  <c r="N316" i="7" s="1"/>
  <c r="M317" i="7"/>
  <c r="N317" i="7" s="1"/>
  <c r="M318" i="7"/>
  <c r="N318" i="7" s="1"/>
  <c r="M319" i="7"/>
  <c r="N319" i="7" s="1"/>
  <c r="M320" i="7"/>
  <c r="N320" i="7" s="1"/>
  <c r="M321" i="7"/>
  <c r="N321" i="7" s="1"/>
  <c r="M322" i="7"/>
  <c r="N322" i="7" s="1"/>
  <c r="M323" i="7"/>
  <c r="N323" i="7" s="1"/>
  <c r="M324" i="7"/>
  <c r="N324" i="7" s="1"/>
  <c r="M325" i="7"/>
  <c r="N325" i="7" s="1"/>
  <c r="M326" i="7"/>
  <c r="N326" i="7" s="1"/>
  <c r="M327" i="7"/>
  <c r="N327" i="7" s="1"/>
  <c r="M328" i="7"/>
  <c r="N328" i="7" s="1"/>
  <c r="M329" i="7"/>
  <c r="N329" i="7" s="1"/>
  <c r="M330" i="7"/>
  <c r="N330" i="7" s="1"/>
  <c r="M331" i="7"/>
  <c r="N331" i="7" s="1"/>
  <c r="M332" i="7"/>
  <c r="N332" i="7" s="1"/>
  <c r="M333" i="7"/>
  <c r="N333" i="7" s="1"/>
  <c r="M334" i="7"/>
  <c r="N334" i="7" s="1"/>
  <c r="M335" i="7"/>
  <c r="N335" i="7" s="1"/>
  <c r="M336" i="7"/>
  <c r="N336" i="7" s="1"/>
  <c r="M337" i="7"/>
  <c r="N337" i="7" s="1"/>
  <c r="M338" i="7"/>
  <c r="N338" i="7" s="1"/>
  <c r="M339" i="7"/>
  <c r="N339" i="7" s="1"/>
  <c r="M340" i="7"/>
  <c r="N340" i="7" s="1"/>
  <c r="M341" i="7"/>
  <c r="N341" i="7" s="1"/>
  <c r="M342" i="7"/>
  <c r="N342" i="7" s="1"/>
  <c r="M343" i="7"/>
  <c r="N343" i="7" s="1"/>
  <c r="M344" i="7"/>
  <c r="N344" i="7" s="1"/>
  <c r="M345" i="7"/>
  <c r="N345" i="7" s="1"/>
  <c r="M346" i="7"/>
  <c r="N346" i="7" s="1"/>
  <c r="M347" i="7"/>
  <c r="N347" i="7" s="1"/>
  <c r="M348" i="7"/>
  <c r="N348" i="7" s="1"/>
  <c r="M349" i="7"/>
  <c r="N349" i="7" s="1"/>
  <c r="M350" i="7"/>
  <c r="N350" i="7" s="1"/>
  <c r="M351" i="7"/>
  <c r="N351" i="7" s="1"/>
  <c r="M352" i="7"/>
  <c r="N352" i="7" s="1"/>
  <c r="M353" i="7"/>
  <c r="N353" i="7" s="1"/>
  <c r="M354" i="7"/>
  <c r="N354" i="7" s="1"/>
  <c r="M355" i="7"/>
  <c r="N355" i="7" s="1"/>
  <c r="M356" i="7"/>
  <c r="N356" i="7" s="1"/>
  <c r="M357" i="7"/>
  <c r="N357" i="7" s="1"/>
  <c r="M358" i="7"/>
  <c r="N358" i="7" s="1"/>
  <c r="M359" i="7"/>
  <c r="N359" i="7" s="1"/>
  <c r="M360" i="7"/>
  <c r="N360" i="7" s="1"/>
  <c r="M361" i="7"/>
  <c r="N361" i="7" s="1"/>
  <c r="M362" i="7"/>
  <c r="N362" i="7" s="1"/>
  <c r="M363" i="7"/>
  <c r="N363" i="7" s="1"/>
  <c r="M364" i="7"/>
  <c r="N364" i="7" s="1"/>
  <c r="M365" i="7"/>
  <c r="N365" i="7" s="1"/>
  <c r="M366" i="7"/>
  <c r="N366" i="7" s="1"/>
  <c r="M367" i="7"/>
  <c r="N367" i="7" s="1"/>
  <c r="M368" i="7"/>
  <c r="N368" i="7" s="1"/>
  <c r="M369" i="7"/>
  <c r="N369" i="7" s="1"/>
  <c r="M370" i="7"/>
  <c r="N370" i="7" s="1"/>
  <c r="M371" i="7"/>
  <c r="N371" i="7" s="1"/>
  <c r="M372" i="7"/>
  <c r="N372" i="7" s="1"/>
  <c r="M373" i="7"/>
  <c r="N373" i="7" s="1"/>
  <c r="M374" i="7"/>
  <c r="N374" i="7" s="1"/>
  <c r="M375" i="7"/>
  <c r="N375" i="7" s="1"/>
  <c r="M376" i="7"/>
  <c r="N376" i="7" s="1"/>
  <c r="M377" i="7"/>
  <c r="N377" i="7" s="1"/>
  <c r="M378" i="7"/>
  <c r="N378" i="7" s="1"/>
  <c r="M379" i="7"/>
  <c r="N379" i="7" s="1"/>
  <c r="M380" i="7"/>
  <c r="N380" i="7" s="1"/>
  <c r="M381" i="7"/>
  <c r="N381" i="7" s="1"/>
  <c r="M382" i="7"/>
  <c r="N382" i="7" s="1"/>
  <c r="M383" i="7"/>
  <c r="N383" i="7" s="1"/>
  <c r="M384" i="7"/>
  <c r="N384" i="7" s="1"/>
  <c r="M385" i="7"/>
  <c r="N385" i="7" s="1"/>
  <c r="M386" i="7"/>
  <c r="N386" i="7" s="1"/>
  <c r="M387" i="7"/>
  <c r="N387" i="7" s="1"/>
  <c r="M388" i="7"/>
  <c r="N388" i="7" s="1"/>
  <c r="M389" i="7"/>
  <c r="N389" i="7" s="1"/>
  <c r="M390" i="7"/>
  <c r="N390" i="7" s="1"/>
  <c r="M391" i="7"/>
  <c r="N391" i="7" s="1"/>
  <c r="M392" i="7"/>
  <c r="N392" i="7" s="1"/>
  <c r="M393" i="7"/>
  <c r="N393" i="7" s="1"/>
  <c r="M394" i="7"/>
  <c r="N394" i="7" s="1"/>
  <c r="M395" i="7"/>
  <c r="N395" i="7" s="1"/>
  <c r="M396" i="7"/>
  <c r="N396" i="7" s="1"/>
  <c r="M397" i="7"/>
  <c r="N397" i="7" s="1"/>
  <c r="M398" i="7"/>
  <c r="N398" i="7" s="1"/>
  <c r="M399" i="7"/>
  <c r="N399" i="7" s="1"/>
  <c r="M400" i="7"/>
  <c r="N400" i="7" s="1"/>
  <c r="M401" i="7"/>
  <c r="N401" i="7" s="1"/>
  <c r="M402" i="7"/>
  <c r="N402" i="7" s="1"/>
  <c r="M403" i="7"/>
  <c r="N403" i="7" s="1"/>
  <c r="M404" i="7"/>
  <c r="N404" i="7" s="1"/>
  <c r="M405" i="7"/>
  <c r="N405" i="7" s="1"/>
  <c r="M406" i="7"/>
  <c r="N406" i="7" s="1"/>
  <c r="M407" i="7"/>
  <c r="N407" i="7" s="1"/>
  <c r="M408" i="7"/>
  <c r="N408" i="7" s="1"/>
  <c r="M409" i="7"/>
  <c r="N409" i="7" s="1"/>
  <c r="M410" i="7"/>
  <c r="N410" i="7" s="1"/>
  <c r="M411" i="7"/>
  <c r="N411" i="7" s="1"/>
  <c r="M412" i="7"/>
  <c r="N412" i="7" s="1"/>
  <c r="M413" i="7"/>
  <c r="N413" i="7" s="1"/>
  <c r="M414" i="7"/>
  <c r="N414" i="7" s="1"/>
  <c r="M415" i="7"/>
  <c r="N415" i="7" s="1"/>
  <c r="M416" i="7"/>
  <c r="N416" i="7" s="1"/>
  <c r="M417" i="7"/>
  <c r="N417" i="7" s="1"/>
  <c r="M418" i="7"/>
  <c r="N418" i="7" s="1"/>
  <c r="M419" i="7"/>
  <c r="N419" i="7" s="1"/>
  <c r="M420" i="7"/>
  <c r="N420" i="7" s="1"/>
  <c r="M421" i="7"/>
  <c r="N421" i="7" s="1"/>
  <c r="M422" i="7"/>
  <c r="N422" i="7" s="1"/>
  <c r="M423" i="7"/>
  <c r="N423" i="7" s="1"/>
  <c r="M424" i="7"/>
  <c r="N424" i="7" s="1"/>
  <c r="M425" i="7"/>
  <c r="N425" i="7" s="1"/>
  <c r="M426" i="7"/>
  <c r="N426" i="7" s="1"/>
  <c r="M427" i="7"/>
  <c r="N427" i="7" s="1"/>
  <c r="M428" i="7"/>
  <c r="N428" i="7" s="1"/>
  <c r="M429" i="7"/>
  <c r="N429" i="7" s="1"/>
  <c r="M430" i="7"/>
  <c r="N430" i="7" s="1"/>
  <c r="M431" i="7"/>
  <c r="N431" i="7" s="1"/>
  <c r="M432" i="7"/>
  <c r="N432" i="7" s="1"/>
  <c r="M433" i="7"/>
  <c r="N433" i="7" s="1"/>
  <c r="M434" i="7"/>
  <c r="N434" i="7" s="1"/>
  <c r="M435" i="7"/>
  <c r="N435" i="7" s="1"/>
  <c r="M436" i="7"/>
  <c r="N436" i="7" s="1"/>
  <c r="M437" i="7"/>
  <c r="N437" i="7" s="1"/>
  <c r="M438" i="7"/>
  <c r="N438" i="7" s="1"/>
  <c r="M439" i="7"/>
  <c r="N439" i="7" s="1"/>
  <c r="M440" i="7"/>
  <c r="N440" i="7" s="1"/>
  <c r="M441" i="7"/>
  <c r="N441" i="7" s="1"/>
  <c r="M442" i="7"/>
  <c r="N442" i="7" s="1"/>
  <c r="M443" i="7"/>
  <c r="N443" i="7" s="1"/>
  <c r="M444" i="7"/>
  <c r="N444" i="7" s="1"/>
  <c r="M445" i="7"/>
  <c r="N445" i="7" s="1"/>
  <c r="M446" i="7"/>
  <c r="N446" i="7" s="1"/>
  <c r="M447" i="7"/>
  <c r="N447" i="7" s="1"/>
  <c r="M448" i="7"/>
  <c r="N448" i="7" s="1"/>
  <c r="M449" i="7"/>
  <c r="N449" i="7" s="1"/>
  <c r="M450" i="7"/>
  <c r="N450" i="7" s="1"/>
  <c r="M451" i="7"/>
  <c r="N451" i="7" s="1"/>
  <c r="M452" i="7"/>
  <c r="N452" i="7" s="1"/>
  <c r="M453" i="7"/>
  <c r="N453" i="7" s="1"/>
  <c r="M454" i="7"/>
  <c r="N454" i="7" s="1"/>
  <c r="M455" i="7"/>
  <c r="N455" i="7" s="1"/>
  <c r="M456" i="7"/>
  <c r="N456" i="7" s="1"/>
  <c r="M457" i="7"/>
  <c r="N457" i="7" s="1"/>
  <c r="M458" i="7"/>
  <c r="N458" i="7" s="1"/>
  <c r="M459" i="7"/>
  <c r="N459" i="7" s="1"/>
  <c r="M460" i="7"/>
  <c r="N460" i="7" s="1"/>
  <c r="M461" i="7"/>
  <c r="N461" i="7" s="1"/>
  <c r="M462" i="7"/>
  <c r="N462" i="7" s="1"/>
  <c r="M463" i="7"/>
  <c r="N463" i="7" s="1"/>
  <c r="M464" i="7"/>
  <c r="N464" i="7" s="1"/>
  <c r="M465" i="7"/>
  <c r="N465" i="7" s="1"/>
  <c r="M466" i="7"/>
  <c r="N466" i="7" s="1"/>
  <c r="M467" i="7"/>
  <c r="N467" i="7" s="1"/>
  <c r="M468" i="7"/>
  <c r="N468" i="7" s="1"/>
  <c r="M469" i="7"/>
  <c r="N469" i="7" s="1"/>
  <c r="M470" i="7"/>
  <c r="N470" i="7" s="1"/>
  <c r="M471" i="7"/>
  <c r="N471" i="7" s="1"/>
  <c r="M472" i="7"/>
  <c r="N472" i="7" s="1"/>
  <c r="M473" i="7"/>
  <c r="N473" i="7" s="1"/>
  <c r="M474" i="7"/>
  <c r="N474" i="7" s="1"/>
  <c r="M475" i="7"/>
  <c r="N475" i="7" s="1"/>
  <c r="M476" i="7"/>
  <c r="N476" i="7" s="1"/>
  <c r="M477" i="7"/>
  <c r="N477" i="7" s="1"/>
  <c r="M478" i="7"/>
  <c r="N478" i="7" s="1"/>
  <c r="M479" i="7"/>
  <c r="N479" i="7" s="1"/>
  <c r="M480" i="7"/>
  <c r="N480" i="7" s="1"/>
  <c r="M481" i="7"/>
  <c r="N481" i="7" s="1"/>
  <c r="M482" i="7"/>
  <c r="N482" i="7" s="1"/>
  <c r="M483" i="7"/>
  <c r="N483" i="7" s="1"/>
  <c r="M484" i="7"/>
  <c r="N484" i="7" s="1"/>
  <c r="M485" i="7"/>
  <c r="N485" i="7" s="1"/>
  <c r="M486" i="7"/>
  <c r="N486" i="7" s="1"/>
  <c r="M487" i="7"/>
  <c r="N487" i="7" s="1"/>
  <c r="M488" i="7"/>
  <c r="N488" i="7" s="1"/>
  <c r="M489" i="7"/>
  <c r="N489" i="7" s="1"/>
  <c r="M490" i="7"/>
  <c r="N490" i="7" s="1"/>
  <c r="M491" i="7"/>
  <c r="N491" i="7" s="1"/>
  <c r="M492" i="7"/>
  <c r="N492" i="7" s="1"/>
  <c r="M493" i="7"/>
  <c r="N493" i="7" s="1"/>
  <c r="M494" i="7"/>
  <c r="N494" i="7" s="1"/>
  <c r="M495" i="7"/>
  <c r="N495" i="7" s="1"/>
  <c r="M496" i="7"/>
  <c r="N496" i="7" s="1"/>
  <c r="M497" i="7"/>
  <c r="N497" i="7" s="1"/>
  <c r="M498" i="7"/>
  <c r="N498" i="7" s="1"/>
  <c r="M499" i="7"/>
  <c r="N499" i="7" s="1"/>
  <c r="M500" i="7"/>
  <c r="N500" i="7" s="1"/>
  <c r="M501" i="7"/>
  <c r="N501" i="7" s="1"/>
  <c r="M502" i="7"/>
  <c r="N502" i="7" s="1"/>
  <c r="M503" i="7"/>
  <c r="N503" i="7" s="1"/>
  <c r="M504" i="7"/>
  <c r="N504" i="7" s="1"/>
  <c r="M505" i="7"/>
  <c r="N505" i="7" s="1"/>
  <c r="M506" i="7"/>
  <c r="N506" i="7" s="1"/>
  <c r="M507" i="7"/>
  <c r="N507" i="7" s="1"/>
  <c r="M508" i="7"/>
  <c r="N508" i="7" s="1"/>
  <c r="M509" i="7"/>
  <c r="N509" i="7" s="1"/>
  <c r="M510" i="7"/>
  <c r="N510" i="7" s="1"/>
  <c r="M511" i="7"/>
  <c r="N511" i="7" s="1"/>
  <c r="M512" i="7"/>
  <c r="N512" i="7" s="1"/>
  <c r="M513" i="7"/>
  <c r="N513" i="7" s="1"/>
  <c r="M514" i="7"/>
  <c r="N514" i="7" s="1"/>
  <c r="M515" i="7"/>
  <c r="N515" i="7" s="1"/>
  <c r="M516" i="7"/>
  <c r="N516" i="7" s="1"/>
  <c r="M517" i="7"/>
  <c r="N517" i="7" s="1"/>
  <c r="M518" i="7"/>
  <c r="N518" i="7" s="1"/>
  <c r="M519" i="7"/>
  <c r="N519" i="7" s="1"/>
  <c r="M520" i="7"/>
  <c r="N520" i="7" s="1"/>
  <c r="M521" i="7"/>
  <c r="N521" i="7" s="1"/>
  <c r="M522" i="7"/>
  <c r="N522" i="7" s="1"/>
  <c r="M523" i="7"/>
  <c r="N523" i="7" s="1"/>
  <c r="M524" i="7"/>
  <c r="N524" i="7" s="1"/>
  <c r="M525" i="7"/>
  <c r="N525" i="7" s="1"/>
  <c r="M526" i="7"/>
  <c r="N526" i="7" s="1"/>
  <c r="M527" i="7"/>
  <c r="N527" i="7" s="1"/>
  <c r="M528" i="7"/>
  <c r="N528" i="7" s="1"/>
  <c r="M529" i="7"/>
  <c r="N529" i="7" s="1"/>
  <c r="M530" i="7"/>
  <c r="N530" i="7" s="1"/>
  <c r="M531" i="7"/>
  <c r="N531" i="7" s="1"/>
  <c r="M532" i="7"/>
  <c r="N532" i="7" s="1"/>
  <c r="M533" i="7"/>
  <c r="N533" i="7" s="1"/>
  <c r="M534" i="7"/>
  <c r="N534" i="7" s="1"/>
  <c r="M535" i="7"/>
  <c r="N535" i="7" s="1"/>
  <c r="M536" i="7"/>
  <c r="N536" i="7" s="1"/>
  <c r="M537" i="7"/>
  <c r="N537" i="7" s="1"/>
  <c r="M538" i="7"/>
  <c r="N538" i="7" s="1"/>
  <c r="M539" i="7"/>
  <c r="N539" i="7" s="1"/>
  <c r="M540" i="7"/>
  <c r="N540" i="7" s="1"/>
  <c r="M541" i="7"/>
  <c r="N541" i="7" s="1"/>
  <c r="M542" i="7"/>
  <c r="N542" i="7" s="1"/>
  <c r="M543" i="7"/>
  <c r="N543" i="7" s="1"/>
  <c r="M544" i="7"/>
  <c r="N544" i="7" s="1"/>
  <c r="M545" i="7"/>
  <c r="N545" i="7" s="1"/>
  <c r="M546" i="7"/>
  <c r="N546" i="7" s="1"/>
  <c r="M547" i="7"/>
  <c r="N547" i="7" s="1"/>
  <c r="M548" i="7"/>
  <c r="N548" i="7" s="1"/>
  <c r="M549" i="7"/>
  <c r="N549" i="7" s="1"/>
  <c r="M550" i="7"/>
  <c r="N550" i="7" s="1"/>
  <c r="M551" i="7"/>
  <c r="N551" i="7" s="1"/>
  <c r="M552" i="7"/>
  <c r="N552" i="7" s="1"/>
  <c r="M553" i="7"/>
  <c r="N553" i="7" s="1"/>
  <c r="M554" i="7"/>
  <c r="N554" i="7" s="1"/>
  <c r="M555" i="7"/>
  <c r="N555" i="7" s="1"/>
  <c r="M556" i="7"/>
  <c r="N556" i="7" s="1"/>
  <c r="M557" i="7"/>
  <c r="N557" i="7" s="1"/>
  <c r="M558" i="7"/>
  <c r="N558" i="7" s="1"/>
  <c r="M559" i="7"/>
  <c r="N559" i="7" s="1"/>
  <c r="M560" i="7"/>
  <c r="N560" i="7" s="1"/>
  <c r="M561" i="7"/>
  <c r="N561" i="7" s="1"/>
  <c r="M562" i="7"/>
  <c r="N562" i="7" s="1"/>
  <c r="M563" i="7"/>
  <c r="N563" i="7" s="1"/>
  <c r="M564" i="7"/>
  <c r="N564" i="7" s="1"/>
  <c r="M565" i="7"/>
  <c r="N565" i="7" s="1"/>
  <c r="M566" i="7"/>
  <c r="N566" i="7" s="1"/>
  <c r="M567" i="7"/>
  <c r="N567" i="7" s="1"/>
  <c r="M568" i="7"/>
  <c r="N568" i="7" s="1"/>
  <c r="M569" i="7"/>
  <c r="N569" i="7" s="1"/>
  <c r="M570" i="7"/>
  <c r="N570" i="7" s="1"/>
  <c r="M571" i="7"/>
  <c r="N571" i="7" s="1"/>
  <c r="M572" i="7"/>
  <c r="N572" i="7" s="1"/>
  <c r="M573" i="7"/>
  <c r="N573" i="7" s="1"/>
  <c r="M574" i="7"/>
  <c r="N574" i="7" s="1"/>
  <c r="M575" i="7"/>
  <c r="N575" i="7" s="1"/>
  <c r="M576" i="7"/>
  <c r="N576" i="7" s="1"/>
  <c r="M577" i="7"/>
  <c r="N577" i="7" s="1"/>
  <c r="M578" i="7"/>
  <c r="N578" i="7" s="1"/>
  <c r="M579" i="7"/>
  <c r="N579" i="7" s="1"/>
  <c r="M580" i="7"/>
  <c r="N580" i="7" s="1"/>
  <c r="M581" i="7"/>
  <c r="N581" i="7" s="1"/>
  <c r="M582" i="7"/>
  <c r="N582" i="7" s="1"/>
  <c r="M583" i="7"/>
  <c r="N583" i="7" s="1"/>
  <c r="M584" i="7"/>
  <c r="N584" i="7" s="1"/>
  <c r="M585" i="7"/>
  <c r="N585" i="7" s="1"/>
  <c r="M586" i="7"/>
  <c r="N586" i="7" s="1"/>
  <c r="M587" i="7"/>
  <c r="N587" i="7" s="1"/>
  <c r="M588" i="7"/>
  <c r="N588" i="7" s="1"/>
  <c r="M589" i="7"/>
  <c r="N589" i="7" s="1"/>
  <c r="M590" i="7"/>
  <c r="N590" i="7" s="1"/>
  <c r="M591" i="7"/>
  <c r="N591" i="7" s="1"/>
  <c r="M592" i="7"/>
  <c r="N592" i="7" s="1"/>
  <c r="M593" i="7"/>
  <c r="N593" i="7" s="1"/>
  <c r="M594" i="7"/>
  <c r="N594" i="7" s="1"/>
  <c r="M595" i="7"/>
  <c r="N595" i="7" s="1"/>
  <c r="M596" i="7"/>
  <c r="N596" i="7" s="1"/>
  <c r="M597" i="7"/>
  <c r="N597" i="7" s="1"/>
  <c r="M598" i="7"/>
  <c r="N598" i="7" s="1"/>
  <c r="M599" i="7"/>
  <c r="N599" i="7" s="1"/>
  <c r="M600" i="7"/>
  <c r="N600" i="7" s="1"/>
  <c r="M601" i="7"/>
  <c r="N601" i="7" s="1"/>
  <c r="M602" i="7"/>
  <c r="N602" i="7" s="1"/>
  <c r="M603" i="7"/>
  <c r="N603" i="7" s="1"/>
  <c r="M604" i="7"/>
  <c r="N604" i="7" s="1"/>
  <c r="M605" i="7"/>
  <c r="N605" i="7" s="1"/>
  <c r="M606" i="7"/>
  <c r="N606" i="7" s="1"/>
  <c r="M607" i="7"/>
  <c r="N607" i="7" s="1"/>
  <c r="M608" i="7"/>
  <c r="N608" i="7" s="1"/>
  <c r="M609" i="7"/>
  <c r="N609" i="7" s="1"/>
  <c r="M610" i="7"/>
  <c r="N610" i="7" s="1"/>
  <c r="M611" i="7"/>
  <c r="N611" i="7" s="1"/>
  <c r="M612" i="7"/>
  <c r="N612" i="7" s="1"/>
  <c r="M613" i="7"/>
  <c r="N613" i="7" s="1"/>
  <c r="M614" i="7"/>
  <c r="N614" i="7" s="1"/>
  <c r="M615" i="7"/>
  <c r="N615" i="7" s="1"/>
  <c r="M616" i="7"/>
  <c r="N616" i="7" s="1"/>
  <c r="M617" i="7"/>
  <c r="N617" i="7" s="1"/>
  <c r="M618" i="7"/>
  <c r="N618" i="7" s="1"/>
  <c r="M619" i="7"/>
  <c r="N619" i="7" s="1"/>
  <c r="M620" i="7"/>
  <c r="N620" i="7" s="1"/>
  <c r="M621" i="7"/>
  <c r="N621" i="7" s="1"/>
  <c r="M622" i="7"/>
  <c r="N622" i="7" s="1"/>
  <c r="M623" i="7"/>
  <c r="N623" i="7" s="1"/>
  <c r="M624" i="7"/>
  <c r="N624" i="7" s="1"/>
  <c r="M625" i="7"/>
  <c r="N625" i="7" s="1"/>
  <c r="M626" i="7"/>
  <c r="N626" i="7" s="1"/>
  <c r="M627" i="7"/>
  <c r="N627" i="7" s="1"/>
  <c r="M628" i="7"/>
  <c r="N628" i="7" s="1"/>
  <c r="M629" i="7"/>
  <c r="N629" i="7" s="1"/>
  <c r="M630" i="7"/>
  <c r="N630" i="7" s="1"/>
  <c r="M631" i="7"/>
  <c r="N631" i="7" s="1"/>
  <c r="M632" i="7"/>
  <c r="N632" i="7" s="1"/>
  <c r="M633" i="7"/>
  <c r="N633" i="7" s="1"/>
  <c r="M634" i="7"/>
  <c r="N634" i="7" s="1"/>
  <c r="M635" i="7"/>
  <c r="N635" i="7" s="1"/>
  <c r="M636" i="7"/>
  <c r="N636" i="7" s="1"/>
  <c r="M637" i="7"/>
  <c r="N637" i="7" s="1"/>
  <c r="M638" i="7"/>
  <c r="N638" i="7" s="1"/>
  <c r="M639" i="7"/>
  <c r="N639" i="7" s="1"/>
  <c r="M640" i="7"/>
  <c r="N640" i="7" s="1"/>
  <c r="M641" i="7"/>
  <c r="N641" i="7" s="1"/>
  <c r="M642" i="7"/>
  <c r="N642" i="7" s="1"/>
  <c r="M643" i="7"/>
  <c r="N643" i="7" s="1"/>
  <c r="M644" i="7"/>
  <c r="N644" i="7" s="1"/>
  <c r="M645" i="7"/>
  <c r="N645" i="7" s="1"/>
  <c r="M646" i="7"/>
  <c r="N646" i="7" s="1"/>
  <c r="M647" i="7"/>
  <c r="N647" i="7" s="1"/>
  <c r="M648" i="7"/>
  <c r="N648" i="7" s="1"/>
  <c r="M649" i="7"/>
  <c r="N649" i="7" s="1"/>
  <c r="M650" i="7"/>
  <c r="N650" i="7" s="1"/>
  <c r="M651" i="7"/>
  <c r="N651" i="7" s="1"/>
  <c r="M652" i="7"/>
  <c r="N652" i="7" s="1"/>
  <c r="M653" i="7"/>
  <c r="N653" i="7" s="1"/>
  <c r="M654" i="7"/>
  <c r="N654" i="7" s="1"/>
  <c r="M655" i="7"/>
  <c r="N655" i="7" s="1"/>
  <c r="M656" i="7"/>
  <c r="N656" i="7" s="1"/>
  <c r="M657" i="7"/>
  <c r="N657" i="7" s="1"/>
  <c r="M658" i="7"/>
  <c r="N658" i="7" s="1"/>
  <c r="M659" i="7"/>
  <c r="N659" i="7" s="1"/>
  <c r="M660" i="7"/>
  <c r="N660" i="7" s="1"/>
  <c r="M661" i="7"/>
  <c r="N661" i="7" s="1"/>
  <c r="M662" i="7"/>
  <c r="N662" i="7" s="1"/>
  <c r="M663" i="7"/>
  <c r="N663" i="7" s="1"/>
  <c r="M664" i="7"/>
  <c r="N664" i="7" s="1"/>
  <c r="M665" i="7"/>
  <c r="N665" i="7" s="1"/>
  <c r="M666" i="7"/>
  <c r="N666" i="7" s="1"/>
  <c r="M667" i="7"/>
  <c r="N667" i="7" s="1"/>
  <c r="M668" i="7"/>
  <c r="N668" i="7" s="1"/>
  <c r="M669" i="7"/>
  <c r="N669" i="7" s="1"/>
  <c r="M670" i="7"/>
  <c r="N670" i="7" s="1"/>
  <c r="M671" i="7"/>
  <c r="N671" i="7" s="1"/>
  <c r="M672" i="7"/>
  <c r="N672" i="7" s="1"/>
  <c r="M673" i="7"/>
  <c r="N673" i="7" s="1"/>
  <c r="M674" i="7"/>
  <c r="N674" i="7" s="1"/>
  <c r="M675" i="7"/>
  <c r="N675" i="7" s="1"/>
  <c r="M676" i="7"/>
  <c r="N676" i="7" s="1"/>
  <c r="M677" i="7"/>
  <c r="N677" i="7" s="1"/>
  <c r="M678" i="7"/>
  <c r="N678" i="7" s="1"/>
  <c r="M679" i="7"/>
  <c r="N679" i="7" s="1"/>
  <c r="M680" i="7"/>
  <c r="N680" i="7" s="1"/>
  <c r="M681" i="7"/>
  <c r="N681" i="7" s="1"/>
  <c r="M682" i="7"/>
  <c r="N682" i="7" s="1"/>
  <c r="M683" i="7"/>
  <c r="N683" i="7" s="1"/>
  <c r="M684" i="7"/>
  <c r="N684" i="7" s="1"/>
  <c r="M685" i="7"/>
  <c r="N685" i="7" s="1"/>
  <c r="M686" i="7"/>
  <c r="N686" i="7" s="1"/>
  <c r="M687" i="7"/>
  <c r="N687" i="7" s="1"/>
  <c r="M688" i="7"/>
  <c r="N688" i="7" s="1"/>
  <c r="M689" i="7"/>
  <c r="N689" i="7" s="1"/>
  <c r="M690" i="7"/>
  <c r="N690" i="7" s="1"/>
  <c r="M691" i="7"/>
  <c r="N691" i="7" s="1"/>
  <c r="M692" i="7"/>
  <c r="N692" i="7" s="1"/>
  <c r="M693" i="7"/>
  <c r="N693" i="7" s="1"/>
  <c r="M694" i="7"/>
  <c r="N694" i="7" s="1"/>
  <c r="M695" i="7"/>
  <c r="N695" i="7" s="1"/>
  <c r="M696" i="7"/>
  <c r="N696" i="7" s="1"/>
  <c r="M697" i="7"/>
  <c r="N697" i="7" s="1"/>
  <c r="M698" i="7"/>
  <c r="N698" i="7" s="1"/>
  <c r="M699" i="7"/>
  <c r="N699" i="7" s="1"/>
  <c r="M700" i="7"/>
  <c r="N700" i="7" s="1"/>
  <c r="M701" i="7"/>
  <c r="N701" i="7" s="1"/>
  <c r="M702" i="7"/>
  <c r="N702" i="7" s="1"/>
  <c r="M703" i="7"/>
  <c r="N703" i="7" s="1"/>
  <c r="M704" i="7"/>
  <c r="N704" i="7" s="1"/>
  <c r="M705" i="7"/>
  <c r="N705" i="7" s="1"/>
  <c r="M706" i="7"/>
  <c r="N706" i="7" s="1"/>
  <c r="M707" i="7"/>
  <c r="N707" i="7" s="1"/>
  <c r="M708" i="7"/>
  <c r="N708" i="7" s="1"/>
  <c r="M709" i="7"/>
  <c r="N709" i="7" s="1"/>
  <c r="M710" i="7"/>
  <c r="N710" i="7" s="1"/>
  <c r="M711" i="7"/>
  <c r="N711" i="7" s="1"/>
  <c r="M712" i="7"/>
  <c r="N712" i="7" s="1"/>
  <c r="M713" i="7"/>
  <c r="N713" i="7" s="1"/>
  <c r="M714" i="7"/>
  <c r="N714" i="7" s="1"/>
  <c r="M715" i="7"/>
  <c r="N715" i="7" s="1"/>
  <c r="M716" i="7"/>
  <c r="N716" i="7" s="1"/>
  <c r="M717" i="7"/>
  <c r="N717" i="7" s="1"/>
  <c r="M718" i="7"/>
  <c r="N718" i="7" s="1"/>
  <c r="M719" i="7"/>
  <c r="N719" i="7" s="1"/>
  <c r="M720" i="7"/>
  <c r="N720" i="7" s="1"/>
  <c r="M721" i="7"/>
  <c r="N721" i="7" s="1"/>
  <c r="M722" i="7"/>
  <c r="N722" i="7" s="1"/>
  <c r="M723" i="7"/>
  <c r="N723" i="7" s="1"/>
  <c r="M724" i="7"/>
  <c r="N724" i="7" s="1"/>
  <c r="M725" i="7"/>
  <c r="N725" i="7" s="1"/>
  <c r="M726" i="7"/>
  <c r="N726" i="7" s="1"/>
  <c r="M727" i="7"/>
  <c r="N727" i="7" s="1"/>
  <c r="M728" i="7"/>
  <c r="N728" i="7" s="1"/>
  <c r="M729" i="7"/>
  <c r="N729" i="7" s="1"/>
  <c r="M730" i="7"/>
  <c r="N730" i="7" s="1"/>
  <c r="M731" i="7"/>
  <c r="N731" i="7" s="1"/>
  <c r="M732" i="7"/>
  <c r="N732" i="7" s="1"/>
  <c r="M733" i="7"/>
  <c r="N733" i="7" s="1"/>
  <c r="M734" i="7"/>
  <c r="N734" i="7" s="1"/>
  <c r="M735" i="7"/>
  <c r="N735" i="7" s="1"/>
  <c r="M736" i="7"/>
  <c r="N736" i="7" s="1"/>
  <c r="M737" i="7"/>
  <c r="N737" i="7" s="1"/>
  <c r="M738" i="7"/>
  <c r="N738" i="7" s="1"/>
  <c r="M739" i="7"/>
  <c r="N739" i="7" s="1"/>
  <c r="M740" i="7"/>
  <c r="N740" i="7" s="1"/>
  <c r="M741" i="7"/>
  <c r="N741" i="7" s="1"/>
  <c r="M742" i="7"/>
  <c r="N742" i="7" s="1"/>
  <c r="M743" i="7"/>
  <c r="N743" i="7" s="1"/>
  <c r="M744" i="7"/>
  <c r="N744" i="7" s="1"/>
  <c r="M745" i="7"/>
  <c r="N745" i="7" s="1"/>
  <c r="M746" i="7"/>
  <c r="N746" i="7" s="1"/>
  <c r="M747" i="7"/>
  <c r="N747" i="7" s="1"/>
  <c r="M748" i="7"/>
  <c r="N748" i="7" s="1"/>
  <c r="M749" i="7"/>
  <c r="N749" i="7" s="1"/>
  <c r="M750" i="7"/>
  <c r="N750" i="7" s="1"/>
  <c r="M751" i="7"/>
  <c r="N751" i="7" s="1"/>
  <c r="M752" i="7"/>
  <c r="N752" i="7" s="1"/>
  <c r="M753" i="7"/>
  <c r="N753" i="7" s="1"/>
  <c r="M754" i="7"/>
  <c r="N754" i="7" s="1"/>
  <c r="M755" i="7"/>
  <c r="N755" i="7" s="1"/>
  <c r="M756" i="7"/>
  <c r="N756" i="7" s="1"/>
  <c r="M757" i="7"/>
  <c r="N757" i="7" s="1"/>
  <c r="M758" i="7"/>
  <c r="N758" i="7" s="1"/>
  <c r="M759" i="7"/>
  <c r="N759" i="7" s="1"/>
  <c r="M760" i="7"/>
  <c r="N760" i="7" s="1"/>
  <c r="M761" i="7"/>
  <c r="N761" i="7" s="1"/>
  <c r="M762" i="7"/>
  <c r="N762" i="7" s="1"/>
  <c r="M763" i="7"/>
  <c r="N763" i="7" s="1"/>
  <c r="M764" i="7"/>
  <c r="N764" i="7" s="1"/>
  <c r="M765" i="7"/>
  <c r="N765" i="7" s="1"/>
  <c r="M766" i="7"/>
  <c r="N766" i="7" s="1"/>
  <c r="M767" i="7"/>
  <c r="N767" i="7" s="1"/>
  <c r="M768" i="7"/>
  <c r="N768" i="7" s="1"/>
  <c r="M769" i="7"/>
  <c r="N769" i="7" s="1"/>
  <c r="M770" i="7"/>
  <c r="N770" i="7" s="1"/>
  <c r="M771" i="7"/>
  <c r="N771" i="7" s="1"/>
  <c r="M772" i="7"/>
  <c r="N772" i="7" s="1"/>
  <c r="M773" i="7"/>
  <c r="N773" i="7" s="1"/>
  <c r="M774" i="7"/>
  <c r="N774" i="7" s="1"/>
  <c r="M775" i="7"/>
  <c r="N775" i="7" s="1"/>
  <c r="M776" i="7"/>
  <c r="N776" i="7" s="1"/>
  <c r="M777" i="7"/>
  <c r="N777" i="7" s="1"/>
  <c r="M778" i="7"/>
  <c r="N778" i="7" s="1"/>
  <c r="M779" i="7"/>
  <c r="N779" i="7" s="1"/>
  <c r="M780" i="7"/>
  <c r="N780" i="7" s="1"/>
  <c r="M781" i="7"/>
  <c r="N781" i="7" s="1"/>
  <c r="M782" i="7"/>
  <c r="N782" i="7" s="1"/>
  <c r="M783" i="7"/>
  <c r="N783" i="7" s="1"/>
  <c r="M784" i="7"/>
  <c r="N784" i="7" s="1"/>
  <c r="M785" i="7"/>
  <c r="N785" i="7" s="1"/>
  <c r="M786" i="7"/>
  <c r="N786" i="7" s="1"/>
  <c r="M787" i="7"/>
  <c r="N787" i="7" s="1"/>
  <c r="M788" i="7"/>
  <c r="N788" i="7" s="1"/>
  <c r="M789" i="7"/>
  <c r="N789" i="7" s="1"/>
  <c r="M790" i="7"/>
  <c r="N790" i="7" s="1"/>
  <c r="M791" i="7"/>
  <c r="N791" i="7" s="1"/>
  <c r="M792" i="7"/>
  <c r="N792" i="7" s="1"/>
  <c r="M793" i="7"/>
  <c r="N793" i="7" s="1"/>
  <c r="M794" i="7"/>
  <c r="N794" i="7" s="1"/>
  <c r="M795" i="7"/>
  <c r="N795" i="7" s="1"/>
  <c r="M796" i="7"/>
  <c r="N796" i="7" s="1"/>
  <c r="M797" i="7"/>
  <c r="N797" i="7" s="1"/>
  <c r="M798" i="7"/>
  <c r="N798" i="7" s="1"/>
  <c r="M799" i="7"/>
  <c r="N799" i="7" s="1"/>
  <c r="M800" i="7"/>
  <c r="N800" i="7" s="1"/>
  <c r="M801" i="7"/>
  <c r="N801" i="7" s="1"/>
  <c r="M802" i="7"/>
  <c r="N802" i="7" s="1"/>
  <c r="M803" i="7"/>
  <c r="N803" i="7" s="1"/>
  <c r="M804" i="7"/>
  <c r="N804" i="7" s="1"/>
  <c r="M805" i="7"/>
  <c r="N805" i="7" s="1"/>
  <c r="M806" i="7"/>
  <c r="N806" i="7" s="1"/>
  <c r="M807" i="7"/>
  <c r="N807" i="7" s="1"/>
  <c r="M808" i="7"/>
  <c r="N808" i="7" s="1"/>
  <c r="M809" i="7"/>
  <c r="N809" i="7" s="1"/>
  <c r="M810" i="7"/>
  <c r="N810" i="7" s="1"/>
  <c r="M811" i="7"/>
  <c r="N811" i="7" s="1"/>
  <c r="M812" i="7"/>
  <c r="N812" i="7" s="1"/>
  <c r="M813" i="7"/>
  <c r="N813" i="7" s="1"/>
  <c r="M814" i="7"/>
  <c r="N814" i="7" s="1"/>
  <c r="M815" i="7"/>
  <c r="N815" i="7" s="1"/>
  <c r="M816" i="7"/>
  <c r="N816" i="7" s="1"/>
  <c r="M817" i="7"/>
  <c r="N817" i="7" s="1"/>
  <c r="M818" i="7"/>
  <c r="N818" i="7" s="1"/>
  <c r="M819" i="7"/>
  <c r="N819" i="7" s="1"/>
  <c r="M820" i="7"/>
  <c r="N820" i="7" s="1"/>
  <c r="M821" i="7"/>
  <c r="N821" i="7" s="1"/>
  <c r="M822" i="7"/>
  <c r="N822" i="7" s="1"/>
  <c r="M823" i="7"/>
  <c r="N823" i="7" s="1"/>
  <c r="M824" i="7"/>
  <c r="N824" i="7" s="1"/>
  <c r="M825" i="7"/>
  <c r="N825" i="7" s="1"/>
  <c r="M826" i="7"/>
  <c r="N826" i="7" s="1"/>
  <c r="M827" i="7"/>
  <c r="N827" i="7" s="1"/>
  <c r="M828" i="7"/>
  <c r="N828" i="7" s="1"/>
  <c r="M829" i="7"/>
  <c r="N829" i="7" s="1"/>
  <c r="M830" i="7"/>
  <c r="N830" i="7" s="1"/>
  <c r="M831" i="7"/>
  <c r="N831" i="7" s="1"/>
  <c r="M832" i="7"/>
  <c r="N832" i="7" s="1"/>
  <c r="M833" i="7"/>
  <c r="N833" i="7" s="1"/>
  <c r="M834" i="7"/>
  <c r="N834" i="7" s="1"/>
  <c r="M835" i="7"/>
  <c r="N835" i="7" s="1"/>
  <c r="M836" i="7"/>
  <c r="N836" i="7" s="1"/>
  <c r="M837" i="7"/>
  <c r="N837" i="7" s="1"/>
  <c r="M838" i="7"/>
  <c r="N838" i="7" s="1"/>
  <c r="M839" i="7"/>
  <c r="N839" i="7" s="1"/>
  <c r="M840" i="7"/>
  <c r="N840" i="7" s="1"/>
  <c r="M841" i="7"/>
  <c r="N841" i="7" s="1"/>
  <c r="M842" i="7"/>
  <c r="N842" i="7" s="1"/>
  <c r="M843" i="7"/>
  <c r="N843" i="7" s="1"/>
  <c r="M844" i="7"/>
  <c r="N844" i="7" s="1"/>
  <c r="M845" i="7"/>
  <c r="N845" i="7" s="1"/>
  <c r="M846" i="7"/>
  <c r="N846" i="7" s="1"/>
  <c r="M847" i="7"/>
  <c r="N847" i="7" s="1"/>
  <c r="M848" i="7"/>
  <c r="N848" i="7" s="1"/>
  <c r="M849" i="7"/>
  <c r="N849" i="7" s="1"/>
  <c r="M850" i="7"/>
  <c r="N850" i="7" s="1"/>
  <c r="M851" i="7"/>
  <c r="N851" i="7" s="1"/>
  <c r="M852" i="7"/>
  <c r="N852" i="7" s="1"/>
  <c r="M853" i="7"/>
  <c r="N853" i="7" s="1"/>
  <c r="M854" i="7"/>
  <c r="N854" i="7" s="1"/>
  <c r="M855" i="7"/>
  <c r="N855" i="7" s="1"/>
  <c r="M856" i="7"/>
  <c r="N856" i="7" s="1"/>
  <c r="M857" i="7"/>
  <c r="N857" i="7" s="1"/>
  <c r="M858" i="7"/>
  <c r="N858" i="7" s="1"/>
  <c r="M859" i="7"/>
  <c r="N859" i="7" s="1"/>
  <c r="M860" i="7"/>
  <c r="N860" i="7" s="1"/>
  <c r="M861" i="7"/>
  <c r="N861" i="7" s="1"/>
  <c r="M862" i="7"/>
  <c r="N862" i="7" s="1"/>
  <c r="M863" i="7"/>
  <c r="N863" i="7" s="1"/>
  <c r="M864" i="7"/>
  <c r="N864" i="7" s="1"/>
  <c r="M865" i="7"/>
  <c r="N865" i="7" s="1"/>
  <c r="M866" i="7"/>
  <c r="N866" i="7" s="1"/>
  <c r="M867" i="7"/>
  <c r="N867" i="7" s="1"/>
  <c r="M868" i="7"/>
  <c r="N868" i="7" s="1"/>
  <c r="M869" i="7"/>
  <c r="N869" i="7" s="1"/>
  <c r="M870" i="7"/>
  <c r="N870" i="7" s="1"/>
  <c r="M871" i="7"/>
  <c r="N871" i="7" s="1"/>
  <c r="M872" i="7"/>
  <c r="N872" i="7" s="1"/>
  <c r="M873" i="7"/>
  <c r="N873" i="7" s="1"/>
  <c r="M874" i="7"/>
  <c r="N874" i="7" s="1"/>
  <c r="M875" i="7"/>
  <c r="N875" i="7" s="1"/>
  <c r="M876" i="7"/>
  <c r="N876" i="7" s="1"/>
  <c r="M877" i="7"/>
  <c r="N877" i="7" s="1"/>
  <c r="M878" i="7"/>
  <c r="N878" i="7" s="1"/>
  <c r="M879" i="7"/>
  <c r="N879" i="7" s="1"/>
  <c r="M880" i="7"/>
  <c r="N880" i="7" s="1"/>
  <c r="M881" i="7"/>
  <c r="N881" i="7" s="1"/>
  <c r="M882" i="7"/>
  <c r="N882" i="7" s="1"/>
  <c r="M883" i="7"/>
  <c r="N883" i="7" s="1"/>
  <c r="M884" i="7"/>
  <c r="N884" i="7" s="1"/>
  <c r="M885" i="7"/>
  <c r="N885" i="7" s="1"/>
  <c r="M886" i="7"/>
  <c r="N886" i="7" s="1"/>
  <c r="M887" i="7"/>
  <c r="N887" i="7" s="1"/>
  <c r="M888" i="7"/>
  <c r="N888" i="7" s="1"/>
  <c r="M889" i="7"/>
  <c r="N889" i="7" s="1"/>
  <c r="M890" i="7"/>
  <c r="N890" i="7" s="1"/>
  <c r="M891" i="7"/>
  <c r="N891" i="7" s="1"/>
  <c r="M892" i="7"/>
  <c r="N892" i="7" s="1"/>
  <c r="M893" i="7"/>
  <c r="N893" i="7" s="1"/>
  <c r="M894" i="7"/>
  <c r="N894" i="7" s="1"/>
  <c r="M895" i="7"/>
  <c r="N895" i="7" s="1"/>
  <c r="M896" i="7"/>
  <c r="N896" i="7" s="1"/>
  <c r="M897" i="7"/>
  <c r="N897" i="7" s="1"/>
  <c r="M898" i="7"/>
  <c r="N898" i="7" s="1"/>
  <c r="M899" i="7"/>
  <c r="N899" i="7" s="1"/>
  <c r="M900" i="7"/>
  <c r="N900" i="7" s="1"/>
  <c r="M901" i="7"/>
  <c r="N901" i="7" s="1"/>
  <c r="M902" i="7"/>
  <c r="N902" i="7" s="1"/>
  <c r="M903" i="7"/>
  <c r="N903" i="7" s="1"/>
  <c r="M904" i="7"/>
  <c r="N904" i="7" s="1"/>
  <c r="M905" i="7"/>
  <c r="N905" i="7" s="1"/>
  <c r="M906" i="7"/>
  <c r="N906" i="7" s="1"/>
  <c r="M907" i="7"/>
  <c r="N907" i="7" s="1"/>
  <c r="M908" i="7"/>
  <c r="N908" i="7" s="1"/>
  <c r="M909" i="7"/>
  <c r="N909" i="7" s="1"/>
  <c r="M910" i="7"/>
  <c r="N910" i="7" s="1"/>
  <c r="M911" i="7"/>
  <c r="N911" i="7" s="1"/>
  <c r="M912" i="7"/>
  <c r="N912" i="7" s="1"/>
  <c r="M913" i="7"/>
  <c r="N913" i="7" s="1"/>
  <c r="M914" i="7"/>
  <c r="N914" i="7" s="1"/>
  <c r="M915" i="7"/>
  <c r="N915" i="7" s="1"/>
  <c r="M916" i="7"/>
  <c r="N916" i="7" s="1"/>
  <c r="M917" i="7"/>
  <c r="N917" i="7" s="1"/>
  <c r="M918" i="7"/>
  <c r="N918" i="7" s="1"/>
  <c r="M919" i="7"/>
  <c r="N919" i="7" s="1"/>
  <c r="M920" i="7"/>
  <c r="N920" i="7" s="1"/>
  <c r="M921" i="7"/>
  <c r="N921" i="7" s="1"/>
  <c r="M922" i="7"/>
  <c r="N922" i="7" s="1"/>
  <c r="M923" i="7"/>
  <c r="N923" i="7" s="1"/>
  <c r="M924" i="7"/>
  <c r="N924" i="7" s="1"/>
  <c r="M925" i="7"/>
  <c r="N925" i="7" s="1"/>
  <c r="M926" i="7"/>
  <c r="N926" i="7" s="1"/>
  <c r="M927" i="7"/>
  <c r="N927" i="7" s="1"/>
  <c r="M928" i="7"/>
  <c r="N928" i="7" s="1"/>
  <c r="M929" i="7"/>
  <c r="N929" i="7" s="1"/>
  <c r="M930" i="7"/>
  <c r="N930" i="7" s="1"/>
  <c r="M931" i="7"/>
  <c r="N931" i="7" s="1"/>
  <c r="M932" i="7"/>
  <c r="N932" i="7" s="1"/>
  <c r="M933" i="7"/>
  <c r="N933" i="7" s="1"/>
  <c r="M934" i="7"/>
  <c r="N934" i="7" s="1"/>
  <c r="M935" i="7"/>
  <c r="N935" i="7" s="1"/>
  <c r="M936" i="7"/>
  <c r="N936" i="7" s="1"/>
  <c r="M937" i="7"/>
  <c r="N937" i="7" s="1"/>
  <c r="M938" i="7"/>
  <c r="N938" i="7" s="1"/>
  <c r="M939" i="7"/>
  <c r="N939" i="7" s="1"/>
  <c r="M940" i="7"/>
  <c r="N940" i="7" s="1"/>
  <c r="M941" i="7"/>
  <c r="N941" i="7" s="1"/>
  <c r="M942" i="7"/>
  <c r="N942" i="7" s="1"/>
  <c r="M943" i="7"/>
  <c r="N943" i="7" s="1"/>
  <c r="M944" i="7"/>
  <c r="N944" i="7" s="1"/>
  <c r="M945" i="7"/>
  <c r="N945" i="7" s="1"/>
  <c r="M946" i="7"/>
  <c r="N946" i="7" s="1"/>
  <c r="M947" i="7"/>
  <c r="N947" i="7" s="1"/>
  <c r="M948" i="7"/>
  <c r="N948" i="7" s="1"/>
  <c r="M949" i="7"/>
  <c r="N949" i="7" s="1"/>
  <c r="M950" i="7"/>
  <c r="N950" i="7" s="1"/>
  <c r="M951" i="7"/>
  <c r="N951" i="7" s="1"/>
  <c r="M952" i="7"/>
  <c r="N952" i="7" s="1"/>
  <c r="M953" i="7"/>
  <c r="N953" i="7" s="1"/>
  <c r="M954" i="7"/>
  <c r="N954" i="7" s="1"/>
  <c r="M955" i="7"/>
  <c r="N955" i="7" s="1"/>
  <c r="M956" i="7"/>
  <c r="N956" i="7" s="1"/>
  <c r="M957" i="7"/>
  <c r="N957" i="7" s="1"/>
  <c r="M958" i="7"/>
  <c r="N958" i="7" s="1"/>
  <c r="M959" i="7"/>
  <c r="N959" i="7" s="1"/>
  <c r="M960" i="7"/>
  <c r="N960" i="7" s="1"/>
  <c r="M961" i="7"/>
  <c r="N961" i="7" s="1"/>
  <c r="M962" i="7"/>
  <c r="N962" i="7" s="1"/>
  <c r="M963" i="7"/>
  <c r="N963" i="7" s="1"/>
  <c r="M964" i="7"/>
  <c r="N964" i="7" s="1"/>
  <c r="M965" i="7"/>
  <c r="N965" i="7" s="1"/>
  <c r="M966" i="7"/>
  <c r="N966" i="7" s="1"/>
  <c r="M967" i="7"/>
  <c r="N967" i="7" s="1"/>
  <c r="M968" i="7"/>
  <c r="N968" i="7" s="1"/>
  <c r="M969" i="7"/>
  <c r="N969" i="7" s="1"/>
  <c r="M970" i="7"/>
  <c r="N970" i="7" s="1"/>
  <c r="M971" i="7"/>
  <c r="N971" i="7" s="1"/>
  <c r="M972" i="7"/>
  <c r="N972" i="7" s="1"/>
  <c r="M973" i="7"/>
  <c r="N973" i="7" s="1"/>
  <c r="M974" i="7"/>
  <c r="N974" i="7" s="1"/>
  <c r="M975" i="7"/>
  <c r="N975" i="7" s="1"/>
  <c r="M976" i="7"/>
  <c r="N976" i="7" s="1"/>
  <c r="M977" i="7"/>
  <c r="N977" i="7" s="1"/>
  <c r="M978" i="7"/>
  <c r="N978" i="7" s="1"/>
  <c r="M979" i="7"/>
  <c r="N979" i="7" s="1"/>
  <c r="M980" i="7"/>
  <c r="N980" i="7" s="1"/>
  <c r="M981" i="7"/>
  <c r="N981" i="7" s="1"/>
  <c r="M982" i="7"/>
  <c r="N982" i="7" s="1"/>
  <c r="M983" i="7"/>
  <c r="N983" i="7" s="1"/>
  <c r="M984" i="7"/>
  <c r="N984" i="7" s="1"/>
  <c r="M985" i="7"/>
  <c r="N985" i="7" s="1"/>
  <c r="M986" i="7"/>
  <c r="N986" i="7" s="1"/>
  <c r="M987" i="7"/>
  <c r="N987" i="7" s="1"/>
  <c r="M988" i="7"/>
  <c r="N988" i="7" s="1"/>
  <c r="M989" i="7"/>
  <c r="N989" i="7" s="1"/>
  <c r="M990" i="7"/>
  <c r="N990" i="7" s="1"/>
  <c r="M991" i="7"/>
  <c r="N991" i="7" s="1"/>
  <c r="M992" i="7"/>
  <c r="N992" i="7" s="1"/>
  <c r="M993" i="7"/>
  <c r="N993" i="7" s="1"/>
  <c r="M994" i="7"/>
  <c r="N994" i="7" s="1"/>
  <c r="M995" i="7"/>
  <c r="N995" i="7" s="1"/>
  <c r="M996" i="7"/>
  <c r="N996" i="7" s="1"/>
  <c r="M997" i="7"/>
  <c r="N997" i="7" s="1"/>
  <c r="M998" i="7"/>
  <c r="N998" i="7" s="1"/>
  <c r="M999" i="7"/>
  <c r="N999" i="7" s="1"/>
  <c r="M1000" i="7"/>
  <c r="N1000" i="7" s="1"/>
  <c r="M1001" i="7"/>
  <c r="N1001" i="7" s="1"/>
  <c r="M1002" i="7"/>
  <c r="N1002" i="7" s="1"/>
  <c r="M1003" i="7"/>
  <c r="N1003" i="7" s="1"/>
  <c r="M1004" i="7"/>
  <c r="N1004" i="7" s="1"/>
  <c r="M1005" i="7"/>
  <c r="N1005" i="7" s="1"/>
  <c r="M1006" i="7"/>
  <c r="N1006" i="7" s="1"/>
  <c r="M1007" i="7"/>
  <c r="N1007" i="7" s="1"/>
  <c r="M1008" i="7"/>
  <c r="N1008" i="7" s="1"/>
  <c r="M1009" i="7"/>
  <c r="N1009" i="7" s="1"/>
  <c r="M1010" i="7"/>
  <c r="N1010" i="7" s="1"/>
  <c r="M1011" i="7"/>
  <c r="N1011" i="7" s="1"/>
  <c r="M1012" i="7"/>
  <c r="N1012" i="7" s="1"/>
  <c r="M1013" i="7"/>
  <c r="N1013" i="7" s="1"/>
  <c r="M1014" i="7"/>
  <c r="N1014" i="7" s="1"/>
  <c r="M1015" i="7"/>
  <c r="N1015" i="7" s="1"/>
  <c r="M1016" i="7"/>
  <c r="N1016" i="7" s="1"/>
  <c r="M1017" i="7"/>
  <c r="N1017" i="7" s="1"/>
  <c r="M1018" i="7"/>
  <c r="N1018" i="7" s="1"/>
  <c r="M1019" i="7"/>
  <c r="N1019" i="7" s="1"/>
  <c r="M1020" i="7"/>
  <c r="N1020" i="7" s="1"/>
  <c r="M1021" i="7"/>
  <c r="N1021" i="7" s="1"/>
  <c r="M1022" i="7"/>
  <c r="N1022" i="7" s="1"/>
  <c r="M1023" i="7"/>
  <c r="N1023" i="7" s="1"/>
  <c r="M1024" i="7"/>
  <c r="N1024" i="7" s="1"/>
  <c r="M1025" i="7"/>
  <c r="N1025" i="7" s="1"/>
  <c r="M1026" i="7"/>
  <c r="N1026" i="7" s="1"/>
  <c r="M1027" i="7"/>
  <c r="N1027" i="7" s="1"/>
  <c r="M1028" i="7"/>
  <c r="N1028" i="7" s="1"/>
  <c r="M1029" i="7"/>
  <c r="N1029" i="7" s="1"/>
  <c r="M1030" i="7"/>
  <c r="N1030" i="7" s="1"/>
  <c r="M1031" i="7"/>
  <c r="N1031" i="7" s="1"/>
  <c r="M1032" i="7"/>
  <c r="N1032" i="7" s="1"/>
  <c r="M1033" i="7"/>
  <c r="N1033" i="7" s="1"/>
  <c r="M1034" i="7"/>
  <c r="N1034" i="7" s="1"/>
  <c r="M1035" i="7"/>
  <c r="N1035" i="7" s="1"/>
  <c r="M1036" i="7"/>
  <c r="N1036" i="7" s="1"/>
  <c r="M1037" i="7"/>
  <c r="N1037" i="7" s="1"/>
  <c r="M1038" i="7"/>
  <c r="N1038" i="7" s="1"/>
  <c r="M1039" i="7"/>
  <c r="N1039" i="7" s="1"/>
  <c r="M1040" i="7"/>
  <c r="N1040" i="7" s="1"/>
  <c r="M1041" i="7"/>
  <c r="N1041" i="7" s="1"/>
  <c r="M1042" i="7"/>
  <c r="N1042" i="7" s="1"/>
  <c r="M1043" i="7"/>
  <c r="N1043" i="7" s="1"/>
  <c r="M1044" i="7"/>
  <c r="N1044" i="7" s="1"/>
  <c r="M1045" i="7"/>
  <c r="N1045" i="7" s="1"/>
  <c r="M1046" i="7"/>
  <c r="N1046" i="7" s="1"/>
  <c r="M1047" i="7"/>
  <c r="N1047" i="7" s="1"/>
  <c r="M1048" i="7"/>
  <c r="N1048" i="7" s="1"/>
  <c r="M1049" i="7"/>
  <c r="N1049" i="7" s="1"/>
  <c r="M1050" i="7"/>
  <c r="N1050" i="7" s="1"/>
  <c r="M1051" i="7"/>
  <c r="N1051" i="7" s="1"/>
  <c r="M1052" i="7"/>
  <c r="N1052" i="7" s="1"/>
  <c r="M1053" i="7"/>
  <c r="N1053" i="7" s="1"/>
  <c r="M1054" i="7"/>
  <c r="N1054" i="7" s="1"/>
  <c r="M1055" i="7"/>
  <c r="N1055" i="7" s="1"/>
  <c r="M1056" i="7"/>
  <c r="N1056" i="7" s="1"/>
  <c r="M1057" i="7"/>
  <c r="N1057" i="7" s="1"/>
  <c r="M1058" i="7"/>
  <c r="N1058" i="7" s="1"/>
  <c r="M1059" i="7"/>
  <c r="N1059" i="7" s="1"/>
  <c r="M1060" i="7"/>
  <c r="N1060" i="7" s="1"/>
  <c r="M1061" i="7"/>
  <c r="N1061" i="7" s="1"/>
  <c r="M1062" i="7"/>
  <c r="N1062" i="7" s="1"/>
  <c r="M1063" i="7"/>
  <c r="N1063" i="7" s="1"/>
  <c r="M1064" i="7"/>
  <c r="N1064" i="7" s="1"/>
  <c r="M1065" i="7"/>
  <c r="N1065" i="7" s="1"/>
  <c r="M1066" i="7"/>
  <c r="N1066" i="7" s="1"/>
  <c r="M1067" i="7"/>
  <c r="N1067" i="7" s="1"/>
  <c r="M1068" i="7"/>
  <c r="N1068" i="7" s="1"/>
  <c r="M1069" i="7"/>
  <c r="N1069" i="7" s="1"/>
  <c r="M1070" i="7"/>
  <c r="N1070" i="7" s="1"/>
  <c r="M1071" i="7"/>
  <c r="N1071" i="7" s="1"/>
  <c r="M1072" i="7"/>
  <c r="N1072" i="7" s="1"/>
  <c r="M1073" i="7"/>
  <c r="N1073" i="7" s="1"/>
  <c r="M1074" i="7"/>
  <c r="N1074" i="7" s="1"/>
  <c r="M1075" i="7"/>
  <c r="N1075" i="7" s="1"/>
  <c r="M1076" i="7"/>
  <c r="N1076" i="7" s="1"/>
  <c r="M1077" i="7"/>
  <c r="N1077" i="7" s="1"/>
  <c r="M1078" i="7"/>
  <c r="N1078" i="7" s="1"/>
  <c r="M1079" i="7"/>
  <c r="N1079" i="7" s="1"/>
  <c r="M1080" i="7"/>
  <c r="N1080" i="7" s="1"/>
  <c r="M1081" i="7"/>
  <c r="N1081" i="7" s="1"/>
  <c r="M1082" i="7"/>
  <c r="N1082" i="7" s="1"/>
  <c r="M1083" i="7"/>
  <c r="N1083" i="7" s="1"/>
  <c r="M1084" i="7"/>
  <c r="N1084" i="7" s="1"/>
  <c r="M1085" i="7"/>
  <c r="N1085" i="7" s="1"/>
  <c r="M1086" i="7"/>
  <c r="N1086" i="7" s="1"/>
  <c r="M1087" i="7"/>
  <c r="N1087" i="7" s="1"/>
  <c r="M1088" i="7"/>
  <c r="N1088" i="7" s="1"/>
  <c r="M1089" i="7"/>
  <c r="N1089" i="7" s="1"/>
  <c r="M1090" i="7"/>
  <c r="N1090" i="7" s="1"/>
  <c r="M1091" i="7"/>
  <c r="N1091" i="7" s="1"/>
  <c r="M1092" i="7"/>
  <c r="N1092" i="7" s="1"/>
  <c r="M1093" i="7"/>
  <c r="N1093" i="7" s="1"/>
  <c r="M1094" i="7"/>
  <c r="N1094" i="7" s="1"/>
  <c r="M1095" i="7"/>
  <c r="N1095" i="7" s="1"/>
  <c r="M1096" i="7"/>
  <c r="N1096" i="7" s="1"/>
  <c r="M1097" i="7"/>
  <c r="N1097" i="7" s="1"/>
  <c r="M1098" i="7"/>
  <c r="N1098" i="7" s="1"/>
  <c r="M1099" i="7"/>
  <c r="N1099" i="7" s="1"/>
  <c r="M1100" i="7"/>
  <c r="N1100" i="7" s="1"/>
  <c r="M1101" i="7"/>
  <c r="N1101" i="7" s="1"/>
  <c r="M1102" i="7"/>
  <c r="N1102" i="7" s="1"/>
  <c r="M1103" i="7"/>
  <c r="N1103" i="7" s="1"/>
  <c r="M1104" i="7"/>
  <c r="N1104" i="7" s="1"/>
  <c r="M1105" i="7"/>
  <c r="N1105" i="7" s="1"/>
  <c r="M1106" i="7"/>
  <c r="N1106" i="7" s="1"/>
  <c r="M1107" i="7"/>
  <c r="N1107" i="7" s="1"/>
  <c r="M1108" i="7"/>
  <c r="N1108" i="7" s="1"/>
  <c r="M1109" i="7"/>
  <c r="N1109" i="7" s="1"/>
  <c r="M1110" i="7"/>
  <c r="N1110" i="7" s="1"/>
  <c r="M1111" i="7"/>
  <c r="N1111" i="7" s="1"/>
  <c r="M1112" i="7"/>
  <c r="N1112" i="7" s="1"/>
  <c r="M1113" i="7"/>
  <c r="N1113" i="7" s="1"/>
  <c r="M1114" i="7"/>
  <c r="N1114" i="7" s="1"/>
  <c r="M1115" i="7"/>
  <c r="N1115" i="7" s="1"/>
  <c r="M1116" i="7"/>
  <c r="N1116" i="7" s="1"/>
  <c r="M1117" i="7"/>
  <c r="N1117" i="7" s="1"/>
  <c r="M1118" i="7"/>
  <c r="N1118" i="7" s="1"/>
  <c r="M1119" i="7"/>
  <c r="N1119" i="7" s="1"/>
  <c r="M1120" i="7"/>
  <c r="N1120" i="7" s="1"/>
  <c r="M1121" i="7"/>
  <c r="N1121" i="7" s="1"/>
  <c r="M1122" i="7"/>
  <c r="N1122" i="7" s="1"/>
  <c r="M1123" i="7"/>
  <c r="N1123" i="7" s="1"/>
  <c r="M1124" i="7"/>
  <c r="N1124" i="7" s="1"/>
  <c r="M1125" i="7"/>
  <c r="N1125" i="7" s="1"/>
  <c r="M1126" i="7"/>
  <c r="N1126" i="7" s="1"/>
  <c r="M1127" i="7"/>
  <c r="N1127" i="7" s="1"/>
  <c r="M1128" i="7"/>
  <c r="N1128" i="7" s="1"/>
  <c r="M1129" i="7"/>
  <c r="N1129" i="7" s="1"/>
  <c r="M1130" i="7"/>
  <c r="N1130" i="7" s="1"/>
  <c r="M1131" i="7"/>
  <c r="N1131" i="7" s="1"/>
  <c r="M1132" i="7"/>
  <c r="N1132" i="7" s="1"/>
  <c r="M1133" i="7"/>
  <c r="N1133" i="7" s="1"/>
  <c r="M1134" i="7"/>
  <c r="N1134" i="7" s="1"/>
  <c r="M1135" i="7"/>
  <c r="N1135" i="7" s="1"/>
  <c r="M1136" i="7"/>
  <c r="N1136" i="7" s="1"/>
  <c r="M1137" i="7"/>
  <c r="N1137" i="7" s="1"/>
  <c r="M1138" i="7"/>
  <c r="N1138" i="7" s="1"/>
  <c r="M1139" i="7"/>
  <c r="N1139" i="7" s="1"/>
  <c r="M1140" i="7"/>
  <c r="N1140" i="7" s="1"/>
  <c r="M1141" i="7"/>
  <c r="N1141" i="7" s="1"/>
  <c r="M1142" i="7"/>
  <c r="N1142" i="7" s="1"/>
  <c r="M1143" i="7"/>
  <c r="N1143" i="7" s="1"/>
  <c r="M1144" i="7"/>
  <c r="N1144" i="7" s="1"/>
  <c r="M1145" i="7"/>
  <c r="N1145" i="7" s="1"/>
  <c r="M1146" i="7"/>
  <c r="N1146" i="7" s="1"/>
  <c r="M1147" i="7"/>
  <c r="N1147" i="7" s="1"/>
  <c r="M1148" i="7"/>
  <c r="N1148" i="7" s="1"/>
  <c r="M1149" i="7"/>
  <c r="N1149" i="7" s="1"/>
  <c r="M1150" i="7"/>
  <c r="N1150" i="7" s="1"/>
  <c r="M1151" i="7"/>
  <c r="N1151" i="7" s="1"/>
  <c r="M1152" i="7"/>
  <c r="N1152" i="7" s="1"/>
  <c r="M1153" i="7"/>
  <c r="N1153" i="7" s="1"/>
  <c r="M1154" i="7"/>
  <c r="N1154" i="7" s="1"/>
  <c r="M1155" i="7"/>
  <c r="N1155" i="7" s="1"/>
  <c r="M1156" i="7"/>
  <c r="N1156" i="7" s="1"/>
  <c r="M1157" i="7"/>
  <c r="N1157" i="7" s="1"/>
  <c r="M1158" i="7"/>
  <c r="N1158" i="7" s="1"/>
  <c r="M1159" i="7"/>
  <c r="N1159" i="7" s="1"/>
  <c r="M1160" i="7"/>
  <c r="N1160" i="7" s="1"/>
  <c r="M1161" i="7"/>
  <c r="N1161" i="7" s="1"/>
  <c r="M1162" i="7"/>
  <c r="N1162" i="7" s="1"/>
  <c r="M1163" i="7"/>
  <c r="N1163" i="7" s="1"/>
  <c r="M1164" i="7"/>
  <c r="N1164" i="7" s="1"/>
  <c r="M1165" i="7"/>
  <c r="N1165" i="7" s="1"/>
  <c r="M1166" i="7"/>
  <c r="N1166" i="7" s="1"/>
  <c r="M1167" i="7"/>
  <c r="N1167" i="7" s="1"/>
  <c r="M1168" i="7"/>
  <c r="N1168" i="7" s="1"/>
  <c r="M1169" i="7"/>
  <c r="N1169" i="7" s="1"/>
  <c r="M1170" i="7"/>
  <c r="N1170" i="7" s="1"/>
  <c r="M1171" i="7"/>
  <c r="N1171" i="7" s="1"/>
  <c r="M1172" i="7"/>
  <c r="N1172" i="7" s="1"/>
  <c r="M1173" i="7"/>
  <c r="N1173" i="7" s="1"/>
  <c r="M1174" i="7"/>
  <c r="N1174" i="7" s="1"/>
  <c r="M1175" i="7"/>
  <c r="N1175" i="7" s="1"/>
  <c r="M1176" i="7"/>
  <c r="N1176" i="7" s="1"/>
  <c r="M1177" i="7"/>
  <c r="N1177" i="7" s="1"/>
  <c r="M1178" i="7"/>
  <c r="N1178" i="7" s="1"/>
  <c r="M1179" i="7"/>
  <c r="N1179" i="7" s="1"/>
  <c r="M1180" i="7"/>
  <c r="N1180" i="7" s="1"/>
  <c r="M1181" i="7"/>
  <c r="N1181" i="7" s="1"/>
  <c r="M1182" i="7"/>
  <c r="N1182" i="7" s="1"/>
  <c r="M1183" i="7"/>
  <c r="N1183" i="7" s="1"/>
  <c r="M1184" i="7"/>
  <c r="N1184" i="7" s="1"/>
  <c r="M1185" i="7"/>
  <c r="N1185" i="7" s="1"/>
  <c r="M1186" i="7"/>
  <c r="N1186" i="7" s="1"/>
  <c r="M1187" i="7"/>
  <c r="N1187" i="7" s="1"/>
  <c r="M1188" i="7"/>
  <c r="N1188" i="7" s="1"/>
  <c r="M1189" i="7"/>
  <c r="N1189" i="7" s="1"/>
  <c r="M1190" i="7"/>
  <c r="N1190" i="7" s="1"/>
  <c r="M1191" i="7"/>
  <c r="N1191" i="7" s="1"/>
  <c r="M1192" i="7"/>
  <c r="N1192" i="7" s="1"/>
  <c r="M1193" i="7"/>
  <c r="N1193" i="7" s="1"/>
  <c r="M1194" i="7"/>
  <c r="N1194" i="7" s="1"/>
  <c r="M1195" i="7"/>
  <c r="N1195" i="7" s="1"/>
  <c r="M1196" i="7"/>
  <c r="N1196" i="7" s="1"/>
  <c r="M1197" i="7"/>
  <c r="N1197" i="7" s="1"/>
  <c r="M1198" i="7"/>
  <c r="N1198" i="7" s="1"/>
  <c r="M1199" i="7"/>
  <c r="N1199" i="7" s="1"/>
  <c r="M1200" i="7"/>
  <c r="N1200" i="7" s="1"/>
  <c r="M1201" i="7"/>
  <c r="N1201" i="7" s="1"/>
  <c r="M1202" i="7"/>
  <c r="N1202" i="7" s="1"/>
  <c r="M1203" i="7"/>
  <c r="N1203" i="7" s="1"/>
  <c r="M1204" i="7"/>
  <c r="N1204" i="7" s="1"/>
  <c r="M1205" i="7"/>
  <c r="N1205" i="7" s="1"/>
  <c r="M1206" i="7"/>
  <c r="N1206" i="7" s="1"/>
  <c r="M1207" i="7"/>
  <c r="N1207" i="7" s="1"/>
  <c r="M1208" i="7"/>
  <c r="N1208" i="7" s="1"/>
  <c r="M1209" i="7"/>
  <c r="N1209" i="7" s="1"/>
  <c r="M1210" i="7"/>
  <c r="N1210" i="7" s="1"/>
  <c r="M1211" i="7"/>
  <c r="N1211" i="7" s="1"/>
  <c r="M1212" i="7"/>
  <c r="N1212" i="7" s="1"/>
  <c r="M1213" i="7"/>
  <c r="N1213" i="7" s="1"/>
  <c r="M1214" i="7"/>
  <c r="N1214" i="7" s="1"/>
  <c r="M1215" i="7"/>
  <c r="N1215" i="7" s="1"/>
  <c r="M1216" i="7"/>
  <c r="N1216" i="7" s="1"/>
  <c r="M1217" i="7"/>
  <c r="N1217" i="7" s="1"/>
  <c r="M1218" i="7"/>
  <c r="N1218" i="7" s="1"/>
  <c r="M1219" i="7"/>
  <c r="N1219" i="7" s="1"/>
  <c r="M1220" i="7"/>
  <c r="N1220" i="7" s="1"/>
  <c r="M1221" i="7"/>
  <c r="N1221" i="7" s="1"/>
  <c r="M1222" i="7"/>
  <c r="N1222" i="7" s="1"/>
  <c r="M1223" i="7"/>
  <c r="N1223" i="7" s="1"/>
  <c r="M1224" i="7"/>
  <c r="N1224" i="7" s="1"/>
  <c r="M1225" i="7"/>
  <c r="N1225" i="7" s="1"/>
  <c r="M1226" i="7"/>
  <c r="N1226" i="7" s="1"/>
  <c r="M1227" i="7"/>
  <c r="N1227" i="7" s="1"/>
  <c r="M1228" i="7"/>
  <c r="N1228" i="7" s="1"/>
  <c r="M1229" i="7"/>
  <c r="N1229" i="7" s="1"/>
  <c r="M1230" i="7"/>
  <c r="N1230" i="7" s="1"/>
  <c r="M1231" i="7"/>
  <c r="N1231" i="7" s="1"/>
  <c r="M1232" i="7"/>
  <c r="N1232" i="7" s="1"/>
  <c r="M1233" i="7"/>
  <c r="N1233" i="7" s="1"/>
  <c r="M1234" i="7"/>
  <c r="N1234" i="7" s="1"/>
  <c r="M1235" i="7"/>
  <c r="N1235" i="7" s="1"/>
  <c r="M1236" i="7"/>
  <c r="N1236" i="7" s="1"/>
  <c r="M1237" i="7"/>
  <c r="N1237" i="7" s="1"/>
  <c r="M1238" i="7"/>
  <c r="N1238" i="7" s="1"/>
  <c r="M1239" i="7"/>
  <c r="N1239" i="7" s="1"/>
  <c r="M1240" i="7"/>
  <c r="N1240" i="7" s="1"/>
  <c r="M1241" i="7"/>
  <c r="N1241" i="7" s="1"/>
  <c r="M1242" i="7"/>
  <c r="N1242" i="7" s="1"/>
  <c r="M1243" i="7"/>
  <c r="N1243" i="7" s="1"/>
  <c r="M1244" i="7"/>
  <c r="N1244" i="7" s="1"/>
  <c r="M1245" i="7"/>
  <c r="N1245" i="7" s="1"/>
  <c r="M1246" i="7"/>
  <c r="N1246" i="7" s="1"/>
  <c r="M1247" i="7"/>
  <c r="N1247" i="7" s="1"/>
  <c r="M1248" i="7"/>
  <c r="N1248" i="7" s="1"/>
  <c r="M1249" i="7"/>
  <c r="N1249" i="7" s="1"/>
  <c r="M1250" i="7"/>
  <c r="N1250" i="7" s="1"/>
  <c r="M1251" i="7"/>
  <c r="N1251" i="7" s="1"/>
  <c r="M1252" i="7"/>
  <c r="N1252" i="7" s="1"/>
  <c r="M1253" i="7"/>
  <c r="N1253" i="7" s="1"/>
  <c r="M1254" i="7"/>
  <c r="N1254" i="7" s="1"/>
  <c r="M1255" i="7"/>
  <c r="N1255" i="7" s="1"/>
  <c r="M1256" i="7"/>
  <c r="N1256" i="7" s="1"/>
  <c r="M1257" i="7"/>
  <c r="N1257" i="7" s="1"/>
  <c r="M1258" i="7"/>
  <c r="N1258" i="7" s="1"/>
  <c r="M1259" i="7"/>
  <c r="N1259" i="7" s="1"/>
  <c r="M1260" i="7"/>
  <c r="N1260" i="7" s="1"/>
  <c r="M1261" i="7"/>
  <c r="N1261" i="7" s="1"/>
  <c r="M1262" i="7"/>
  <c r="N1262" i="7" s="1"/>
  <c r="M1263" i="7"/>
  <c r="N1263" i="7" s="1"/>
  <c r="M1264" i="7"/>
  <c r="N1264" i="7" s="1"/>
  <c r="M1265" i="7"/>
  <c r="N1265" i="7" s="1"/>
  <c r="M1266" i="7"/>
  <c r="N1266" i="7" s="1"/>
  <c r="M1267" i="7"/>
  <c r="N1267" i="7" s="1"/>
  <c r="M1268" i="7"/>
  <c r="N1268" i="7" s="1"/>
  <c r="M1269" i="7"/>
  <c r="N1269" i="7" s="1"/>
  <c r="M1270" i="7"/>
  <c r="N1270" i="7" s="1"/>
  <c r="M1271" i="7"/>
  <c r="N1271" i="7" s="1"/>
  <c r="M1272" i="7"/>
  <c r="N1272" i="7" s="1"/>
  <c r="M1273" i="7"/>
  <c r="N1273" i="7" s="1"/>
  <c r="M1274" i="7"/>
  <c r="N1274" i="7" s="1"/>
  <c r="M1275" i="7"/>
  <c r="N1275" i="7" s="1"/>
  <c r="M1276" i="7"/>
  <c r="N1276" i="7" s="1"/>
  <c r="M1277" i="7"/>
  <c r="N1277" i="7" s="1"/>
  <c r="M1278" i="7"/>
  <c r="N1278" i="7" s="1"/>
  <c r="M1279" i="7"/>
  <c r="N1279" i="7" s="1"/>
  <c r="M1280" i="7"/>
  <c r="N1280" i="7" s="1"/>
  <c r="M1281" i="7"/>
  <c r="N1281" i="7" s="1"/>
  <c r="M1282" i="7"/>
  <c r="N1282" i="7" s="1"/>
  <c r="M1283" i="7"/>
  <c r="N1283" i="7" s="1"/>
  <c r="M1284" i="7"/>
  <c r="N1284" i="7" s="1"/>
  <c r="M1285" i="7"/>
  <c r="N1285" i="7" s="1"/>
  <c r="M1286" i="7"/>
  <c r="N1286" i="7" s="1"/>
  <c r="M1287" i="7"/>
  <c r="N1287" i="7" s="1"/>
  <c r="M1288" i="7"/>
  <c r="N1288" i="7" s="1"/>
  <c r="M1289" i="7"/>
  <c r="N1289" i="7" s="1"/>
  <c r="M1290" i="7"/>
  <c r="N1290" i="7" s="1"/>
  <c r="M1291" i="7"/>
  <c r="N1291" i="7" s="1"/>
  <c r="M1292" i="7"/>
  <c r="N1292" i="7" s="1"/>
  <c r="M1293" i="7"/>
  <c r="N1293" i="7" s="1"/>
  <c r="M1294" i="7"/>
  <c r="N1294" i="7" s="1"/>
  <c r="M1295" i="7"/>
  <c r="N1295" i="7" s="1"/>
  <c r="M1296" i="7"/>
  <c r="N1296" i="7" s="1"/>
  <c r="M1297" i="7"/>
  <c r="N1297" i="7" s="1"/>
  <c r="M1298" i="7"/>
  <c r="N1298" i="7" s="1"/>
  <c r="M1299" i="7"/>
  <c r="N1299" i="7" s="1"/>
  <c r="M1300" i="7"/>
  <c r="N1300" i="7" s="1"/>
  <c r="M1301" i="7"/>
  <c r="N1301" i="7" s="1"/>
  <c r="M1302" i="7"/>
  <c r="N1302" i="7" s="1"/>
  <c r="M1303" i="7"/>
  <c r="N1303" i="7" s="1"/>
  <c r="M1304" i="7"/>
  <c r="N1304" i="7" s="1"/>
  <c r="M1305" i="7"/>
  <c r="N1305" i="7" s="1"/>
  <c r="M1306" i="7"/>
  <c r="N1306" i="7" s="1"/>
  <c r="M1307" i="7"/>
  <c r="N1307" i="7" s="1"/>
  <c r="M1308" i="7"/>
  <c r="N1308" i="7" s="1"/>
  <c r="M1309" i="7"/>
  <c r="N1309" i="7" s="1"/>
  <c r="M1310" i="7"/>
  <c r="N1310" i="7" s="1"/>
  <c r="M1311" i="7"/>
  <c r="N1311" i="7" s="1"/>
  <c r="M1312" i="7"/>
  <c r="N1312" i="7" s="1"/>
  <c r="M1313" i="7"/>
  <c r="N1313" i="7" s="1"/>
  <c r="M1314" i="7"/>
  <c r="N1314" i="7" s="1"/>
  <c r="M1315" i="7"/>
  <c r="N1315" i="7" s="1"/>
  <c r="M1316" i="7"/>
  <c r="N1316" i="7" s="1"/>
  <c r="BC113" i="5" l="1"/>
  <c r="JV1" i="14"/>
  <c r="JW1" i="14"/>
  <c r="JX1" i="14"/>
  <c r="JY1" i="14"/>
  <c r="JZ1" i="14"/>
  <c r="KA1" i="14"/>
  <c r="KB1" i="14"/>
  <c r="KC1" i="14"/>
  <c r="KD1" i="14"/>
  <c r="KE1" i="14"/>
  <c r="KF1" i="14"/>
  <c r="KG1" i="14"/>
  <c r="KH1" i="14"/>
  <c r="KI1" i="14"/>
  <c r="KJ1" i="14"/>
  <c r="KK1" i="14"/>
  <c r="KL1" i="14"/>
  <c r="KM1" i="14"/>
  <c r="KN1" i="14"/>
  <c r="KO1" i="14"/>
  <c r="KP1" i="14"/>
  <c r="KQ1" i="14"/>
  <c r="KR1" i="14"/>
  <c r="KS1" i="14"/>
  <c r="KT1" i="14"/>
  <c r="KU1" i="14"/>
  <c r="KV1" i="14"/>
  <c r="KW1" i="14"/>
  <c r="KX1" i="14"/>
  <c r="KY1" i="14"/>
  <c r="KZ1" i="14"/>
  <c r="LA1" i="14"/>
  <c r="LB1" i="14"/>
  <c r="LC1" i="14"/>
  <c r="LD1" i="14"/>
  <c r="LE1" i="14"/>
  <c r="LF1" i="14"/>
  <c r="LG1" i="14"/>
  <c r="LH1" i="14"/>
  <c r="LI1" i="14"/>
  <c r="LJ1" i="14"/>
  <c r="LK1" i="14"/>
  <c r="LL1" i="14"/>
  <c r="LM1" i="14"/>
  <c r="LN1" i="14"/>
  <c r="LO1" i="14"/>
  <c r="LP1" i="14"/>
  <c r="LQ1" i="14"/>
  <c r="LR1" i="14"/>
  <c r="LS1" i="14"/>
  <c r="LT1" i="14"/>
  <c r="LU1" i="14"/>
  <c r="LV1" i="14"/>
  <c r="LW1" i="14"/>
  <c r="LX1" i="14"/>
  <c r="LY1" i="14"/>
  <c r="LZ1" i="14"/>
  <c r="MA1" i="14"/>
  <c r="MB1" i="14"/>
  <c r="MC1" i="14"/>
  <c r="MD1" i="14"/>
  <c r="ME1" i="14"/>
  <c r="MF1" i="14"/>
  <c r="MG1" i="14"/>
  <c r="MH1" i="14"/>
  <c r="MI1" i="14"/>
  <c r="MJ1" i="14"/>
  <c r="MK1" i="14"/>
  <c r="ML1" i="14"/>
  <c r="MM1" i="14"/>
  <c r="MN1" i="14"/>
  <c r="MO1" i="14"/>
  <c r="MP1" i="14"/>
  <c r="MQ1" i="14"/>
  <c r="MR1" i="14"/>
  <c r="MS1" i="14"/>
  <c r="MT1" i="14"/>
  <c r="MU1" i="14"/>
  <c r="MV1" i="14"/>
  <c r="MW1" i="14"/>
  <c r="MX1" i="14"/>
  <c r="MY1" i="14"/>
  <c r="MZ1" i="14"/>
  <c r="NA1" i="14"/>
  <c r="NB1" i="14"/>
  <c r="NC1" i="14"/>
  <c r="ND1" i="14"/>
  <c r="NE1" i="14"/>
  <c r="NF1" i="14"/>
  <c r="NG1" i="14"/>
  <c r="NH1" i="14"/>
  <c r="NI1" i="14"/>
  <c r="NJ1" i="14"/>
  <c r="NK1" i="14"/>
  <c r="N701" i="8" l="1"/>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AT6" i="5" l="1"/>
  <c r="AS6" i="5"/>
  <c r="A20" i="8"/>
  <c r="N256" i="5"/>
  <c r="N257" i="5" s="1"/>
  <c r="N258" i="5" s="1"/>
  <c r="N259" i="5" s="1"/>
  <c r="N260" i="5" s="1"/>
  <c r="N261" i="5" s="1"/>
  <c r="N262" i="5" s="1"/>
  <c r="N263" i="5" s="1"/>
  <c r="N264" i="5" s="1"/>
  <c r="N243" i="5"/>
  <c r="N244" i="5" s="1"/>
  <c r="N245" i="5" s="1"/>
  <c r="N246" i="5" s="1"/>
  <c r="N247" i="5" s="1"/>
  <c r="N248" i="5" s="1"/>
  <c r="N249" i="5" s="1"/>
  <c r="N250" i="5" s="1"/>
  <c r="N230" i="5"/>
  <c r="N231" i="5" s="1"/>
  <c r="N232" i="5" s="1"/>
  <c r="N233" i="5" s="1"/>
  <c r="N234" i="5" s="1"/>
  <c r="N235" i="5" s="1"/>
  <c r="N236" i="5" s="1"/>
  <c r="N237" i="5" s="1"/>
  <c r="N238" i="5" s="1"/>
  <c r="BT95" i="5"/>
  <c r="A9" i="5" l="1"/>
  <c r="C9" i="5" l="1"/>
  <c r="C11" i="16"/>
  <c r="A11" i="16" s="1"/>
  <c r="C10" i="16"/>
  <c r="A10" i="16" l="1"/>
  <c r="B40" i="16"/>
  <c r="S67" i="16" l="1"/>
  <c r="S66" i="16"/>
  <c r="S65" i="16"/>
  <c r="S64" i="16"/>
  <c r="S63" i="16"/>
  <c r="S62" i="16"/>
  <c r="S61" i="16"/>
  <c r="S60" i="16"/>
  <c r="S59" i="16"/>
  <c r="S58" i="16"/>
  <c r="S57" i="16"/>
  <c r="S56" i="16"/>
  <c r="S55" i="16"/>
  <c r="S54" i="16"/>
  <c r="S53" i="16"/>
  <c r="S52" i="16"/>
  <c r="B29" i="16"/>
  <c r="B30" i="16"/>
  <c r="B38" i="16"/>
  <c r="B31" i="16"/>
  <c r="B33" i="16"/>
  <c r="B35" i="16"/>
  <c r="B28" i="16"/>
  <c r="B37" i="16"/>
  <c r="B26" i="16"/>
  <c r="B32" i="16"/>
  <c r="B25" i="16"/>
  <c r="B34" i="16"/>
  <c r="B39" i="16"/>
  <c r="B36" i="16"/>
  <c r="B27" i="16"/>
  <c r="C16" i="16" l="1"/>
  <c r="C23" i="16" s="1"/>
  <c r="G16" i="16"/>
  <c r="G23" i="16" s="1"/>
  <c r="O16" i="16"/>
  <c r="O23" i="16" s="1"/>
  <c r="O14" i="16"/>
  <c r="G14" i="16"/>
  <c r="M24" i="16"/>
  <c r="K24" i="16"/>
  <c r="J24" i="16"/>
  <c r="I24" i="16"/>
  <c r="Q24" i="16" s="1"/>
  <c r="H24" i="16"/>
  <c r="L24" i="16" s="1"/>
  <c r="P24" i="16" s="1"/>
  <c r="G24" i="16"/>
  <c r="O24" i="16" s="1"/>
  <c r="F24" i="16"/>
  <c r="N24" i="16" s="1"/>
  <c r="F17" i="16"/>
  <c r="N17" i="16" s="1"/>
  <c r="C17" i="16"/>
  <c r="G17" i="16" s="1"/>
  <c r="O17" i="16" s="1"/>
  <c r="N15" i="16"/>
  <c r="F15" i="16"/>
  <c r="C14" i="16"/>
  <c r="B43" i="16" l="1"/>
  <c r="B42" i="16"/>
  <c r="B41" i="16"/>
  <c r="G32" i="16"/>
  <c r="N40" i="16"/>
  <c r="G33" i="16"/>
  <c r="N35" i="16"/>
  <c r="O32" i="16"/>
  <c r="N28" i="16"/>
  <c r="O30" i="16"/>
  <c r="C30" i="16"/>
  <c r="O40" i="16"/>
  <c r="O27" i="16"/>
  <c r="G30" i="16"/>
  <c r="O26" i="16"/>
  <c r="F35" i="16"/>
  <c r="O37" i="16"/>
  <c r="N36" i="16"/>
  <c r="O36" i="16"/>
  <c r="O28" i="16"/>
  <c r="G37" i="16"/>
  <c r="G29" i="16"/>
  <c r="F34" i="16"/>
  <c r="F26" i="16"/>
  <c r="F27" i="16"/>
  <c r="N33" i="16"/>
  <c r="G26" i="16"/>
  <c r="N27" i="16"/>
  <c r="C33" i="16"/>
  <c r="F37" i="16"/>
  <c r="O34" i="16"/>
  <c r="G39" i="16"/>
  <c r="C34" i="16"/>
  <c r="G34" i="16"/>
  <c r="G36" i="16"/>
  <c r="N26" i="16"/>
  <c r="C39" i="16"/>
  <c r="C32" i="16"/>
  <c r="N34" i="16"/>
  <c r="F30" i="16"/>
  <c r="G28" i="16"/>
  <c r="C31" i="16"/>
  <c r="F33" i="16"/>
  <c r="C37" i="16"/>
  <c r="N39" i="16"/>
  <c r="F31" i="16"/>
  <c r="O38" i="16"/>
  <c r="N31" i="16"/>
  <c r="C29" i="16"/>
  <c r="F25" i="16"/>
  <c r="F29" i="16"/>
  <c r="O31" i="16"/>
  <c r="C36" i="16"/>
  <c r="F39" i="16"/>
  <c r="F36" i="16"/>
  <c r="G27" i="16"/>
  <c r="F32" i="16"/>
  <c r="G25" i="16"/>
  <c r="N25" i="16"/>
  <c r="O33" i="16"/>
  <c r="O39" i="16"/>
  <c r="F28" i="16"/>
  <c r="G31" i="16"/>
  <c r="O25" i="16"/>
  <c r="N30" i="16"/>
  <c r="C25" i="16"/>
  <c r="F40" i="16"/>
  <c r="O29" i="16"/>
  <c r="N29" i="16"/>
  <c r="N37" i="16"/>
  <c r="N32" i="16"/>
  <c r="C27" i="16"/>
  <c r="O35" i="16"/>
  <c r="N38" i="16"/>
  <c r="G35" i="16"/>
  <c r="F38" i="16"/>
  <c r="C38" i="16"/>
  <c r="C26" i="16"/>
  <c r="C28" i="16"/>
  <c r="G40" i="16"/>
  <c r="G38" i="16"/>
  <c r="C35" i="16"/>
  <c r="C40" i="16"/>
  <c r="J26" i="16" l="1"/>
  <c r="K27" i="16"/>
  <c r="J39" i="16"/>
  <c r="J35" i="16"/>
  <c r="K34" i="16"/>
  <c r="K35" i="16"/>
  <c r="J37" i="16"/>
  <c r="K40" i="16"/>
  <c r="K29" i="16"/>
  <c r="J30" i="16"/>
  <c r="J38" i="16"/>
  <c r="J27" i="16"/>
  <c r="K37" i="16"/>
  <c r="K25" i="16"/>
  <c r="K36" i="16"/>
  <c r="J36" i="16"/>
  <c r="J34" i="16"/>
  <c r="K26" i="16"/>
  <c r="K30" i="16"/>
  <c r="J32" i="16"/>
  <c r="J25" i="16"/>
  <c r="J33" i="16"/>
  <c r="J31" i="16"/>
  <c r="K39" i="16"/>
  <c r="K31" i="16"/>
  <c r="K28" i="16"/>
  <c r="K38" i="16"/>
  <c r="J40" i="16"/>
  <c r="J28" i="16"/>
  <c r="J29" i="16"/>
  <c r="K32" i="16"/>
  <c r="K33" i="16"/>
  <c r="C43" i="16"/>
  <c r="D43" i="16" s="1"/>
  <c r="E43" i="16" s="1"/>
  <c r="C42" i="16"/>
  <c r="D42" i="16" s="1"/>
  <c r="E42" i="16" s="1"/>
  <c r="C41" i="16"/>
  <c r="D41" i="16" s="1"/>
  <c r="E41" i="16" s="1"/>
  <c r="F43" i="16"/>
  <c r="F41" i="16"/>
  <c r="F42" i="16"/>
  <c r="N41" i="16"/>
  <c r="N42" i="16"/>
  <c r="N43" i="16"/>
  <c r="D32" i="16"/>
  <c r="E32" i="16" s="1"/>
  <c r="H31" i="16"/>
  <c r="I31" i="16" s="1"/>
  <c r="H28" i="16"/>
  <c r="I28" i="16" s="1"/>
  <c r="D34" i="16"/>
  <c r="E34" i="16" s="1"/>
  <c r="D33" i="16"/>
  <c r="E33" i="16" s="1"/>
  <c r="H34" i="16"/>
  <c r="I34" i="16" s="1"/>
  <c r="D36" i="16"/>
  <c r="E36" i="16" s="1"/>
  <c r="D30" i="16"/>
  <c r="E30" i="16" s="1"/>
  <c r="D35" i="16"/>
  <c r="E35" i="16" s="1"/>
  <c r="D39" i="16"/>
  <c r="E39" i="16" s="1"/>
  <c r="H27" i="16"/>
  <c r="I27" i="16" s="1"/>
  <c r="D25" i="16"/>
  <c r="H25" i="16"/>
  <c r="D26" i="16"/>
  <c r="E26" i="16" s="1"/>
  <c r="D38" i="16"/>
  <c r="E38" i="16" s="1"/>
  <c r="D31" i="16"/>
  <c r="E31" i="16" s="1"/>
  <c r="D40" i="16"/>
  <c r="E40" i="16" s="1"/>
  <c r="D28" i="16"/>
  <c r="E28" i="16" s="1"/>
  <c r="D27" i="16"/>
  <c r="E27" i="16" s="1"/>
  <c r="H35" i="16"/>
  <c r="I35" i="16" s="1"/>
  <c r="D37" i="16"/>
  <c r="E37" i="16" s="1"/>
  <c r="D29" i="16"/>
  <c r="E29" i="16" s="1"/>
  <c r="L28" i="16" l="1"/>
  <c r="M28" i="16" s="1"/>
  <c r="T28" i="16" s="1"/>
  <c r="T55" i="16" s="1"/>
  <c r="L31" i="16"/>
  <c r="M31" i="16" s="1"/>
  <c r="T31" i="16" s="1"/>
  <c r="T58" i="16" s="1"/>
  <c r="L33" i="16"/>
  <c r="M33" i="16" s="1"/>
  <c r="T33" i="16" s="1"/>
  <c r="T60" i="16" s="1"/>
  <c r="H33" i="16"/>
  <c r="I33" i="16" s="1"/>
  <c r="L40" i="16"/>
  <c r="M40" i="16" s="1"/>
  <c r="T40" i="16" s="1"/>
  <c r="H40" i="16"/>
  <c r="I40" i="16" s="1"/>
  <c r="G43" i="16"/>
  <c r="H43" i="16" s="1"/>
  <c r="I43" i="16" s="1"/>
  <c r="L26" i="16"/>
  <c r="M26" i="16" s="1"/>
  <c r="T26" i="16" s="1"/>
  <c r="T53" i="16" s="1"/>
  <c r="G41" i="16"/>
  <c r="H41" i="16" s="1"/>
  <c r="I41" i="16" s="1"/>
  <c r="G42" i="16"/>
  <c r="H42" i="16" s="1"/>
  <c r="I42" i="16" s="1"/>
  <c r="H26" i="16"/>
  <c r="I26" i="16" s="1"/>
  <c r="L37" i="16"/>
  <c r="M37" i="16" s="1"/>
  <c r="T37" i="16" s="1"/>
  <c r="T64" i="16" s="1"/>
  <c r="H37" i="16"/>
  <c r="I37" i="16" s="1"/>
  <c r="L39" i="16"/>
  <c r="M39" i="16" s="1"/>
  <c r="T39" i="16" s="1"/>
  <c r="T66" i="16" s="1"/>
  <c r="H39" i="16"/>
  <c r="I39" i="16" s="1"/>
  <c r="O43" i="16"/>
  <c r="P43" i="16" s="1"/>
  <c r="Q43" i="16" s="1"/>
  <c r="O41" i="16"/>
  <c r="P41" i="16" s="1"/>
  <c r="Q41" i="16" s="1"/>
  <c r="O42" i="16"/>
  <c r="P42" i="16" s="1"/>
  <c r="Q42" i="16" s="1"/>
  <c r="H36" i="16"/>
  <c r="I36" i="16" s="1"/>
  <c r="L36" i="16"/>
  <c r="M36" i="16" s="1"/>
  <c r="T36" i="16" s="1"/>
  <c r="T63" i="16" s="1"/>
  <c r="L32" i="16"/>
  <c r="M32" i="16" s="1"/>
  <c r="T32" i="16" s="1"/>
  <c r="H32" i="16"/>
  <c r="I32" i="16" s="1"/>
  <c r="H30" i="16"/>
  <c r="I30" i="16" s="1"/>
  <c r="L30" i="16"/>
  <c r="M30" i="16" s="1"/>
  <c r="T30" i="16" s="1"/>
  <c r="T57" i="16" s="1"/>
  <c r="L38" i="16"/>
  <c r="M38" i="16" s="1"/>
  <c r="T38" i="16" s="1"/>
  <c r="T65" i="16" s="1"/>
  <c r="H38" i="16"/>
  <c r="I38" i="16" s="1"/>
  <c r="L29" i="16"/>
  <c r="M29" i="16" s="1"/>
  <c r="T29" i="16" s="1"/>
  <c r="T56" i="16" s="1"/>
  <c r="H29" i="16"/>
  <c r="I29" i="16" s="1"/>
  <c r="J43" i="16"/>
  <c r="J41" i="16"/>
  <c r="J42" i="16"/>
  <c r="L35" i="16"/>
  <c r="M35" i="16" s="1"/>
  <c r="T35" i="16" s="1"/>
  <c r="L34" i="16"/>
  <c r="M34" i="16" s="1"/>
  <c r="T34" i="16" s="1"/>
  <c r="L27" i="16"/>
  <c r="M27" i="16" s="1"/>
  <c r="T27" i="16" s="1"/>
  <c r="P33" i="16"/>
  <c r="Q33" i="16" s="1"/>
  <c r="U33" i="16" s="1"/>
  <c r="U60" i="16" s="1"/>
  <c r="P37" i="16"/>
  <c r="Q37" i="16" s="1"/>
  <c r="U37" i="16" s="1"/>
  <c r="U64" i="16" s="1"/>
  <c r="P26" i="16"/>
  <c r="Q26" i="16" s="1"/>
  <c r="U26" i="16" s="1"/>
  <c r="U53" i="16" s="1"/>
  <c r="P35" i="16"/>
  <c r="Q35" i="16" s="1"/>
  <c r="U35" i="16" s="1"/>
  <c r="U62" i="16" s="1"/>
  <c r="P39" i="16"/>
  <c r="Q39" i="16" s="1"/>
  <c r="U39" i="16" s="1"/>
  <c r="U66" i="16" s="1"/>
  <c r="P36" i="16"/>
  <c r="Q36" i="16" s="1"/>
  <c r="U36" i="16" s="1"/>
  <c r="U63" i="16" s="1"/>
  <c r="P28" i="16"/>
  <c r="Q28" i="16" s="1"/>
  <c r="U28" i="16" s="1"/>
  <c r="U55" i="16" s="1"/>
  <c r="P32" i="16"/>
  <c r="Q32" i="16" s="1"/>
  <c r="U32" i="16" s="1"/>
  <c r="U59" i="16" s="1"/>
  <c r="P34" i="16"/>
  <c r="Q34" i="16" s="1"/>
  <c r="U34" i="16" s="1"/>
  <c r="U61" i="16" s="1"/>
  <c r="P27" i="16"/>
  <c r="Q27" i="16" s="1"/>
  <c r="U27" i="16" s="1"/>
  <c r="U54" i="16" s="1"/>
  <c r="P38" i="16"/>
  <c r="Q38" i="16" s="1"/>
  <c r="U38" i="16" s="1"/>
  <c r="U65" i="16" s="1"/>
  <c r="P29" i="16"/>
  <c r="Q29" i="16" s="1"/>
  <c r="U29" i="16" s="1"/>
  <c r="U56" i="16" s="1"/>
  <c r="P30" i="16"/>
  <c r="Q30" i="16" s="1"/>
  <c r="U30" i="16" s="1"/>
  <c r="U57" i="16" s="1"/>
  <c r="P40" i="16"/>
  <c r="Q40" i="16" s="1"/>
  <c r="U40" i="16" s="1"/>
  <c r="U67" i="16" s="1"/>
  <c r="P31" i="16"/>
  <c r="Q31" i="16" s="1"/>
  <c r="U31" i="16" s="1"/>
  <c r="U58" i="16" s="1"/>
  <c r="P25" i="16"/>
  <c r="E25" i="16"/>
  <c r="I25" i="16"/>
  <c r="L25" i="16"/>
  <c r="AF28" i="16" l="1"/>
  <c r="AI28" i="16" s="1"/>
  <c r="W28" i="16"/>
  <c r="W31" i="16"/>
  <c r="AF31" i="16"/>
  <c r="AI31" i="16" s="1"/>
  <c r="W26" i="16"/>
  <c r="AF26" i="16"/>
  <c r="AI26" i="16" s="1"/>
  <c r="AF39" i="16"/>
  <c r="AI39" i="16" s="1"/>
  <c r="W39" i="16"/>
  <c r="W29" i="16"/>
  <c r="W38" i="16"/>
  <c r="AF38" i="16"/>
  <c r="AI38" i="16" s="1"/>
  <c r="AF36" i="16"/>
  <c r="AI36" i="16" s="1"/>
  <c r="W37" i="16"/>
  <c r="AF37" i="16"/>
  <c r="AI37" i="16" s="1"/>
  <c r="K42" i="16"/>
  <c r="L42" i="16" s="1"/>
  <c r="M42" i="16" s="1"/>
  <c r="K41" i="16"/>
  <c r="L41" i="16" s="1"/>
  <c r="M41" i="16" s="1"/>
  <c r="W36" i="16"/>
  <c r="K43" i="16"/>
  <c r="L43" i="16" s="1"/>
  <c r="M43" i="16" s="1"/>
  <c r="AF29" i="16"/>
  <c r="AI29" i="16" s="1"/>
  <c r="W35" i="16"/>
  <c r="T62" i="16"/>
  <c r="AF32" i="16"/>
  <c r="AI32" i="16" s="1"/>
  <c r="T59" i="16"/>
  <c r="AF27" i="16"/>
  <c r="AI27" i="16" s="1"/>
  <c r="T54" i="16"/>
  <c r="W40" i="16"/>
  <c r="T67" i="16"/>
  <c r="AF34" i="16"/>
  <c r="AI34" i="16" s="1"/>
  <c r="T61" i="16"/>
  <c r="W32" i="16"/>
  <c r="AF35" i="16"/>
  <c r="AI35" i="16" s="1"/>
  <c r="W34" i="16"/>
  <c r="W27" i="16"/>
  <c r="AF40" i="16"/>
  <c r="AI40" i="16" s="1"/>
  <c r="AF30" i="16"/>
  <c r="AI30" i="16" s="1"/>
  <c r="W30" i="16"/>
  <c r="M25" i="16"/>
  <c r="X31" i="16"/>
  <c r="AG31" i="16"/>
  <c r="AJ31" i="16" s="1"/>
  <c r="X28" i="16"/>
  <c r="AG28" i="16"/>
  <c r="AJ28" i="16" s="1"/>
  <c r="X40" i="16"/>
  <c r="AG40" i="16"/>
  <c r="AJ40" i="16" s="1"/>
  <c r="X36" i="16"/>
  <c r="AG36" i="16"/>
  <c r="AJ36" i="16" s="1"/>
  <c r="W33" i="16"/>
  <c r="AF33" i="16"/>
  <c r="AI33" i="16" s="1"/>
  <c r="AG30" i="16"/>
  <c r="AJ30" i="16" s="1"/>
  <c r="X30" i="16"/>
  <c r="AG39" i="16"/>
  <c r="AJ39" i="16" s="1"/>
  <c r="X39" i="16"/>
  <c r="Q25" i="16"/>
  <c r="AG29" i="16"/>
  <c r="AJ29" i="16" s="1"/>
  <c r="X29" i="16"/>
  <c r="X35" i="16"/>
  <c r="AG35" i="16"/>
  <c r="AJ35" i="16" s="1"/>
  <c r="X32" i="16"/>
  <c r="AG32" i="16"/>
  <c r="AJ32" i="16" s="1"/>
  <c r="AG38" i="16"/>
  <c r="AJ38" i="16" s="1"/>
  <c r="X38" i="16"/>
  <c r="AG26" i="16"/>
  <c r="AJ26" i="16" s="1"/>
  <c r="X26" i="16"/>
  <c r="X27" i="16"/>
  <c r="AG27" i="16"/>
  <c r="AJ27" i="16" s="1"/>
  <c r="AG37" i="16"/>
  <c r="AJ37" i="16" s="1"/>
  <c r="X37" i="16"/>
  <c r="AG34" i="16"/>
  <c r="AJ34" i="16" s="1"/>
  <c r="X34" i="16"/>
  <c r="AG33" i="16"/>
  <c r="AJ33" i="16" s="1"/>
  <c r="X33" i="16"/>
  <c r="T25" i="16" l="1"/>
  <c r="T52" i="16" s="1"/>
  <c r="U25" i="16"/>
  <c r="U52" i="16" s="1"/>
  <c r="U41" i="16" l="1"/>
  <c r="U42" i="16"/>
  <c r="U43" i="16"/>
  <c r="AG25" i="16"/>
  <c r="AJ25" i="16" s="1"/>
  <c r="X25" i="16"/>
  <c r="T43" i="16"/>
  <c r="T41" i="16"/>
  <c r="W25" i="16"/>
  <c r="T42" i="16"/>
  <c r="AF25" i="16"/>
  <c r="AI25" i="16" s="1"/>
  <c r="C266" i="5" l="1"/>
  <c r="F31" i="2" l="1"/>
  <c r="A265" i="5"/>
  <c r="BT264" i="5"/>
  <c r="BT263" i="5"/>
  <c r="BT262" i="5"/>
  <c r="BT261" i="5"/>
  <c r="BT260" i="5"/>
  <c r="BT259" i="5"/>
  <c r="BT258" i="5"/>
  <c r="BT257" i="5"/>
  <c r="BT256" i="5"/>
  <c r="BU255" i="5"/>
  <c r="BT255" i="5"/>
  <c r="A255" i="5"/>
  <c r="BS255" i="5" s="1"/>
  <c r="I254" i="5"/>
  <c r="B254" i="5"/>
  <c r="A256" i="5" l="1"/>
  <c r="BS256" i="5" s="1"/>
  <c r="C255" i="5"/>
  <c r="BU256" i="5"/>
  <c r="BU172" i="5"/>
  <c r="C256" i="5" l="1"/>
  <c r="A257" i="5"/>
  <c r="C257" i="5" s="1"/>
  <c r="BU257" i="5"/>
  <c r="JU1" i="14"/>
  <c r="JT1" i="14"/>
  <c r="JS1" i="14"/>
  <c r="JR1" i="14"/>
  <c r="JQ1" i="14"/>
  <c r="JP1" i="14"/>
  <c r="JO1" i="14"/>
  <c r="JN1" i="14"/>
  <c r="JM1" i="14"/>
  <c r="JL1" i="14"/>
  <c r="JK1" i="14"/>
  <c r="JJ1" i="14"/>
  <c r="JI1" i="14"/>
  <c r="JH1" i="14"/>
  <c r="JG1" i="14"/>
  <c r="JF1" i="14"/>
  <c r="JE1" i="14"/>
  <c r="JD1" i="14"/>
  <c r="JC1" i="14"/>
  <c r="JB1" i="14"/>
  <c r="JA1" i="14"/>
  <c r="IZ1" i="14"/>
  <c r="IY1" i="14"/>
  <c r="IX1" i="14"/>
  <c r="IW1" i="14"/>
  <c r="IV1" i="14"/>
  <c r="IU1" i="14"/>
  <c r="IT1" i="14"/>
  <c r="IS1" i="14"/>
  <c r="IR1" i="14"/>
  <c r="IQ1" i="14"/>
  <c r="IP1" i="14"/>
  <c r="IO1" i="14"/>
  <c r="IN1" i="14"/>
  <c r="IM1" i="14"/>
  <c r="IL1" i="14"/>
  <c r="IK1" i="14"/>
  <c r="IJ1" i="14"/>
  <c r="II1" i="14"/>
  <c r="IH1" i="14"/>
  <c r="IG1" i="14"/>
  <c r="IF1" i="14"/>
  <c r="IE1" i="14"/>
  <c r="ID1" i="14"/>
  <c r="IC1" i="14"/>
  <c r="IB1" i="14"/>
  <c r="IA1" i="14"/>
  <c r="HZ1" i="14"/>
  <c r="HY1" i="14"/>
  <c r="HX1" i="14"/>
  <c r="HW1" i="14"/>
  <c r="HV1" i="14"/>
  <c r="HU1" i="14"/>
  <c r="HT1" i="14"/>
  <c r="HS1" i="14"/>
  <c r="HR1" i="14"/>
  <c r="HQ1" i="14"/>
  <c r="HP1" i="14"/>
  <c r="HO1" i="14"/>
  <c r="HN1" i="14"/>
  <c r="HM1" i="14"/>
  <c r="HL1" i="14"/>
  <c r="HK1" i="14"/>
  <c r="HJ1" i="14"/>
  <c r="HI1" i="14"/>
  <c r="HH1" i="14"/>
  <c r="HG1" i="14"/>
  <c r="HF1" i="14"/>
  <c r="HE1" i="14"/>
  <c r="HD1" i="14"/>
  <c r="HC1" i="14"/>
  <c r="HB1" i="14"/>
  <c r="HA1" i="14"/>
  <c r="GZ1" i="14"/>
  <c r="GY1" i="14"/>
  <c r="GX1" i="14"/>
  <c r="GW1" i="14"/>
  <c r="GV1" i="14"/>
  <c r="GU1" i="14"/>
  <c r="GT1" i="14"/>
  <c r="GS1" i="14"/>
  <c r="GR1" i="14"/>
  <c r="GQ1" i="14"/>
  <c r="GP1" i="14"/>
  <c r="GO1" i="14"/>
  <c r="GN1" i="14"/>
  <c r="GM1" i="14"/>
  <c r="GL1" i="14"/>
  <c r="GK1" i="14"/>
  <c r="GJ1" i="14"/>
  <c r="GI1" i="14"/>
  <c r="GH1" i="14"/>
  <c r="GG1" i="14"/>
  <c r="GF1" i="14"/>
  <c r="GE1" i="14"/>
  <c r="GD1" i="14"/>
  <c r="GC1" i="14"/>
  <c r="GB1" i="14"/>
  <c r="GA1" i="14"/>
  <c r="FZ1" i="14"/>
  <c r="FY1" i="14"/>
  <c r="FX1" i="14"/>
  <c r="FW1" i="14"/>
  <c r="FV1" i="14"/>
  <c r="FU1" i="14"/>
  <c r="FT1" i="14"/>
  <c r="FS1" i="14"/>
  <c r="FR1" i="14"/>
  <c r="FQ1" i="14"/>
  <c r="FP1" i="14"/>
  <c r="FO1" i="14"/>
  <c r="FN1" i="14"/>
  <c r="FM1" i="14"/>
  <c r="FL1" i="14"/>
  <c r="FK1" i="14"/>
  <c r="FJ1" i="14"/>
  <c r="FI1" i="14"/>
  <c r="FH1" i="14"/>
  <c r="FG1" i="14"/>
  <c r="FF1" i="14"/>
  <c r="FE1" i="14"/>
  <c r="FD1" i="14"/>
  <c r="FC1" i="14"/>
  <c r="FB1" i="14"/>
  <c r="FA1" i="14"/>
  <c r="EZ1" i="14"/>
  <c r="EY1" i="14"/>
  <c r="EX1" i="14"/>
  <c r="EW1" i="14"/>
  <c r="EV1" i="14"/>
  <c r="EU1" i="14"/>
  <c r="ET1" i="14"/>
  <c r="ES1" i="14"/>
  <c r="ER1" i="14"/>
  <c r="EQ1" i="14"/>
  <c r="EP1" i="14"/>
  <c r="EO1" i="14"/>
  <c r="EN1" i="14"/>
  <c r="EM1" i="14"/>
  <c r="EL1" i="14"/>
  <c r="EK1" i="14"/>
  <c r="EJ1" i="14"/>
  <c r="EI1" i="14"/>
  <c r="EH1" i="14"/>
  <c r="EG1" i="14"/>
  <c r="EF1" i="14"/>
  <c r="EE1" i="14"/>
  <c r="ED1" i="14"/>
  <c r="EC1" i="14"/>
  <c r="EB1" i="14"/>
  <c r="EA1" i="14"/>
  <c r="DZ1" i="14"/>
  <c r="DY1" i="14"/>
  <c r="DX1" i="14"/>
  <c r="DW1" i="14"/>
  <c r="DV1" i="14"/>
  <c r="DU1" i="14"/>
  <c r="DT1" i="14"/>
  <c r="DS1" i="14"/>
  <c r="DR1" i="14"/>
  <c r="DQ1" i="14"/>
  <c r="DP1" i="14"/>
  <c r="DO1" i="14"/>
  <c r="DN1" i="14"/>
  <c r="DM1" i="14"/>
  <c r="DL1" i="14"/>
  <c r="DK1" i="14"/>
  <c r="DJ1" i="14"/>
  <c r="DI1" i="14"/>
  <c r="DH1" i="14"/>
  <c r="DG1" i="14"/>
  <c r="DF1" i="14"/>
  <c r="DE1" i="14"/>
  <c r="DD1" i="14"/>
  <c r="DC1" i="14"/>
  <c r="DB1" i="14"/>
  <c r="DA1" i="14"/>
  <c r="CZ1" i="14"/>
  <c r="CY1" i="14"/>
  <c r="CX1" i="14"/>
  <c r="CW1" i="14"/>
  <c r="CV1" i="14"/>
  <c r="CU1" i="14"/>
  <c r="CT1" i="14"/>
  <c r="CS1" i="14"/>
  <c r="CR1" i="14"/>
  <c r="CQ1" i="14"/>
  <c r="CP1" i="14"/>
  <c r="CO1" i="14"/>
  <c r="CN1" i="14"/>
  <c r="CM1" i="14"/>
  <c r="CL1" i="14"/>
  <c r="CK1" i="14"/>
  <c r="CJ1" i="14"/>
  <c r="CI1" i="14"/>
  <c r="CH1" i="14"/>
  <c r="CG1" i="14"/>
  <c r="CF1" i="14"/>
  <c r="CE1" i="14"/>
  <c r="CD1" i="14"/>
  <c r="CC1" i="14"/>
  <c r="CB1" i="14"/>
  <c r="CA1" i="14"/>
  <c r="BZ1" i="14"/>
  <c r="BY1" i="14"/>
  <c r="BX1" i="14"/>
  <c r="BW1" i="14"/>
  <c r="BV1" i="14"/>
  <c r="BU1" i="14"/>
  <c r="BT1" i="14"/>
  <c r="BS1" i="14"/>
  <c r="BR1" i="14"/>
  <c r="BQ1" i="14"/>
  <c r="BP1" i="14"/>
  <c r="BO1" i="14"/>
  <c r="BN1" i="14"/>
  <c r="BM1" i="14"/>
  <c r="BL1" i="14"/>
  <c r="BK1" i="14"/>
  <c r="BJ1" i="14"/>
  <c r="BI1"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J1" i="14"/>
  <c r="I1" i="14"/>
  <c r="H1" i="14"/>
  <c r="G1" i="14"/>
  <c r="F1" i="14"/>
  <c r="E1" i="14"/>
  <c r="D1" i="14"/>
  <c r="C1" i="14"/>
  <c r="B1" i="14"/>
  <c r="A1" i="14"/>
  <c r="BS257" i="5" l="1"/>
  <c r="A258" i="5"/>
  <c r="BS258" i="5" s="1"/>
  <c r="BU258" i="5"/>
  <c r="C227" i="5"/>
  <c r="C208" i="5"/>
  <c r="C189" i="5"/>
  <c r="C151" i="5"/>
  <c r="C140" i="5"/>
  <c r="C127" i="5"/>
  <c r="C83" i="5"/>
  <c r="C64" i="5"/>
  <c r="C45" i="5"/>
  <c r="A31" i="8"/>
  <c r="A35" i="8"/>
  <c r="A33" i="8"/>
  <c r="A32" i="8"/>
  <c r="A30" i="8"/>
  <c r="A29" i="8"/>
  <c r="A28" i="8"/>
  <c r="A27" i="8"/>
  <c r="A26" i="8"/>
  <c r="A16" i="8"/>
  <c r="A18" i="8"/>
  <c r="A17" i="8"/>
  <c r="A15" i="8"/>
  <c r="A14" i="8"/>
  <c r="A13" i="8"/>
  <c r="A12" i="8"/>
  <c r="A11" i="8"/>
  <c r="A35" i="7"/>
  <c r="A33" i="7"/>
  <c r="A32" i="7"/>
  <c r="A30" i="7"/>
  <c r="A29" i="7"/>
  <c r="A28" i="7"/>
  <c r="A27" i="7"/>
  <c r="A26" i="7"/>
  <c r="A16" i="7"/>
  <c r="A20" i="7"/>
  <c r="A18" i="7"/>
  <c r="A17" i="7"/>
  <c r="A15" i="7"/>
  <c r="A14" i="7"/>
  <c r="A13" i="7"/>
  <c r="A12" i="7"/>
  <c r="A11" i="7"/>
  <c r="C258" i="5" l="1"/>
  <c r="A259" i="5"/>
  <c r="BS259" i="5" s="1"/>
  <c r="BU259" i="5"/>
  <c r="F32" i="2"/>
  <c r="F30" i="2"/>
  <c r="A251" i="5"/>
  <c r="BT250" i="5"/>
  <c r="BT249" i="5"/>
  <c r="BT248" i="5"/>
  <c r="BT247" i="5"/>
  <c r="BT246" i="5"/>
  <c r="BT245" i="5"/>
  <c r="BT244" i="5"/>
  <c r="BT243" i="5"/>
  <c r="BU242" i="5"/>
  <c r="BT242" i="5"/>
  <c r="A242" i="5"/>
  <c r="A243" i="5" s="1"/>
  <c r="A244" i="5" s="1"/>
  <c r="I241" i="5"/>
  <c r="B241" i="5"/>
  <c r="A239" i="5"/>
  <c r="BT238" i="5"/>
  <c r="BT237" i="5"/>
  <c r="BT236" i="5"/>
  <c r="BT235" i="5"/>
  <c r="BT234" i="5"/>
  <c r="BT233" i="5"/>
  <c r="BT232" i="5"/>
  <c r="BT231" i="5"/>
  <c r="BT230" i="5"/>
  <c r="BU229" i="5"/>
  <c r="BU230" i="5" s="1"/>
  <c r="BT229" i="5"/>
  <c r="A229" i="5"/>
  <c r="A230" i="5" s="1"/>
  <c r="I228" i="5"/>
  <c r="B228" i="5"/>
  <c r="A226" i="5"/>
  <c r="BT225" i="5"/>
  <c r="BT224" i="5"/>
  <c r="BT223" i="5"/>
  <c r="BT222" i="5"/>
  <c r="BT221" i="5"/>
  <c r="BT220" i="5"/>
  <c r="BT219" i="5"/>
  <c r="BT218" i="5"/>
  <c r="BT217" i="5"/>
  <c r="BT216" i="5"/>
  <c r="BT215" i="5"/>
  <c r="BT214" i="5"/>
  <c r="BT213" i="5"/>
  <c r="BT212" i="5"/>
  <c r="BT211" i="5"/>
  <c r="BU210" i="5"/>
  <c r="BU211" i="5" s="1"/>
  <c r="BU212" i="5" s="1"/>
  <c r="BT210" i="5"/>
  <c r="A210" i="5"/>
  <c r="I209" i="5"/>
  <c r="B209" i="5"/>
  <c r="A207" i="5"/>
  <c r="BT206" i="5"/>
  <c r="BT205" i="5"/>
  <c r="BT204" i="5"/>
  <c r="BT203" i="5"/>
  <c r="BT202" i="5"/>
  <c r="BT201" i="5"/>
  <c r="BT200" i="5"/>
  <c r="BT199" i="5"/>
  <c r="BT198" i="5"/>
  <c r="BT197" i="5"/>
  <c r="BT196" i="5"/>
  <c r="BT195" i="5"/>
  <c r="BT194" i="5"/>
  <c r="BT193" i="5"/>
  <c r="BT192" i="5"/>
  <c r="BU191" i="5"/>
  <c r="BT191" i="5"/>
  <c r="A191" i="5"/>
  <c r="I190" i="5"/>
  <c r="B190" i="5"/>
  <c r="F29" i="2"/>
  <c r="F28" i="2"/>
  <c r="C259" i="5" l="1"/>
  <c r="A260" i="5"/>
  <c r="BS260" i="5" s="1"/>
  <c r="BU260" i="5"/>
  <c r="BS244" i="5"/>
  <c r="A245" i="5"/>
  <c r="C244" i="5"/>
  <c r="BU243" i="5"/>
  <c r="BS242" i="5"/>
  <c r="C243" i="5"/>
  <c r="BS243" i="5"/>
  <c r="C242" i="5"/>
  <c r="BU231" i="5"/>
  <c r="BS230" i="5"/>
  <c r="A231" i="5"/>
  <c r="C230" i="5"/>
  <c r="BS229" i="5"/>
  <c r="C229" i="5"/>
  <c r="BS191" i="5"/>
  <c r="C191" i="5"/>
  <c r="A192" i="5"/>
  <c r="BU192" i="5"/>
  <c r="BU213" i="5"/>
  <c r="A211" i="5"/>
  <c r="C210" i="5"/>
  <c r="BS210" i="5"/>
  <c r="C260" i="5" l="1"/>
  <c r="A261" i="5"/>
  <c r="A262" i="5" s="1"/>
  <c r="BU261" i="5"/>
  <c r="BU244" i="5"/>
  <c r="BS245" i="5"/>
  <c r="A246" i="5"/>
  <c r="C245" i="5"/>
  <c r="BS231" i="5"/>
  <c r="A232" i="5"/>
  <c r="C231" i="5"/>
  <c r="BU232" i="5"/>
  <c r="BU193" i="5"/>
  <c r="C192" i="5"/>
  <c r="A193" i="5"/>
  <c r="BS192" i="5"/>
  <c r="BS211" i="5"/>
  <c r="A212" i="5"/>
  <c r="C211" i="5"/>
  <c r="BU214" i="5"/>
  <c r="BS261" i="5" l="1"/>
  <c r="C261" i="5"/>
  <c r="BU262" i="5"/>
  <c r="BS262" i="5"/>
  <c r="A263" i="5"/>
  <c r="C262" i="5"/>
  <c r="BS246" i="5"/>
  <c r="A247" i="5"/>
  <c r="C246" i="5"/>
  <c r="BU245" i="5"/>
  <c r="BU233" i="5"/>
  <c r="BS232" i="5"/>
  <c r="A233" i="5"/>
  <c r="C232" i="5"/>
  <c r="A194" i="5"/>
  <c r="C193" i="5"/>
  <c r="BS193" i="5"/>
  <c r="A213" i="5"/>
  <c r="BS212" i="5"/>
  <c r="C212" i="5"/>
  <c r="BU194" i="5"/>
  <c r="BU215" i="5"/>
  <c r="B6" i="8"/>
  <c r="B5" i="8"/>
  <c r="B6" i="7"/>
  <c r="B5" i="7"/>
  <c r="L4" i="8"/>
  <c r="BI1" i="5"/>
  <c r="AF1" i="5"/>
  <c r="P1" i="5"/>
  <c r="C263" i="5" l="1"/>
  <c r="A264" i="5"/>
  <c r="BS263" i="5"/>
  <c r="BU263" i="5"/>
  <c r="BU246" i="5"/>
  <c r="BS247" i="5"/>
  <c r="C247" i="5"/>
  <c r="A248" i="5"/>
  <c r="BU234" i="5"/>
  <c r="C233" i="5"/>
  <c r="BS233" i="5"/>
  <c r="A234" i="5"/>
  <c r="BU195" i="5"/>
  <c r="BS213" i="5"/>
  <c r="A214" i="5"/>
  <c r="C213" i="5"/>
  <c r="A195" i="5"/>
  <c r="C194" i="5"/>
  <c r="BS194" i="5"/>
  <c r="BU216" i="5"/>
  <c r="AU6" i="5"/>
  <c r="BG6" i="5"/>
  <c r="BR6" i="5" s="1"/>
  <c r="BU264" i="5" l="1"/>
  <c r="C264" i="5"/>
  <c r="BS264" i="5"/>
  <c r="BS248" i="5"/>
  <c r="A249" i="5"/>
  <c r="C248" i="5"/>
  <c r="BU247" i="5"/>
  <c r="A235" i="5"/>
  <c r="C234" i="5"/>
  <c r="BS234" i="5"/>
  <c r="BU235" i="5"/>
  <c r="BS195" i="5"/>
  <c r="C195" i="5"/>
  <c r="A196" i="5"/>
  <c r="BU196" i="5"/>
  <c r="A215" i="5"/>
  <c r="C214" i="5"/>
  <c r="BS214" i="5"/>
  <c r="BU217" i="5"/>
  <c r="F27" i="2"/>
  <c r="F26" i="2"/>
  <c r="U24" i="6"/>
  <c r="T24" i="6"/>
  <c r="T25" i="6" s="1"/>
  <c r="T26" i="6" s="1"/>
  <c r="S24" i="6"/>
  <c r="S25" i="6" s="1"/>
  <c r="S26" i="6" s="1"/>
  <c r="R24" i="6"/>
  <c r="R25" i="6" s="1"/>
  <c r="R26" i="6" s="1"/>
  <c r="Q24" i="6"/>
  <c r="Q25" i="6" s="1"/>
  <c r="Q26" i="6" s="1"/>
  <c r="P24" i="6"/>
  <c r="P25" i="6" s="1"/>
  <c r="P26" i="6" s="1"/>
  <c r="O24" i="6"/>
  <c r="O25" i="6" s="1"/>
  <c r="O26" i="6" s="1"/>
  <c r="N24" i="6"/>
  <c r="N25" i="6" s="1"/>
  <c r="N26" i="6" s="1"/>
  <c r="M24" i="6"/>
  <c r="M25" i="6" s="1"/>
  <c r="M26" i="6" s="1"/>
  <c r="L24" i="6"/>
  <c r="L25" i="6" s="1"/>
  <c r="L26" i="6" s="1"/>
  <c r="K24" i="6"/>
  <c r="K25" i="6" s="1"/>
  <c r="K26" i="6" s="1"/>
  <c r="J24" i="6"/>
  <c r="J25" i="6" s="1"/>
  <c r="J26" i="6" s="1"/>
  <c r="I24" i="6"/>
  <c r="I25" i="6" s="1"/>
  <c r="I26" i="6" s="1"/>
  <c r="H24" i="6"/>
  <c r="H25" i="6" s="1"/>
  <c r="H26" i="6" s="1"/>
  <c r="G24" i="6"/>
  <c r="G25" i="6" s="1"/>
  <c r="G26" i="6" s="1"/>
  <c r="F24" i="6"/>
  <c r="F25" i="6" s="1"/>
  <c r="F26" i="6" s="1"/>
  <c r="E24" i="6"/>
  <c r="E25" i="6" s="1"/>
  <c r="E26" i="6" s="1"/>
  <c r="A188" i="5"/>
  <c r="BT187" i="5"/>
  <c r="BT186" i="5"/>
  <c r="BT185" i="5"/>
  <c r="BT184" i="5"/>
  <c r="BT183" i="5"/>
  <c r="BT182" i="5"/>
  <c r="BT181" i="5"/>
  <c r="BT180" i="5"/>
  <c r="BT179" i="5"/>
  <c r="BT178" i="5"/>
  <c r="BT177" i="5"/>
  <c r="BT176" i="5"/>
  <c r="BT175" i="5"/>
  <c r="BT174" i="5"/>
  <c r="BT173" i="5"/>
  <c r="BU173" i="5"/>
  <c r="BT172" i="5"/>
  <c r="A172" i="5"/>
  <c r="N172" i="5" s="1"/>
  <c r="N210" i="5" s="1"/>
  <c r="B171" i="5"/>
  <c r="A169" i="5"/>
  <c r="BT168" i="5"/>
  <c r="BT167" i="5"/>
  <c r="BT166" i="5"/>
  <c r="BT165" i="5"/>
  <c r="BT164" i="5"/>
  <c r="BT163" i="5"/>
  <c r="BT162" i="5"/>
  <c r="BT161" i="5"/>
  <c r="BT160" i="5"/>
  <c r="BT159" i="5"/>
  <c r="BT158" i="5"/>
  <c r="BT157" i="5"/>
  <c r="BT156" i="5"/>
  <c r="BT155" i="5"/>
  <c r="BT154" i="5"/>
  <c r="BT153" i="5"/>
  <c r="N153" i="5"/>
  <c r="N191" i="5" s="1"/>
  <c r="B152" i="5"/>
  <c r="BU265" i="5" l="1"/>
  <c r="BU248" i="5"/>
  <c r="A250" i="5"/>
  <c r="BS249" i="5"/>
  <c r="C249" i="5"/>
  <c r="A236" i="5"/>
  <c r="BS235" i="5"/>
  <c r="C235" i="5"/>
  <c r="BU236" i="5"/>
  <c r="BU218" i="5"/>
  <c r="BU197" i="5"/>
  <c r="A216" i="5"/>
  <c r="C215" i="5"/>
  <c r="BS215" i="5"/>
  <c r="A197" i="5"/>
  <c r="BS196" i="5"/>
  <c r="C196" i="5"/>
  <c r="I152" i="5"/>
  <c r="I171" i="5"/>
  <c r="BS153" i="5"/>
  <c r="C153" i="5"/>
  <c r="A154" i="5"/>
  <c r="N154" i="5" s="1"/>
  <c r="N192" i="5" s="1"/>
  <c r="BU154" i="5"/>
  <c r="A173" i="5"/>
  <c r="N173" i="5" s="1"/>
  <c r="N211" i="5" s="1"/>
  <c r="BS172" i="5"/>
  <c r="C172" i="5"/>
  <c r="BU174" i="5"/>
  <c r="BS250" i="5" l="1"/>
  <c r="C250" i="5"/>
  <c r="BU249" i="5"/>
  <c r="BU237" i="5"/>
  <c r="A237" i="5"/>
  <c r="BS236" i="5"/>
  <c r="C236" i="5"/>
  <c r="BU198" i="5"/>
  <c r="BS216" i="5"/>
  <c r="C216" i="5"/>
  <c r="A217" i="5"/>
  <c r="BS197" i="5"/>
  <c r="C197" i="5"/>
  <c r="A198" i="5"/>
  <c r="BU219" i="5"/>
  <c r="C154" i="5"/>
  <c r="A155" i="5"/>
  <c r="N155" i="5" s="1"/>
  <c r="N193" i="5" s="1"/>
  <c r="BS154" i="5"/>
  <c r="A174" i="5"/>
  <c r="C173" i="5"/>
  <c r="BS173" i="5"/>
  <c r="BU175" i="5"/>
  <c r="BU155" i="5"/>
  <c r="BU143" i="5"/>
  <c r="BU144" i="5" s="1"/>
  <c r="BU145" i="5" s="1"/>
  <c r="BU146" i="5" s="1"/>
  <c r="BU147" i="5" s="1"/>
  <c r="BU148" i="5" s="1"/>
  <c r="BU149" i="5" s="1"/>
  <c r="BU150" i="5" s="1"/>
  <c r="BU130" i="5"/>
  <c r="BU131" i="5" s="1"/>
  <c r="BU132" i="5" s="1"/>
  <c r="BU133" i="5" s="1"/>
  <c r="BU134" i="5" s="1"/>
  <c r="BU135" i="5" s="1"/>
  <c r="BU136" i="5" s="1"/>
  <c r="BU137" i="5" s="1"/>
  <c r="BU121" i="5"/>
  <c r="BU116" i="5"/>
  <c r="BU103" i="5"/>
  <c r="BU104" i="5" s="1"/>
  <c r="BU105" i="5" s="1"/>
  <c r="BU106" i="5" s="1"/>
  <c r="BU107" i="5" s="1"/>
  <c r="BU108" i="5" s="1"/>
  <c r="BU109" i="5" s="1"/>
  <c r="BU110" i="5" s="1"/>
  <c r="BU111" i="5" s="1"/>
  <c r="BU112" i="5" s="1"/>
  <c r="BU113" i="5" s="1"/>
  <c r="BU85" i="5"/>
  <c r="BU86" i="5" s="1"/>
  <c r="BU87" i="5" s="1"/>
  <c r="BU88" i="5" s="1"/>
  <c r="BU89" i="5" s="1"/>
  <c r="BU90" i="5" s="1"/>
  <c r="BU91" i="5" s="1"/>
  <c r="BU92" i="5" s="1"/>
  <c r="BU93" i="5" s="1"/>
  <c r="BU94" i="5" s="1"/>
  <c r="BU66" i="5"/>
  <c r="BU67" i="5" s="1"/>
  <c r="BU68" i="5" s="1"/>
  <c r="BU69" i="5" s="1"/>
  <c r="BU70" i="5" s="1"/>
  <c r="BU71" i="5" s="1"/>
  <c r="BU72" i="5" s="1"/>
  <c r="BU73" i="5" s="1"/>
  <c r="BU74" i="5" s="1"/>
  <c r="BU75" i="5" s="1"/>
  <c r="BU76" i="5" s="1"/>
  <c r="BU77" i="5" s="1"/>
  <c r="BU78" i="5" s="1"/>
  <c r="BU79" i="5" s="1"/>
  <c r="BU80" i="5" s="1"/>
  <c r="BU81" i="5" s="1"/>
  <c r="BU82" i="5" s="1"/>
  <c r="BU47" i="5"/>
  <c r="BU48" i="5" s="1"/>
  <c r="BU49" i="5" s="1"/>
  <c r="BU50" i="5" s="1"/>
  <c r="BU51" i="5" s="1"/>
  <c r="BU52" i="5" s="1"/>
  <c r="BU53" i="5" s="1"/>
  <c r="BU54" i="5" s="1"/>
  <c r="BU55" i="5" s="1"/>
  <c r="BU56" i="5" s="1"/>
  <c r="BU57" i="5" s="1"/>
  <c r="BU58" i="5" s="1"/>
  <c r="BU59" i="5" s="1"/>
  <c r="BU60" i="5" s="1"/>
  <c r="BU61" i="5" s="1"/>
  <c r="BU62" i="5" s="1"/>
  <c r="BU63" i="5" s="1"/>
  <c r="BU28" i="5"/>
  <c r="BU29" i="5" s="1"/>
  <c r="BU30" i="5" s="1"/>
  <c r="BU31" i="5" s="1"/>
  <c r="BU32" i="5" s="1"/>
  <c r="BU33" i="5" s="1"/>
  <c r="BU34" i="5" s="1"/>
  <c r="BU35" i="5" s="1"/>
  <c r="BU36" i="5" s="1"/>
  <c r="BU37" i="5" s="1"/>
  <c r="BU38" i="5" s="1"/>
  <c r="BU39" i="5" s="1"/>
  <c r="BU40" i="5" s="1"/>
  <c r="BU41" i="5" s="1"/>
  <c r="BU42" i="5" s="1"/>
  <c r="BU43" i="5" s="1"/>
  <c r="BU44" i="5" s="1"/>
  <c r="BU9" i="5"/>
  <c r="BU10" i="5" s="1"/>
  <c r="BU11" i="5" s="1"/>
  <c r="BU12" i="5" s="1"/>
  <c r="BU13" i="5" s="1"/>
  <c r="BU14" i="5" s="1"/>
  <c r="BU15" i="5" s="1"/>
  <c r="BU16" i="5" s="1"/>
  <c r="BU17" i="5" s="1"/>
  <c r="BU18" i="5" s="1"/>
  <c r="BU19" i="5" s="1"/>
  <c r="BU20" i="5" s="1"/>
  <c r="BU21" i="5" s="1"/>
  <c r="BU22" i="5" s="1"/>
  <c r="BU23" i="5" s="1"/>
  <c r="BU24" i="5" s="1"/>
  <c r="BU25" i="5" s="1"/>
  <c r="BU138" i="5" l="1"/>
  <c r="BU139" i="5" s="1"/>
  <c r="BU95" i="5"/>
  <c r="BU96" i="5" s="1"/>
  <c r="BU97" i="5" s="1"/>
  <c r="BU98" i="5" s="1"/>
  <c r="BU99" i="5" s="1"/>
  <c r="BU100" i="5" s="1"/>
  <c r="BU250" i="5"/>
  <c r="BU251" i="5" s="1"/>
  <c r="A238" i="5"/>
  <c r="BS237" i="5"/>
  <c r="C237" i="5"/>
  <c r="BU238" i="5"/>
  <c r="A218" i="5"/>
  <c r="BS217" i="5"/>
  <c r="C217" i="5"/>
  <c r="BU199" i="5"/>
  <c r="BS198" i="5"/>
  <c r="C198" i="5"/>
  <c r="A199" i="5"/>
  <c r="BU220" i="5"/>
  <c r="BU156" i="5"/>
  <c r="BS155" i="5"/>
  <c r="C155" i="5"/>
  <c r="A156" i="5"/>
  <c r="N156" i="5" s="1"/>
  <c r="N194" i="5" s="1"/>
  <c r="BU176" i="5"/>
  <c r="C174" i="5"/>
  <c r="A175" i="5"/>
  <c r="N175" i="5" s="1"/>
  <c r="N213" i="5" s="1"/>
  <c r="BS174" i="5"/>
  <c r="N174" i="5"/>
  <c r="N212" i="5" s="1"/>
  <c r="BU122" i="5"/>
  <c r="BU126" i="5"/>
  <c r="BU117" i="5"/>
  <c r="BU118" i="5" s="1"/>
  <c r="BU119" i="5" s="1"/>
  <c r="BU120" i="5" s="1"/>
  <c r="BU123" i="5"/>
  <c r="BU124" i="5" s="1"/>
  <c r="BU125" i="5" s="1"/>
  <c r="C12" i="2"/>
  <c r="BU239" i="5" l="1"/>
  <c r="BS238" i="5"/>
  <c r="C238" i="5"/>
  <c r="BU200" i="5"/>
  <c r="BS199" i="5"/>
  <c r="C199" i="5"/>
  <c r="A200" i="5"/>
  <c r="BS218" i="5"/>
  <c r="A219" i="5"/>
  <c r="C218" i="5"/>
  <c r="BU221" i="5"/>
  <c r="BU177" i="5"/>
  <c r="BS175" i="5"/>
  <c r="A176" i="5"/>
  <c r="N176" i="5" s="1"/>
  <c r="N214" i="5" s="1"/>
  <c r="C175" i="5"/>
  <c r="BU157" i="5"/>
  <c r="A157" i="5"/>
  <c r="N157" i="5" s="1"/>
  <c r="N195" i="5" s="1"/>
  <c r="BS156" i="5"/>
  <c r="C156" i="5"/>
  <c r="A1" i="2"/>
  <c r="D16" i="2"/>
  <c r="C16" i="2"/>
  <c r="B2" i="5"/>
  <c r="BF6" i="5"/>
  <c r="BQ6" i="5" s="1"/>
  <c r="F25" i="2"/>
  <c r="F24" i="2"/>
  <c r="F23" i="2"/>
  <c r="F22" i="2"/>
  <c r="F21" i="2"/>
  <c r="F20" i="2"/>
  <c r="F19" i="2"/>
  <c r="F18" i="2"/>
  <c r="F17" i="2"/>
  <c r="M4" i="8"/>
  <c r="N4" i="8" s="1"/>
  <c r="F32" i="13"/>
  <c r="F30" i="13"/>
  <c r="F31" i="13"/>
  <c r="F29" i="13"/>
  <c r="F28" i="13"/>
  <c r="F27" i="13"/>
  <c r="N143" i="5"/>
  <c r="N137" i="5"/>
  <c r="N135" i="5"/>
  <c r="E14" i="6"/>
  <c r="F14" i="6"/>
  <c r="F15" i="6" s="1"/>
  <c r="G14" i="6"/>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4" i="6"/>
  <c r="T15" i="6" s="1"/>
  <c r="U14" i="6"/>
  <c r="A6" i="8"/>
  <c r="O7" i="8"/>
  <c r="A6" i="7"/>
  <c r="O7" i="7"/>
  <c r="B3" i="5"/>
  <c r="C3" i="5"/>
  <c r="B4" i="5"/>
  <c r="C4" i="5"/>
  <c r="R4" i="5"/>
  <c r="AG4" i="5"/>
  <c r="AH4" i="5" s="1"/>
  <c r="AX4" i="5"/>
  <c r="AY4" i="5" s="1"/>
  <c r="AZ4" i="5" s="1"/>
  <c r="BA4" i="5" s="1"/>
  <c r="BJ4" i="5"/>
  <c r="Q5" i="5"/>
  <c r="AF5" i="5"/>
  <c r="AG5" i="5" s="1"/>
  <c r="AH5" i="5" s="1"/>
  <c r="AI5" i="5" s="1"/>
  <c r="AJ5" i="5" s="1"/>
  <c r="AK5" i="5" s="1"/>
  <c r="AX5" i="5"/>
  <c r="AY5" i="5" s="1"/>
  <c r="AZ5" i="5" s="1"/>
  <c r="BA5" i="5" s="1"/>
  <c r="BB5" i="5" s="1"/>
  <c r="BC5" i="5" s="1"/>
  <c r="BI5" i="5"/>
  <c r="AG6" i="5"/>
  <c r="AH6" i="5"/>
  <c r="AI6" i="5"/>
  <c r="AJ6" i="5"/>
  <c r="AK6" i="5"/>
  <c r="BI6" i="5"/>
  <c r="BJ6" i="5"/>
  <c r="BK6" i="5"/>
  <c r="BL6" i="5"/>
  <c r="BM6" i="5"/>
  <c r="BN6" i="5"/>
  <c r="BP6" i="5"/>
  <c r="B8" i="5"/>
  <c r="I8" i="5"/>
  <c r="A10" i="5"/>
  <c r="C10" i="5" s="1"/>
  <c r="BT9" i="5"/>
  <c r="BT10" i="5"/>
  <c r="BT11" i="5"/>
  <c r="BT12" i="5"/>
  <c r="BT13" i="5"/>
  <c r="BT14" i="5"/>
  <c r="BT15" i="5"/>
  <c r="BT16" i="5"/>
  <c r="BT17" i="5"/>
  <c r="BT18" i="5"/>
  <c r="BT19" i="5"/>
  <c r="BT20" i="5"/>
  <c r="BT21" i="5"/>
  <c r="BT22" i="5"/>
  <c r="BT23" i="5"/>
  <c r="BT24" i="5"/>
  <c r="A25" i="5"/>
  <c r="B27" i="5"/>
  <c r="I27" i="5"/>
  <c r="A28" i="5"/>
  <c r="A29" i="5" s="1"/>
  <c r="N29" i="5" s="1"/>
  <c r="BT28" i="5"/>
  <c r="BT29" i="5"/>
  <c r="BT30" i="5"/>
  <c r="BT31" i="5"/>
  <c r="BT32" i="5"/>
  <c r="BT33" i="5"/>
  <c r="BT34" i="5"/>
  <c r="BT35" i="5"/>
  <c r="BT36" i="5"/>
  <c r="BT37" i="5"/>
  <c r="BT38" i="5"/>
  <c r="BT39" i="5"/>
  <c r="BT40" i="5"/>
  <c r="BT41" i="5"/>
  <c r="BT42" i="5"/>
  <c r="BT43" i="5"/>
  <c r="A44" i="5"/>
  <c r="B46" i="5"/>
  <c r="I46" i="5"/>
  <c r="A47" i="5"/>
  <c r="A48" i="5" s="1"/>
  <c r="BT47" i="5"/>
  <c r="BT48" i="5"/>
  <c r="BT49" i="5"/>
  <c r="BT50" i="5"/>
  <c r="BT51" i="5"/>
  <c r="BT52" i="5"/>
  <c r="BT53" i="5"/>
  <c r="BT54" i="5"/>
  <c r="BT55" i="5"/>
  <c r="BT56" i="5"/>
  <c r="BT57" i="5"/>
  <c r="BT58" i="5"/>
  <c r="BT59" i="5"/>
  <c r="BT60" i="5"/>
  <c r="BT61" i="5"/>
  <c r="BT62" i="5"/>
  <c r="A63" i="5"/>
  <c r="B65" i="5"/>
  <c r="I65" i="5"/>
  <c r="A66" i="5"/>
  <c r="BT66" i="5"/>
  <c r="BT67" i="5"/>
  <c r="BT68" i="5"/>
  <c r="BT69" i="5"/>
  <c r="BT70" i="5"/>
  <c r="BT71" i="5"/>
  <c r="BT72" i="5"/>
  <c r="BT73" i="5"/>
  <c r="BT74" i="5"/>
  <c r="BT75" i="5"/>
  <c r="BT76" i="5"/>
  <c r="BT77" i="5"/>
  <c r="BT78" i="5"/>
  <c r="BT79" i="5"/>
  <c r="BT80" i="5"/>
  <c r="BT81" i="5"/>
  <c r="A82" i="5"/>
  <c r="B84" i="5"/>
  <c r="I84" i="5"/>
  <c r="A85" i="5"/>
  <c r="C85" i="5" s="1"/>
  <c r="BT85" i="5"/>
  <c r="N86" i="5"/>
  <c r="N87" i="5" s="1"/>
  <c r="N88" i="5" s="1"/>
  <c r="N89" i="5" s="1"/>
  <c r="N90" i="5" s="1"/>
  <c r="N91" i="5" s="1"/>
  <c r="N92" i="5" s="1"/>
  <c r="N93" i="5" s="1"/>
  <c r="N94" i="5" s="1"/>
  <c r="N95" i="5" s="1"/>
  <c r="N96" i="5" s="1"/>
  <c r="N97" i="5" s="1"/>
  <c r="N98" i="5" s="1"/>
  <c r="N99" i="5" s="1"/>
  <c r="BT86" i="5"/>
  <c r="BT87" i="5"/>
  <c r="BT88" i="5"/>
  <c r="BT89" i="5"/>
  <c r="BT90" i="5"/>
  <c r="BT91" i="5"/>
  <c r="BT92" i="5"/>
  <c r="BT93" i="5"/>
  <c r="BT94" i="5"/>
  <c r="A100" i="5"/>
  <c r="B102" i="5"/>
  <c r="I102" i="5"/>
  <c r="A103" i="5"/>
  <c r="A104" i="5" s="1"/>
  <c r="C104" i="5" s="1"/>
  <c r="BT103" i="5"/>
  <c r="N104" i="5"/>
  <c r="N105" i="5" s="1"/>
  <c r="N106" i="5" s="1"/>
  <c r="N107" i="5" s="1"/>
  <c r="N108" i="5" s="1"/>
  <c r="N109" i="5" s="1"/>
  <c r="N110" i="5" s="1"/>
  <c r="N111" i="5" s="1"/>
  <c r="N112" i="5" s="1"/>
  <c r="BT104" i="5"/>
  <c r="BT105" i="5"/>
  <c r="BT106" i="5"/>
  <c r="BT107" i="5"/>
  <c r="BT108" i="5"/>
  <c r="BT109" i="5"/>
  <c r="BT110" i="5"/>
  <c r="BT111" i="5"/>
  <c r="BT112" i="5"/>
  <c r="A113" i="5"/>
  <c r="B115" i="5"/>
  <c r="I115" i="5"/>
  <c r="A116" i="5"/>
  <c r="C116" i="5" s="1"/>
  <c r="BT116" i="5"/>
  <c r="N117" i="5"/>
  <c r="N118" i="5" s="1"/>
  <c r="N119" i="5" s="1"/>
  <c r="N120" i="5" s="1"/>
  <c r="N122" i="5" s="1"/>
  <c r="N123" i="5" s="1"/>
  <c r="N124" i="5" s="1"/>
  <c r="N125" i="5" s="1"/>
  <c r="BT117" i="5"/>
  <c r="BT118" i="5"/>
  <c r="BT119" i="5"/>
  <c r="BT120" i="5"/>
  <c r="BT121" i="5"/>
  <c r="BT122" i="5"/>
  <c r="BT123" i="5"/>
  <c r="BT124" i="5"/>
  <c r="BT125" i="5"/>
  <c r="A126" i="5"/>
  <c r="B128" i="5"/>
  <c r="I128" i="5"/>
  <c r="A129" i="5"/>
  <c r="A130" i="5" s="1"/>
  <c r="C130" i="5" s="1"/>
  <c r="BT129" i="5"/>
  <c r="BT130" i="5"/>
  <c r="BT131" i="5"/>
  <c r="BT132" i="5"/>
  <c r="BT133" i="5"/>
  <c r="BT134" i="5"/>
  <c r="BT135" i="5"/>
  <c r="BT136" i="5"/>
  <c r="BT137" i="5"/>
  <c r="BT138" i="5"/>
  <c r="A139" i="5"/>
  <c r="B141" i="5"/>
  <c r="I141" i="5"/>
  <c r="BT142" i="5"/>
  <c r="BT143" i="5"/>
  <c r="BT144" i="5"/>
  <c r="BT145" i="5"/>
  <c r="BT146" i="5"/>
  <c r="BT147" i="5"/>
  <c r="BT148" i="5"/>
  <c r="BT149" i="5"/>
  <c r="A150" i="5"/>
  <c r="AW1" i="5"/>
  <c r="P9" i="5"/>
  <c r="BH1" i="5"/>
  <c r="AZ1" i="5"/>
  <c r="BH2" i="5"/>
  <c r="AE1" i="5"/>
  <c r="AY1" i="5"/>
  <c r="AW2" i="5"/>
  <c r="R1" i="5"/>
  <c r="AX3" i="5"/>
  <c r="BI3" i="5"/>
  <c r="Q3" i="5"/>
  <c r="AE2" i="5"/>
  <c r="BE5" i="5" l="1"/>
  <c r="BF5" i="5" s="1"/>
  <c r="BG5" i="5" s="1"/>
  <c r="BD5" i="5"/>
  <c r="AM5" i="5"/>
  <c r="AN5" i="5" s="1"/>
  <c r="AO5" i="5" s="1"/>
  <c r="AP5" i="5" s="1"/>
  <c r="AL5" i="5"/>
  <c r="Q2" i="5"/>
  <c r="R5" i="5"/>
  <c r="S5" i="5" s="1"/>
  <c r="T5" i="5" s="1"/>
  <c r="U5" i="5" s="1"/>
  <c r="V5" i="5" s="1"/>
  <c r="W5" i="5" s="1"/>
  <c r="BJ5" i="5"/>
  <c r="BK5" i="5" s="1"/>
  <c r="BL5" i="5" s="1"/>
  <c r="BM5" i="5" s="1"/>
  <c r="BN5" i="5" s="1"/>
  <c r="N67" i="5"/>
  <c r="AU5" i="5"/>
  <c r="AQ5" i="5"/>
  <c r="Q16" i="6"/>
  <c r="I16" i="6"/>
  <c r="P16" i="6"/>
  <c r="H16" i="6"/>
  <c r="O16" i="6"/>
  <c r="G16" i="6"/>
  <c r="N16" i="6"/>
  <c r="F16" i="6"/>
  <c r="M16" i="6"/>
  <c r="E16" i="6"/>
  <c r="C66" i="5" s="1"/>
  <c r="T16" i="6"/>
  <c r="L16" i="6"/>
  <c r="S16" i="6"/>
  <c r="K16" i="6"/>
  <c r="R16" i="6"/>
  <c r="J16" i="6"/>
  <c r="BS129" i="5"/>
  <c r="A220" i="5"/>
  <c r="C219" i="5"/>
  <c r="BS219" i="5"/>
  <c r="BU222" i="5"/>
  <c r="BU201" i="5"/>
  <c r="A201" i="5"/>
  <c r="C200" i="5"/>
  <c r="BS200" i="5"/>
  <c r="BS116" i="5"/>
  <c r="C129" i="5"/>
  <c r="A117" i="5"/>
  <c r="A118" i="5" s="1"/>
  <c r="C118" i="5" s="1"/>
  <c r="BS85" i="5"/>
  <c r="N9" i="5"/>
  <c r="BU158" i="5"/>
  <c r="BU178" i="5"/>
  <c r="C176" i="5"/>
  <c r="A177" i="5"/>
  <c r="N177" i="5" s="1"/>
  <c r="N215" i="5" s="1"/>
  <c r="BS176" i="5"/>
  <c r="BS157" i="5"/>
  <c r="C157" i="5"/>
  <c r="A158" i="5"/>
  <c r="N158" i="5" s="1"/>
  <c r="N196" i="5" s="1"/>
  <c r="C28" i="5"/>
  <c r="A67" i="5"/>
  <c r="C67" i="5" s="1"/>
  <c r="BS29" i="5"/>
  <c r="BS66" i="5"/>
  <c r="BS28" i="5"/>
  <c r="C103" i="5"/>
  <c r="A86" i="5"/>
  <c r="C86" i="5" s="1"/>
  <c r="BS103" i="5"/>
  <c r="BS9" i="5"/>
  <c r="N28" i="5"/>
  <c r="AI4" i="5"/>
  <c r="BB4" i="5"/>
  <c r="BS47" i="5"/>
  <c r="BK4" i="5"/>
  <c r="C47" i="5"/>
  <c r="S4" i="5"/>
  <c r="BS48" i="5"/>
  <c r="C48" i="5"/>
  <c r="A30" i="5"/>
  <c r="C29" i="5"/>
  <c r="A11" i="5"/>
  <c r="N10" i="5"/>
  <c r="BS10" i="5"/>
  <c r="BS130" i="5"/>
  <c r="A131" i="5"/>
  <c r="A49" i="5"/>
  <c r="BS104" i="5"/>
  <c r="A105" i="5"/>
  <c r="AW257" i="5"/>
  <c r="BH258" i="5"/>
  <c r="BH256" i="5"/>
  <c r="P264" i="5"/>
  <c r="BH257" i="5"/>
  <c r="AE257" i="5"/>
  <c r="BJ3" i="5"/>
  <c r="BH259" i="5"/>
  <c r="AE9" i="5"/>
  <c r="AE264" i="5"/>
  <c r="AE261" i="5"/>
  <c r="AW263" i="5"/>
  <c r="BH255" i="5"/>
  <c r="AW260" i="5"/>
  <c r="AW262" i="5"/>
  <c r="AE129" i="5"/>
  <c r="AW256" i="5"/>
  <c r="AE262" i="5"/>
  <c r="AF3" i="5"/>
  <c r="BH264" i="5"/>
  <c r="Q9" i="5"/>
  <c r="AW258" i="5"/>
  <c r="P262" i="5"/>
  <c r="BK3" i="5"/>
  <c r="AE259" i="5"/>
  <c r="AE256" i="5"/>
  <c r="BP5" i="5" l="1"/>
  <c r="BQ5" i="5" s="1"/>
  <c r="BR5" i="5" s="1"/>
  <c r="BO5" i="5"/>
  <c r="AR5" i="5"/>
  <c r="AS5" i="5" s="1"/>
  <c r="AT5" i="5" s="1"/>
  <c r="AV5" i="5"/>
  <c r="X5" i="5"/>
  <c r="Y5" i="5"/>
  <c r="Z5" i="5"/>
  <c r="AA5" i="5" s="1"/>
  <c r="AB5" i="5" s="1"/>
  <c r="AC5" i="5" s="1"/>
  <c r="AD5" i="5" s="1"/>
  <c r="V16" i="6"/>
  <c r="N48" i="5"/>
  <c r="N47" i="5"/>
  <c r="N66" i="5"/>
  <c r="BS117" i="5"/>
  <c r="A119" i="5"/>
  <c r="C119" i="5" s="1"/>
  <c r="BS86" i="5"/>
  <c r="A87" i="5"/>
  <c r="BS118" i="5"/>
  <c r="C117" i="5"/>
  <c r="BU223" i="5"/>
  <c r="A202" i="5"/>
  <c r="C201" i="5"/>
  <c r="BS201" i="5"/>
  <c r="BU202" i="5"/>
  <c r="A221" i="5"/>
  <c r="C220" i="5"/>
  <c r="BS220" i="5"/>
  <c r="BS177" i="5"/>
  <c r="C177" i="5"/>
  <c r="A178" i="5"/>
  <c r="N178" i="5" s="1"/>
  <c r="N216" i="5" s="1"/>
  <c r="BU159" i="5"/>
  <c r="BU179" i="5"/>
  <c r="A159" i="5"/>
  <c r="N159" i="5" s="1"/>
  <c r="N197" i="5" s="1"/>
  <c r="BS158" i="5"/>
  <c r="C158" i="5"/>
  <c r="BS67" i="5"/>
  <c r="A68" i="5"/>
  <c r="A12" i="5"/>
  <c r="BS11" i="5"/>
  <c r="N11" i="5"/>
  <c r="C11" i="5"/>
  <c r="BL4" i="5"/>
  <c r="BC4" i="5"/>
  <c r="BD4" i="5" s="1"/>
  <c r="N30" i="5"/>
  <c r="A31" i="5"/>
  <c r="C30" i="5"/>
  <c r="BS30" i="5"/>
  <c r="C105" i="5"/>
  <c r="A106" i="5"/>
  <c r="BS105" i="5"/>
  <c r="BS131" i="5"/>
  <c r="C131" i="5"/>
  <c r="A132" i="5"/>
  <c r="AJ4" i="5"/>
  <c r="C49" i="5"/>
  <c r="A50" i="5"/>
  <c r="BS49" i="5"/>
  <c r="T4" i="5"/>
  <c r="AE217" i="5"/>
  <c r="AW216" i="5"/>
  <c r="AW116" i="5"/>
  <c r="BI255" i="5"/>
  <c r="P214" i="5"/>
  <c r="P201" i="5"/>
  <c r="P67" i="5"/>
  <c r="AE67" i="5"/>
  <c r="P153" i="5"/>
  <c r="BH235" i="5"/>
  <c r="BH210" i="5"/>
  <c r="BH220" i="5"/>
  <c r="P242" i="5"/>
  <c r="BH172" i="5"/>
  <c r="P103" i="5"/>
  <c r="AW246" i="5"/>
  <c r="BH104" i="5"/>
  <c r="BH130" i="5"/>
  <c r="BI259" i="5"/>
  <c r="P129" i="5"/>
  <c r="BH117" i="5"/>
  <c r="AE263" i="5"/>
  <c r="BH245" i="5"/>
  <c r="P255" i="5"/>
  <c r="BH198" i="5"/>
  <c r="AE196" i="5"/>
  <c r="AH1" i="5"/>
  <c r="AW219" i="5"/>
  <c r="BH250" i="5"/>
  <c r="BI256" i="5"/>
  <c r="BH154" i="5"/>
  <c r="BH193" i="5"/>
  <c r="AW192" i="5"/>
  <c r="AW212" i="5"/>
  <c r="AE234" i="5"/>
  <c r="AW248" i="5"/>
  <c r="AW129" i="5"/>
  <c r="AE192" i="5"/>
  <c r="AW28" i="5"/>
  <c r="BA3" i="5"/>
  <c r="AW235" i="5"/>
  <c r="BH215" i="5"/>
  <c r="BH200" i="5"/>
  <c r="AE104" i="5"/>
  <c r="AE248" i="5"/>
  <c r="P257" i="5"/>
  <c r="BH199" i="5"/>
  <c r="AW49" i="5"/>
  <c r="BH66" i="5"/>
  <c r="P243" i="5"/>
  <c r="AW217" i="5"/>
  <c r="P195" i="5"/>
  <c r="AW264" i="5"/>
  <c r="BH194" i="5"/>
  <c r="BH212" i="5"/>
  <c r="P244" i="5"/>
  <c r="AW195" i="5"/>
  <c r="P247" i="5"/>
  <c r="AW231" i="5"/>
  <c r="BH49" i="5"/>
  <c r="AZ3" i="5"/>
  <c r="AE237" i="5"/>
  <c r="BH131" i="5"/>
  <c r="AE49" i="5"/>
  <c r="AW261" i="5"/>
  <c r="BH196" i="5"/>
  <c r="AW131" i="5"/>
  <c r="P263" i="5"/>
  <c r="Q262" i="5"/>
  <c r="AE11" i="5"/>
  <c r="P194" i="5"/>
  <c r="AW211" i="5"/>
  <c r="P235" i="5"/>
  <c r="P176" i="5"/>
  <c r="BH229" i="5"/>
  <c r="AY3" i="5"/>
  <c r="AW193" i="5"/>
  <c r="BH243" i="5"/>
  <c r="BA1" i="5"/>
  <c r="AW172" i="5"/>
  <c r="AG1" i="5"/>
  <c r="BD3" i="5"/>
  <c r="AE255" i="5"/>
  <c r="AE210" i="5"/>
  <c r="AW230" i="5"/>
  <c r="AW66" i="5"/>
  <c r="BJ1" i="5"/>
  <c r="AW234" i="5"/>
  <c r="BI264" i="5"/>
  <c r="BH10" i="5"/>
  <c r="BH263" i="5"/>
  <c r="AE176" i="5"/>
  <c r="AE157" i="5"/>
  <c r="BH261" i="5"/>
  <c r="BH29" i="5"/>
  <c r="BH233" i="5"/>
  <c r="P48" i="5"/>
  <c r="P218" i="5"/>
  <c r="AX1" i="5"/>
  <c r="P198" i="5"/>
  <c r="P238" i="5"/>
  <c r="BH67" i="5"/>
  <c r="AW196" i="5"/>
  <c r="AW215" i="5"/>
  <c r="AE242" i="5"/>
  <c r="AW175" i="5"/>
  <c r="AE200" i="5"/>
  <c r="P216" i="5"/>
  <c r="AE10" i="5"/>
  <c r="P30" i="5"/>
  <c r="AW156" i="5"/>
  <c r="AW153" i="5"/>
  <c r="P250" i="5"/>
  <c r="BH197" i="5"/>
  <c r="AE130" i="5"/>
  <c r="AE247" i="5"/>
  <c r="AW11" i="5"/>
  <c r="AE218" i="5"/>
  <c r="P219" i="5"/>
  <c r="BH248" i="5"/>
  <c r="AE174" i="5"/>
  <c r="P10" i="5"/>
  <c r="AW213" i="5"/>
  <c r="AW30" i="5"/>
  <c r="AE244" i="5"/>
  <c r="AE197" i="5"/>
  <c r="P154" i="5"/>
  <c r="P234" i="5"/>
  <c r="P258" i="5"/>
  <c r="AE201" i="5"/>
  <c r="P131" i="5"/>
  <c r="AW67" i="5"/>
  <c r="P217" i="5"/>
  <c r="AW218" i="5"/>
  <c r="P29" i="5"/>
  <c r="AE215" i="5"/>
  <c r="P116" i="5"/>
  <c r="AW155" i="5"/>
  <c r="AW220" i="5"/>
  <c r="AE191" i="5"/>
  <c r="P259" i="5"/>
  <c r="BH262" i="5"/>
  <c r="AE245" i="5"/>
  <c r="P28" i="5"/>
  <c r="BH201" i="5"/>
  <c r="AE249" i="5"/>
  <c r="AE214" i="5"/>
  <c r="BH211" i="5"/>
  <c r="AE258" i="5"/>
  <c r="P192" i="5"/>
  <c r="P86" i="5"/>
  <c r="BH195" i="5"/>
  <c r="BH213" i="5"/>
  <c r="BI258" i="5"/>
  <c r="AW174" i="5"/>
  <c r="AW249" i="5"/>
  <c r="AW85" i="5"/>
  <c r="BH237" i="5"/>
  <c r="P117" i="5"/>
  <c r="BH192" i="5"/>
  <c r="BH242" i="5"/>
  <c r="BH129" i="5"/>
  <c r="BH176" i="5"/>
  <c r="AE194" i="5"/>
  <c r="BH234" i="5"/>
  <c r="P231" i="5"/>
  <c r="AW103" i="5"/>
  <c r="P261" i="5"/>
  <c r="BH232" i="5"/>
  <c r="P173" i="5"/>
  <c r="P213" i="5"/>
  <c r="BH231" i="5"/>
  <c r="P229" i="5"/>
  <c r="AG3" i="5"/>
  <c r="AE212" i="5"/>
  <c r="BH47" i="5"/>
  <c r="AE233" i="5"/>
  <c r="P215" i="5"/>
  <c r="AW201" i="5"/>
  <c r="AW47" i="5"/>
  <c r="AE173" i="5"/>
  <c r="AW104" i="5"/>
  <c r="BH214" i="5"/>
  <c r="AE103" i="5"/>
  <c r="BH173" i="5"/>
  <c r="P47" i="5"/>
  <c r="BD1" i="5"/>
  <c r="BH260" i="5"/>
  <c r="AE66" i="5"/>
  <c r="AE219" i="5"/>
  <c r="P246" i="5"/>
  <c r="P199" i="5"/>
  <c r="AW259" i="5"/>
  <c r="AW194" i="5"/>
  <c r="AE28" i="5"/>
  <c r="AW191" i="5"/>
  <c r="P245" i="5"/>
  <c r="BH236" i="5"/>
  <c r="AW250" i="5"/>
  <c r="BH249" i="5"/>
  <c r="P256" i="5"/>
  <c r="AE231" i="5"/>
  <c r="BH238" i="5"/>
  <c r="BH218" i="5"/>
  <c r="AE85" i="5"/>
  <c r="AW214" i="5"/>
  <c r="BH244" i="5"/>
  <c r="R3" i="5"/>
  <c r="P248" i="5"/>
  <c r="P191" i="5"/>
  <c r="P212" i="5"/>
  <c r="AE47" i="5"/>
  <c r="P220" i="5"/>
  <c r="AE199" i="5"/>
  <c r="AW9" i="5"/>
  <c r="AE243" i="5"/>
  <c r="P197" i="5"/>
  <c r="P230" i="5"/>
  <c r="P85" i="5"/>
  <c r="BH246" i="5"/>
  <c r="AW29" i="5"/>
  <c r="BH247" i="5"/>
  <c r="BH155" i="5"/>
  <c r="AW198" i="5"/>
  <c r="AW242" i="5"/>
  <c r="AW255" i="5"/>
  <c r="P175" i="5"/>
  <c r="AE232" i="5"/>
  <c r="AW10" i="5"/>
  <c r="BH217" i="5"/>
  <c r="P155" i="5"/>
  <c r="P210" i="5"/>
  <c r="P211" i="5"/>
  <c r="AE153" i="5"/>
  <c r="AW210" i="5"/>
  <c r="AE246" i="5"/>
  <c r="AW154" i="5"/>
  <c r="BH216" i="5"/>
  <c r="AE48" i="5"/>
  <c r="AE117" i="5"/>
  <c r="BH9" i="5"/>
  <c r="BH153" i="5"/>
  <c r="P193" i="5"/>
  <c r="AE198" i="5"/>
  <c r="P260" i="5"/>
  <c r="AW236" i="5"/>
  <c r="AE213" i="5"/>
  <c r="BH230" i="5"/>
  <c r="AW229" i="5"/>
  <c r="T1" i="5"/>
  <c r="P49" i="5"/>
  <c r="AE250" i="5"/>
  <c r="BH191" i="5"/>
  <c r="BH156" i="5"/>
  <c r="P249" i="5"/>
  <c r="AW245" i="5"/>
  <c r="AE86" i="5"/>
  <c r="BH175" i="5"/>
  <c r="AE236" i="5"/>
  <c r="AW243" i="5"/>
  <c r="AW176" i="5"/>
  <c r="AE29" i="5"/>
  <c r="P196" i="5"/>
  <c r="BI257" i="5"/>
  <c r="AE195" i="5"/>
  <c r="P200" i="5"/>
  <c r="P130" i="5"/>
  <c r="P232" i="5"/>
  <c r="BH48" i="5"/>
  <c r="AW200" i="5"/>
  <c r="AE230" i="5"/>
  <c r="P236" i="5"/>
  <c r="AE229" i="5"/>
  <c r="P172" i="5"/>
  <c r="AW197" i="5"/>
  <c r="AE238" i="5"/>
  <c r="AE260" i="5"/>
  <c r="P237" i="5"/>
  <c r="AE155" i="5"/>
  <c r="AE193" i="5"/>
  <c r="BH174" i="5"/>
  <c r="AW130" i="5"/>
  <c r="AW232" i="5"/>
  <c r="AW117" i="5"/>
  <c r="BA98" i="5" l="1"/>
  <c r="BA97" i="5"/>
  <c r="BA99" i="5"/>
  <c r="BA96" i="5"/>
  <c r="BS87" i="5"/>
  <c r="C87" i="5"/>
  <c r="BA95" i="5"/>
  <c r="A88" i="5"/>
  <c r="C88" i="5" s="1"/>
  <c r="BS119" i="5"/>
  <c r="A120" i="5"/>
  <c r="BS120" i="5" s="1"/>
  <c r="BA264" i="5"/>
  <c r="BA263" i="5"/>
  <c r="BA262" i="5"/>
  <c r="BA256" i="5"/>
  <c r="BA255" i="5"/>
  <c r="BA261" i="5"/>
  <c r="BA260" i="5"/>
  <c r="BA257" i="5"/>
  <c r="BA259" i="5"/>
  <c r="BA258" i="5"/>
  <c r="BH118" i="5"/>
  <c r="AW118" i="5"/>
  <c r="P118" i="5"/>
  <c r="AE118" i="5"/>
  <c r="BS202" i="5"/>
  <c r="A203" i="5"/>
  <c r="C202" i="5"/>
  <c r="BS221" i="5"/>
  <c r="A222" i="5"/>
  <c r="C221" i="5"/>
  <c r="BU203" i="5"/>
  <c r="BU224" i="5"/>
  <c r="A160" i="5"/>
  <c r="N160" i="5" s="1"/>
  <c r="N198" i="5" s="1"/>
  <c r="BS159" i="5"/>
  <c r="C159" i="5"/>
  <c r="BU180" i="5"/>
  <c r="BU160" i="5"/>
  <c r="C178" i="5"/>
  <c r="A179" i="5"/>
  <c r="N179" i="5" s="1"/>
  <c r="N217" i="5" s="1"/>
  <c r="BS178" i="5"/>
  <c r="BS68" i="5"/>
  <c r="A69" i="5"/>
  <c r="C68" i="5"/>
  <c r="N68" i="5"/>
  <c r="U4" i="5"/>
  <c r="BM4" i="5"/>
  <c r="A143" i="5"/>
  <c r="C142" i="5"/>
  <c r="BS142" i="5"/>
  <c r="A107" i="5"/>
  <c r="BS106" i="5"/>
  <c r="C106" i="5"/>
  <c r="A51" i="5"/>
  <c r="C50" i="5"/>
  <c r="BS50" i="5"/>
  <c r="N49" i="5"/>
  <c r="AK4" i="5"/>
  <c r="AL4" i="5" s="1"/>
  <c r="BE4" i="5"/>
  <c r="A133" i="5"/>
  <c r="BS132" i="5"/>
  <c r="C132" i="5"/>
  <c r="BS31" i="5"/>
  <c r="A32" i="5"/>
  <c r="N31" i="5"/>
  <c r="C31" i="5"/>
  <c r="BS12" i="5"/>
  <c r="N12" i="5"/>
  <c r="A13" i="5"/>
  <c r="C12" i="5"/>
  <c r="AG262" i="5"/>
  <c r="AW238" i="5"/>
  <c r="AZ259" i="5"/>
  <c r="BJ262" i="5"/>
  <c r="BD30" i="5"/>
  <c r="AZ257" i="5"/>
  <c r="Q244" i="5"/>
  <c r="BD193" i="5"/>
  <c r="BD264" i="5"/>
  <c r="BI261" i="5"/>
  <c r="R257" i="5"/>
  <c r="BD214" i="5"/>
  <c r="AZ153" i="5"/>
  <c r="R262" i="5"/>
  <c r="AW199" i="5"/>
  <c r="AX261" i="5"/>
  <c r="AW247" i="5"/>
  <c r="P174" i="5"/>
  <c r="R256" i="5"/>
  <c r="Q263" i="5"/>
  <c r="BD197" i="5"/>
  <c r="BD194" i="5"/>
  <c r="BD259" i="5"/>
  <c r="BI260" i="5"/>
  <c r="BD196" i="5"/>
  <c r="BD217" i="5"/>
  <c r="AZ255" i="5"/>
  <c r="BJ264" i="5"/>
  <c r="BJ261" i="5"/>
  <c r="BH116" i="5"/>
  <c r="AW86" i="5"/>
  <c r="BD9" i="5"/>
  <c r="AY255" i="5"/>
  <c r="AE220" i="5"/>
  <c r="BD210" i="5"/>
  <c r="AE156" i="5"/>
  <c r="R260" i="5"/>
  <c r="BD211" i="5"/>
  <c r="AZ194" i="5"/>
  <c r="AZ264" i="5"/>
  <c r="Q257" i="5"/>
  <c r="BH86" i="5"/>
  <c r="AX256" i="5"/>
  <c r="BI262" i="5"/>
  <c r="BD245" i="5"/>
  <c r="BH103" i="5"/>
  <c r="BD213" i="5"/>
  <c r="AZ197" i="5"/>
  <c r="Q261" i="5"/>
  <c r="BI263" i="5"/>
  <c r="BJ259" i="5"/>
  <c r="BD85" i="5"/>
  <c r="BJ257" i="5"/>
  <c r="AE235" i="5"/>
  <c r="BD47" i="5"/>
  <c r="BH85" i="5"/>
  <c r="BD215" i="5"/>
  <c r="BD29" i="5"/>
  <c r="BD263" i="5"/>
  <c r="Q172" i="5"/>
  <c r="BD219" i="5"/>
  <c r="AZ261" i="5"/>
  <c r="Q260" i="5"/>
  <c r="BI220" i="5"/>
  <c r="AY263" i="5"/>
  <c r="Q259" i="5"/>
  <c r="BD249" i="5"/>
  <c r="P156" i="5"/>
  <c r="P66" i="5"/>
  <c r="BD212" i="5"/>
  <c r="P87" i="5"/>
  <c r="AX257" i="5"/>
  <c r="BD118" i="5"/>
  <c r="BJ256" i="5"/>
  <c r="BD220" i="5"/>
  <c r="BD255" i="5"/>
  <c r="AW244" i="5"/>
  <c r="BD174" i="5"/>
  <c r="R261" i="5"/>
  <c r="BD155" i="5"/>
  <c r="BD176" i="5"/>
  <c r="BD198" i="5"/>
  <c r="AH3" i="5"/>
  <c r="P104" i="5"/>
  <c r="AZ258" i="5"/>
  <c r="Q256" i="5"/>
  <c r="BD156" i="5"/>
  <c r="BD191" i="5"/>
  <c r="AW233" i="5"/>
  <c r="BD229" i="5"/>
  <c r="AL1" i="5"/>
  <c r="BD234" i="5"/>
  <c r="AE116" i="5"/>
  <c r="AX260" i="5"/>
  <c r="BD175" i="5"/>
  <c r="BD262" i="5"/>
  <c r="P233" i="5"/>
  <c r="AX259" i="5"/>
  <c r="BD218" i="5"/>
  <c r="BD28" i="5"/>
  <c r="AF264" i="5"/>
  <c r="AW157" i="5"/>
  <c r="BD256" i="5"/>
  <c r="BD236" i="5"/>
  <c r="BD153" i="5"/>
  <c r="BD230" i="5"/>
  <c r="BD172" i="5"/>
  <c r="R258" i="5"/>
  <c r="BD11" i="5"/>
  <c r="Q264" i="5"/>
  <c r="BD246" i="5"/>
  <c r="BD195" i="5"/>
  <c r="BD258" i="5"/>
  <c r="BD231" i="5"/>
  <c r="BH219" i="5"/>
  <c r="AW48" i="5"/>
  <c r="AW173" i="5"/>
  <c r="Q258" i="5"/>
  <c r="BD216" i="5"/>
  <c r="AZ260" i="5"/>
  <c r="BD131" i="5"/>
  <c r="BD66" i="5"/>
  <c r="Q255" i="5"/>
  <c r="BD248" i="5"/>
  <c r="AY258" i="5"/>
  <c r="AG264" i="5"/>
  <c r="AE216" i="5"/>
  <c r="AZ263" i="5"/>
  <c r="AZ262" i="5"/>
  <c r="BI248" i="5"/>
  <c r="AE154" i="5"/>
  <c r="BD130" i="5"/>
  <c r="BD49" i="5"/>
  <c r="R264" i="5"/>
  <c r="BD117" i="5"/>
  <c r="AE211" i="5"/>
  <c r="AE105" i="5"/>
  <c r="BJ263" i="5"/>
  <c r="BD242" i="5"/>
  <c r="BD232" i="5"/>
  <c r="AZ256" i="5"/>
  <c r="P157" i="5"/>
  <c r="BD261" i="5"/>
  <c r="BD235" i="5"/>
  <c r="BD200" i="5"/>
  <c r="AW237" i="5"/>
  <c r="BD10" i="5"/>
  <c r="BD129" i="5"/>
  <c r="BD243" i="5"/>
  <c r="AX264" i="5"/>
  <c r="BD250" i="5"/>
  <c r="BD257" i="5"/>
  <c r="BD201" i="5"/>
  <c r="AE172" i="5"/>
  <c r="BH157" i="5"/>
  <c r="BD67" i="5"/>
  <c r="AE175" i="5"/>
  <c r="BD154" i="5"/>
  <c r="BD260" i="5"/>
  <c r="AY264" i="5"/>
  <c r="BI235" i="5"/>
  <c r="BD192" i="5"/>
  <c r="AL3" i="5"/>
  <c r="AG263" i="5"/>
  <c r="BD116" i="5"/>
  <c r="BH30" i="5"/>
  <c r="BJ258" i="5"/>
  <c r="BH28" i="5"/>
  <c r="BD265" i="5" l="1"/>
  <c r="AW119" i="5"/>
  <c r="BI265" i="5"/>
  <c r="Q265" i="5"/>
  <c r="AZ265" i="5"/>
  <c r="BD86" i="5"/>
  <c r="AL229" i="5"/>
  <c r="BJ255" i="5"/>
  <c r="AX262" i="5"/>
  <c r="AY262" i="5"/>
  <c r="AL29" i="5"/>
  <c r="AL157" i="5"/>
  <c r="AZ201" i="5"/>
  <c r="AL211" i="5"/>
  <c r="AF259" i="5"/>
  <c r="AL210" i="5"/>
  <c r="AL10" i="5"/>
  <c r="AY256" i="5"/>
  <c r="AH255" i="5"/>
  <c r="AZ176" i="5"/>
  <c r="AY259" i="5"/>
  <c r="AL118" i="5"/>
  <c r="AL193" i="5"/>
  <c r="AL237" i="5"/>
  <c r="AL175" i="5"/>
  <c r="AY261" i="5"/>
  <c r="AL197" i="5"/>
  <c r="AL234" i="5"/>
  <c r="AL220" i="5"/>
  <c r="AL232" i="5"/>
  <c r="AH262" i="5"/>
  <c r="AH259" i="5"/>
  <c r="AL195" i="5"/>
  <c r="AL192" i="5"/>
  <c r="BI173" i="5"/>
  <c r="AF257" i="5"/>
  <c r="AF255" i="5"/>
  <c r="BI246" i="5"/>
  <c r="AL153" i="5"/>
  <c r="AG260" i="5"/>
  <c r="AH260" i="5"/>
  <c r="AX263" i="5"/>
  <c r="BD48" i="5"/>
  <c r="AL249" i="5"/>
  <c r="AL262" i="5"/>
  <c r="AL261" i="5"/>
  <c r="AL259" i="5"/>
  <c r="AL233" i="5"/>
  <c r="AL85" i="5"/>
  <c r="AL217" i="5"/>
  <c r="AY257" i="5"/>
  <c r="AL9" i="5"/>
  <c r="AL244" i="5"/>
  <c r="BJ260" i="5"/>
  <c r="AL245" i="5"/>
  <c r="AL258" i="5"/>
  <c r="AL191" i="5"/>
  <c r="AL28" i="5"/>
  <c r="AL156" i="5"/>
  <c r="AZ245" i="5"/>
  <c r="AL47" i="5"/>
  <c r="AH263" i="5"/>
  <c r="AG258" i="5"/>
  <c r="AL48" i="5"/>
  <c r="AY260" i="5"/>
  <c r="BD173" i="5"/>
  <c r="AL215" i="5"/>
  <c r="BD238" i="5"/>
  <c r="BD247" i="5"/>
  <c r="AL86" i="5"/>
  <c r="AL173" i="5"/>
  <c r="AL235" i="5"/>
  <c r="BD157" i="5"/>
  <c r="AL231" i="5"/>
  <c r="Q197" i="5"/>
  <c r="AL66" i="5"/>
  <c r="AH258" i="5"/>
  <c r="BD233" i="5"/>
  <c r="BI200" i="5"/>
  <c r="AL213" i="5"/>
  <c r="AL242" i="5"/>
  <c r="AL155" i="5"/>
  <c r="AL194" i="5"/>
  <c r="AL154" i="5"/>
  <c r="AL257" i="5"/>
  <c r="AL67" i="5"/>
  <c r="AL216" i="5"/>
  <c r="AL130" i="5"/>
  <c r="AL250" i="5"/>
  <c r="AL260" i="5"/>
  <c r="AX258" i="5"/>
  <c r="AF9" i="5"/>
  <c r="Q198" i="5"/>
  <c r="AW87" i="5"/>
  <c r="AL172" i="5"/>
  <c r="AL248" i="5"/>
  <c r="AG255" i="5"/>
  <c r="AL236" i="5"/>
  <c r="R259" i="5"/>
  <c r="AH261" i="5"/>
  <c r="AL256" i="5"/>
  <c r="AZ234" i="5"/>
  <c r="AF263" i="5"/>
  <c r="R263" i="5"/>
  <c r="AL103" i="5"/>
  <c r="AZ229" i="5"/>
  <c r="AL49" i="5"/>
  <c r="AL117" i="5"/>
  <c r="BI236" i="5"/>
  <c r="BD237" i="5"/>
  <c r="BI194" i="5"/>
  <c r="AL199" i="5"/>
  <c r="AL129" i="5"/>
  <c r="BD119" i="5"/>
  <c r="R255" i="5"/>
  <c r="Q192" i="5"/>
  <c r="AL196" i="5"/>
  <c r="AZ217" i="5"/>
  <c r="AL176" i="5"/>
  <c r="AL116" i="5"/>
  <c r="AL230" i="5"/>
  <c r="AG261" i="5"/>
  <c r="AL214" i="5"/>
  <c r="AL104" i="5"/>
  <c r="AF258" i="5"/>
  <c r="AL218" i="5"/>
  <c r="BD244" i="5"/>
  <c r="AG257" i="5"/>
  <c r="AH264" i="5"/>
  <c r="AL174" i="5"/>
  <c r="AX255" i="5"/>
  <c r="AL246" i="5"/>
  <c r="AL219" i="5"/>
  <c r="AL212" i="5"/>
  <c r="AF262" i="5"/>
  <c r="BD199" i="5"/>
  <c r="AL263" i="5"/>
  <c r="AF256" i="5"/>
  <c r="AL200" i="5"/>
  <c r="AH257" i="5"/>
  <c r="AL105" i="5"/>
  <c r="Q230" i="5"/>
  <c r="BI210" i="5"/>
  <c r="AG259" i="5"/>
  <c r="AL198" i="5"/>
  <c r="AZ173" i="5"/>
  <c r="AF261" i="5"/>
  <c r="BI219" i="5"/>
  <c r="AL264" i="5"/>
  <c r="AL247" i="5"/>
  <c r="AL238" i="5"/>
  <c r="AL201" i="5"/>
  <c r="AH256" i="5"/>
  <c r="AL11" i="5"/>
  <c r="BI9" i="5"/>
  <c r="AF260" i="5"/>
  <c r="AL255" i="5"/>
  <c r="AL243" i="5"/>
  <c r="BI176" i="5"/>
  <c r="BD251" i="5" l="1"/>
  <c r="BD239" i="5"/>
  <c r="AL251" i="5"/>
  <c r="AL265" i="5"/>
  <c r="AL239" i="5"/>
  <c r="AW120" i="5"/>
  <c r="AY265" i="5"/>
  <c r="AH265" i="5"/>
  <c r="AX265" i="5"/>
  <c r="R265" i="5"/>
  <c r="BJ265" i="5"/>
  <c r="AF265" i="5"/>
  <c r="AF266" i="5" s="1"/>
  <c r="BA265" i="5"/>
  <c r="BH119" i="5"/>
  <c r="AE119" i="5"/>
  <c r="P119" i="5"/>
  <c r="BS88" i="5"/>
  <c r="A89" i="5"/>
  <c r="BS89" i="5" s="1"/>
  <c r="C120" i="5"/>
  <c r="A121" i="5"/>
  <c r="BS121" i="5" s="1"/>
  <c r="A204" i="5"/>
  <c r="C203" i="5"/>
  <c r="BS203" i="5"/>
  <c r="BS222" i="5"/>
  <c r="A223" i="5"/>
  <c r="BS223" i="5" s="1"/>
  <c r="C222" i="5"/>
  <c r="BU225" i="5"/>
  <c r="BU204" i="5"/>
  <c r="BS160" i="5"/>
  <c r="C160" i="5"/>
  <c r="A161" i="5"/>
  <c r="N161" i="5" s="1"/>
  <c r="N199" i="5" s="1"/>
  <c r="BU161" i="5"/>
  <c r="BU181" i="5"/>
  <c r="BS179" i="5"/>
  <c r="C179" i="5"/>
  <c r="A180" i="5"/>
  <c r="N180" i="5" s="1"/>
  <c r="N218" i="5" s="1"/>
  <c r="C69" i="5"/>
  <c r="A70" i="5"/>
  <c r="BS69" i="5"/>
  <c r="BN4" i="5"/>
  <c r="BO4" i="5" s="1"/>
  <c r="C13" i="5"/>
  <c r="N13" i="5"/>
  <c r="BS13" i="5"/>
  <c r="A14" i="5"/>
  <c r="N69" i="5"/>
  <c r="N50" i="5"/>
  <c r="BS32" i="5"/>
  <c r="N32" i="5"/>
  <c r="A33" i="5"/>
  <c r="C32" i="5"/>
  <c r="C133" i="5"/>
  <c r="BS133" i="5"/>
  <c r="A134" i="5"/>
  <c r="AM4" i="5"/>
  <c r="BS51" i="5"/>
  <c r="C51" i="5"/>
  <c r="A52" i="5"/>
  <c r="V4" i="5"/>
  <c r="A144" i="5"/>
  <c r="C143" i="5"/>
  <c r="BS143" i="5"/>
  <c r="BF4" i="5"/>
  <c r="BG4" i="5" s="1"/>
  <c r="BS107" i="5"/>
  <c r="C107" i="5"/>
  <c r="A108" i="5"/>
  <c r="V3" i="5"/>
  <c r="AL119" i="5"/>
  <c r="BO1" i="5"/>
  <c r="AG256" i="5"/>
  <c r="BO3" i="5"/>
  <c r="BD120" i="5"/>
  <c r="BD87" i="5"/>
  <c r="W4" i="5" l="1"/>
  <c r="X4" i="5"/>
  <c r="AG265" i="5"/>
  <c r="AG266" i="5" s="1"/>
  <c r="BH120" i="5"/>
  <c r="AE120" i="5"/>
  <c r="P120" i="5"/>
  <c r="A90" i="5"/>
  <c r="BS90" i="5" s="1"/>
  <c r="C89" i="5"/>
  <c r="C121" i="5"/>
  <c r="A122" i="5"/>
  <c r="BU226" i="5"/>
  <c r="C223" i="5"/>
  <c r="A224" i="5"/>
  <c r="A205" i="5"/>
  <c r="C204" i="5"/>
  <c r="BS204" i="5"/>
  <c r="BU205" i="5"/>
  <c r="BU182" i="5"/>
  <c r="BU162" i="5"/>
  <c r="A162" i="5"/>
  <c r="N162" i="5" s="1"/>
  <c r="N200" i="5" s="1"/>
  <c r="BS161" i="5"/>
  <c r="C161" i="5"/>
  <c r="A181" i="5"/>
  <c r="N181" i="5" s="1"/>
  <c r="N219" i="5" s="1"/>
  <c r="BS180" i="5"/>
  <c r="C180" i="5"/>
  <c r="A71" i="5"/>
  <c r="C70" i="5"/>
  <c r="BS70" i="5"/>
  <c r="BS134" i="5"/>
  <c r="C134" i="5"/>
  <c r="A135" i="5"/>
  <c r="C33" i="5"/>
  <c r="A34" i="5"/>
  <c r="BS33" i="5"/>
  <c r="N33" i="5"/>
  <c r="BS108" i="5"/>
  <c r="C108" i="5"/>
  <c r="A109" i="5"/>
  <c r="N70" i="5"/>
  <c r="BP4" i="5"/>
  <c r="A53" i="5"/>
  <c r="C52" i="5"/>
  <c r="BS52" i="5"/>
  <c r="A15" i="5"/>
  <c r="BS14" i="5"/>
  <c r="C14" i="5"/>
  <c r="N14" i="5"/>
  <c r="N51" i="5"/>
  <c r="BS144" i="5"/>
  <c r="A145" i="5"/>
  <c r="C144" i="5"/>
  <c r="AN4" i="5"/>
  <c r="AO4" i="5" s="1"/>
  <c r="BA174" i="5"/>
  <c r="BA229" i="5"/>
  <c r="BA10" i="5"/>
  <c r="BA117" i="5"/>
  <c r="BA103" i="5"/>
  <c r="BA86" i="5"/>
  <c r="BA196" i="5"/>
  <c r="BA213" i="5"/>
  <c r="BA232" i="5"/>
  <c r="BA246" i="5"/>
  <c r="BA9" i="5"/>
  <c r="BA153" i="5"/>
  <c r="BA201" i="5"/>
  <c r="BA199" i="5"/>
  <c r="BA172" i="5"/>
  <c r="BA175" i="5"/>
  <c r="BA198" i="5"/>
  <c r="BA195" i="5"/>
  <c r="BA237" i="5"/>
  <c r="BA212" i="5"/>
  <c r="BA235" i="5"/>
  <c r="BA250" i="5"/>
  <c r="BA219" i="5"/>
  <c r="BA118" i="5"/>
  <c r="BA156" i="5"/>
  <c r="BA116" i="5"/>
  <c r="BA67" i="5"/>
  <c r="BA236" i="5"/>
  <c r="BA154" i="5"/>
  <c r="BA106" i="5"/>
  <c r="BA129" i="5"/>
  <c r="BA85" i="5"/>
  <c r="BA231" i="5"/>
  <c r="BA242" i="5"/>
  <c r="BA211" i="5"/>
  <c r="BA234" i="5"/>
  <c r="BA210" i="5"/>
  <c r="BA131" i="5"/>
  <c r="BA119" i="5"/>
  <c r="BA247" i="5"/>
  <c r="BA217" i="5"/>
  <c r="BA243" i="5"/>
  <c r="BA11" i="5"/>
  <c r="BA173" i="5"/>
  <c r="BA197" i="5"/>
  <c r="BA218" i="5"/>
  <c r="BA50" i="5"/>
  <c r="BA203" i="5"/>
  <c r="BA248" i="5"/>
  <c r="BA48" i="5"/>
  <c r="BA191" i="5"/>
  <c r="BA200" i="5"/>
  <c r="BA192" i="5"/>
  <c r="BA223" i="5"/>
  <c r="BA233" i="5"/>
  <c r="BA47" i="5"/>
  <c r="BA104" i="5"/>
  <c r="BA132" i="5"/>
  <c r="BA245" i="5"/>
  <c r="BA215" i="5"/>
  <c r="BA176" i="5"/>
  <c r="BA249" i="5"/>
  <c r="BA220" i="5"/>
  <c r="BA238" i="5"/>
  <c r="BA28" i="5"/>
  <c r="BA30" i="5"/>
  <c r="BA216" i="5"/>
  <c r="BA221" i="5"/>
  <c r="BA214" i="5"/>
  <c r="BA120" i="5"/>
  <c r="BA194" i="5"/>
  <c r="BA157" i="5"/>
  <c r="BA222" i="5"/>
  <c r="BA155" i="5"/>
  <c r="BA49" i="5"/>
  <c r="BA66" i="5"/>
  <c r="BA87" i="5"/>
  <c r="BA193" i="5"/>
  <c r="BA202" i="5"/>
  <c r="BA230" i="5"/>
  <c r="BA180" i="5"/>
  <c r="BA121" i="5"/>
  <c r="BA130" i="5"/>
  <c r="BA29" i="5"/>
  <c r="BA179" i="5"/>
  <c r="BA88" i="5"/>
  <c r="BA142" i="5"/>
  <c r="BA244" i="5"/>
  <c r="BA12" i="5"/>
  <c r="BA178" i="5"/>
  <c r="BA69" i="5"/>
  <c r="BO117" i="5"/>
  <c r="BO259" i="5"/>
  <c r="BO86" i="5"/>
  <c r="BO210" i="5"/>
  <c r="BO257" i="5"/>
  <c r="BO119" i="5"/>
  <c r="BO260" i="5"/>
  <c r="BO211" i="5"/>
  <c r="W1" i="5"/>
  <c r="BO30" i="5"/>
  <c r="BO232" i="5"/>
  <c r="BO130" i="5"/>
  <c r="BO192" i="5"/>
  <c r="BO262" i="5"/>
  <c r="BO174" i="5"/>
  <c r="BO131" i="5"/>
  <c r="BO217" i="5"/>
  <c r="BO242" i="5"/>
  <c r="BO157" i="5"/>
  <c r="BO172" i="5"/>
  <c r="BO229" i="5"/>
  <c r="BO249" i="5"/>
  <c r="BO173" i="5"/>
  <c r="BO120" i="5"/>
  <c r="BO201" i="5"/>
  <c r="BO255" i="5"/>
  <c r="BO214" i="5"/>
  <c r="BO219" i="5"/>
  <c r="BO238" i="5"/>
  <c r="BO236" i="5"/>
  <c r="BO116" i="5"/>
  <c r="BO261" i="5"/>
  <c r="BO233" i="5"/>
  <c r="BO231" i="5"/>
  <c r="BO9" i="5"/>
  <c r="BO195" i="5"/>
  <c r="BO248" i="5"/>
  <c r="BO234" i="5"/>
  <c r="X1" i="5"/>
  <c r="BO200" i="5"/>
  <c r="BO176" i="5"/>
  <c r="BO198" i="5"/>
  <c r="BO213" i="5"/>
  <c r="BO220" i="5"/>
  <c r="BO212" i="5"/>
  <c r="BO29" i="5"/>
  <c r="BO10" i="5"/>
  <c r="BO237" i="5"/>
  <c r="BO49" i="5"/>
  <c r="BO218" i="5"/>
  <c r="W3" i="5"/>
  <c r="BO245" i="5"/>
  <c r="BO67" i="5"/>
  <c r="X3" i="5"/>
  <c r="BO258" i="5"/>
  <c r="BO191" i="5"/>
  <c r="BO28" i="5"/>
  <c r="BO47" i="5"/>
  <c r="BO215" i="5"/>
  <c r="BO199" i="5"/>
  <c r="BO246" i="5"/>
  <c r="AL120" i="5"/>
  <c r="BO197" i="5"/>
  <c r="BO156" i="5"/>
  <c r="BO194" i="5"/>
  <c r="BO104" i="5"/>
  <c r="BO256" i="5"/>
  <c r="BO48" i="5"/>
  <c r="BO85" i="5"/>
  <c r="BO155" i="5"/>
  <c r="BO247" i="5"/>
  <c r="BO216" i="5"/>
  <c r="BO250" i="5"/>
  <c r="BO193" i="5"/>
  <c r="BO263" i="5"/>
  <c r="BO153" i="5"/>
  <c r="BO175" i="5"/>
  <c r="BO103" i="5"/>
  <c r="BO154" i="5"/>
  <c r="BO243" i="5"/>
  <c r="BO235" i="5"/>
  <c r="BO66" i="5"/>
  <c r="BO129" i="5"/>
  <c r="BO118" i="5"/>
  <c r="BO244" i="5"/>
  <c r="BO230" i="5"/>
  <c r="BO264" i="5"/>
  <c r="BO196" i="5"/>
  <c r="BO265" i="5" l="1"/>
  <c r="BO239" i="5"/>
  <c r="BO251" i="5"/>
  <c r="Y4" i="5"/>
  <c r="BA251" i="5"/>
  <c r="BA239" i="5"/>
  <c r="C90" i="5"/>
  <c r="A91" i="5"/>
  <c r="C91" i="5" s="1"/>
  <c r="A123" i="5"/>
  <c r="A124" i="5" s="1"/>
  <c r="C122" i="5"/>
  <c r="BS122" i="5"/>
  <c r="BA161" i="5"/>
  <c r="BS224" i="5"/>
  <c r="C224" i="5"/>
  <c r="A225" i="5"/>
  <c r="A206" i="5"/>
  <c r="BS205" i="5"/>
  <c r="C205" i="5"/>
  <c r="BU206" i="5"/>
  <c r="AP4" i="5"/>
  <c r="AQ4" i="5" s="1"/>
  <c r="AV4" i="5" s="1"/>
  <c r="BU163" i="5"/>
  <c r="BU183" i="5"/>
  <c r="A182" i="5"/>
  <c r="N182" i="5" s="1"/>
  <c r="N220" i="5" s="1"/>
  <c r="BS181" i="5"/>
  <c r="C181" i="5"/>
  <c r="C162" i="5"/>
  <c r="A163" i="5"/>
  <c r="N163" i="5" s="1"/>
  <c r="N201" i="5" s="1"/>
  <c r="BS162" i="5"/>
  <c r="BS71" i="5"/>
  <c r="A72" i="5"/>
  <c r="C71" i="5"/>
  <c r="A146" i="5"/>
  <c r="BS145" i="5"/>
  <c r="C145" i="5"/>
  <c r="C15" i="5"/>
  <c r="BS15" i="5"/>
  <c r="A16" i="5"/>
  <c r="A17" i="5" s="1"/>
  <c r="N15" i="5"/>
  <c r="N71" i="5"/>
  <c r="A136" i="5"/>
  <c r="BS135" i="5"/>
  <c r="C135" i="5"/>
  <c r="N52" i="5"/>
  <c r="BS109" i="5"/>
  <c r="C109" i="5"/>
  <c r="A110" i="5"/>
  <c r="BS53" i="5"/>
  <c r="A54" i="5"/>
  <c r="C53" i="5"/>
  <c r="BQ4" i="5"/>
  <c r="BR4" i="5" s="1"/>
  <c r="C34" i="5"/>
  <c r="BS34" i="5"/>
  <c r="A35" i="5"/>
  <c r="N34" i="5"/>
  <c r="BA159" i="5"/>
  <c r="BA105" i="5"/>
  <c r="BA13" i="5"/>
  <c r="BA143" i="5"/>
  <c r="BA70" i="5"/>
  <c r="BA204" i="5"/>
  <c r="BA205" i="5"/>
  <c r="BA31" i="5"/>
  <c r="BA32" i="5"/>
  <c r="BA158" i="5"/>
  <c r="BA160" i="5"/>
  <c r="BA51" i="5"/>
  <c r="BA68" i="5"/>
  <c r="BA224" i="5"/>
  <c r="X214" i="5"/>
  <c r="X198" i="5"/>
  <c r="X264" i="5"/>
  <c r="X66" i="5"/>
  <c r="X10" i="5"/>
  <c r="X201" i="5"/>
  <c r="X48" i="5"/>
  <c r="X235" i="5"/>
  <c r="AQ1" i="5"/>
  <c r="X249" i="5"/>
  <c r="X243" i="5"/>
  <c r="X257" i="5"/>
  <c r="X245" i="5"/>
  <c r="X29" i="5"/>
  <c r="X248" i="5"/>
  <c r="X118" i="5"/>
  <c r="X256" i="5"/>
  <c r="X87" i="5"/>
  <c r="X104" i="5"/>
  <c r="X30" i="5"/>
  <c r="X131" i="5"/>
  <c r="X9" i="5"/>
  <c r="X191" i="5"/>
  <c r="X85" i="5"/>
  <c r="X174" i="5"/>
  <c r="X130" i="5"/>
  <c r="X117" i="5"/>
  <c r="X247" i="5"/>
  <c r="X238" i="5"/>
  <c r="X263" i="5"/>
  <c r="X230" i="5"/>
  <c r="X232" i="5"/>
  <c r="X246" i="5"/>
  <c r="X229" i="5"/>
  <c r="AV3" i="5"/>
  <c r="X195" i="5"/>
  <c r="X197" i="5"/>
  <c r="Y3" i="5"/>
  <c r="X153" i="5"/>
  <c r="X220" i="5"/>
  <c r="X156" i="5"/>
  <c r="X210" i="5"/>
  <c r="X215" i="5"/>
  <c r="X244" i="5"/>
  <c r="X250" i="5"/>
  <c r="X212" i="5"/>
  <c r="X116" i="5"/>
  <c r="X219" i="5"/>
  <c r="X192" i="5"/>
  <c r="X260" i="5"/>
  <c r="X49" i="5"/>
  <c r="X119" i="5"/>
  <c r="X129" i="5"/>
  <c r="X255" i="5"/>
  <c r="X233" i="5"/>
  <c r="X199" i="5"/>
  <c r="X216" i="5"/>
  <c r="X86" i="5"/>
  <c r="X176" i="5"/>
  <c r="X193" i="5"/>
  <c r="X259" i="5"/>
  <c r="X28" i="5"/>
  <c r="X175" i="5"/>
  <c r="AE122" i="5"/>
  <c r="X236" i="5"/>
  <c r="X242" i="5"/>
  <c r="X194" i="5"/>
  <c r="X47" i="5"/>
  <c r="X173" i="5"/>
  <c r="X155" i="5"/>
  <c r="X213" i="5"/>
  <c r="Y1" i="5"/>
  <c r="X200" i="5"/>
  <c r="X172" i="5"/>
  <c r="X120" i="5"/>
  <c r="X103" i="5"/>
  <c r="X157" i="5"/>
  <c r="AQ3" i="5"/>
  <c r="X261" i="5"/>
  <c r="X211" i="5"/>
  <c r="X234" i="5"/>
  <c r="X217" i="5"/>
  <c r="X258" i="5"/>
  <c r="X67" i="5"/>
  <c r="X218" i="5"/>
  <c r="X231" i="5"/>
  <c r="X154" i="5"/>
  <c r="AV1" i="5"/>
  <c r="X237" i="5"/>
  <c r="X196" i="5"/>
  <c r="X262" i="5"/>
  <c r="P122" i="5"/>
  <c r="X251" i="5" l="1"/>
  <c r="X239" i="5"/>
  <c r="X265" i="5"/>
  <c r="AQ2" i="5"/>
  <c r="AR4" i="5"/>
  <c r="AS4" i="5" s="1"/>
  <c r="A92" i="5"/>
  <c r="A93" i="5" s="1"/>
  <c r="BS91" i="5"/>
  <c r="BS123" i="5"/>
  <c r="C123" i="5"/>
  <c r="BS206" i="5"/>
  <c r="C206" i="5"/>
  <c r="C225" i="5"/>
  <c r="BS225" i="5"/>
  <c r="BU207" i="5"/>
  <c r="AU4" i="5"/>
  <c r="BS182" i="5"/>
  <c r="C182" i="5"/>
  <c r="A183" i="5"/>
  <c r="N183" i="5" s="1"/>
  <c r="N221" i="5" s="1"/>
  <c r="BU184" i="5"/>
  <c r="A164" i="5"/>
  <c r="N164" i="5" s="1"/>
  <c r="N202" i="5" s="1"/>
  <c r="C163" i="5"/>
  <c r="BS163" i="5"/>
  <c r="BU164" i="5"/>
  <c r="C72" i="5"/>
  <c r="BS72" i="5"/>
  <c r="A73" i="5"/>
  <c r="N72" i="5"/>
  <c r="N16" i="5"/>
  <c r="BS16" i="5"/>
  <c r="C16" i="5"/>
  <c r="A125" i="5"/>
  <c r="C124" i="5"/>
  <c r="BS124" i="5"/>
  <c r="C35" i="5"/>
  <c r="BS35" i="5"/>
  <c r="A36" i="5"/>
  <c r="N35" i="5"/>
  <c r="A111" i="5"/>
  <c r="C110" i="5"/>
  <c r="BS110" i="5"/>
  <c r="A147" i="5"/>
  <c r="BS146" i="5"/>
  <c r="C146" i="5"/>
  <c r="N53" i="5"/>
  <c r="BS54" i="5"/>
  <c r="C54" i="5"/>
  <c r="A55" i="5"/>
  <c r="C136" i="5"/>
  <c r="A137" i="5"/>
  <c r="BS136" i="5"/>
  <c r="BA225" i="5"/>
  <c r="BA226" i="5" s="1"/>
  <c r="BA206" i="5"/>
  <c r="BA207" i="5" s="1"/>
  <c r="AV264" i="5"/>
  <c r="AV157" i="5"/>
  <c r="AV67" i="5"/>
  <c r="AQ103" i="5"/>
  <c r="AV10" i="5"/>
  <c r="AQ235" i="5"/>
  <c r="AV234" i="5"/>
  <c r="AV119" i="5"/>
  <c r="AQ193" i="5"/>
  <c r="Y237" i="5"/>
  <c r="AV47" i="5"/>
  <c r="AQ192" i="5"/>
  <c r="AV220" i="5"/>
  <c r="Y218" i="5"/>
  <c r="AQ238" i="5"/>
  <c r="AV255" i="5"/>
  <c r="AV258" i="5"/>
  <c r="AV259" i="5"/>
  <c r="AV129" i="5"/>
  <c r="AV229" i="5"/>
  <c r="AV256" i="5"/>
  <c r="AV211" i="5"/>
  <c r="AQ118" i="5"/>
  <c r="AQ48" i="5"/>
  <c r="AV212" i="5"/>
  <c r="AQ157" i="5"/>
  <c r="AV245" i="5"/>
  <c r="Y260" i="5"/>
  <c r="AV195" i="5"/>
  <c r="Y257" i="5"/>
  <c r="AV263" i="5"/>
  <c r="AQ232" i="5"/>
  <c r="Y262" i="5"/>
  <c r="AV11" i="5"/>
  <c r="AV29" i="5"/>
  <c r="AQ85" i="5"/>
  <c r="AQ255" i="5"/>
  <c r="AQ215" i="5"/>
  <c r="AV230" i="5"/>
  <c r="AV48" i="5"/>
  <c r="AV244" i="5"/>
  <c r="AV232" i="5"/>
  <c r="AQ218" i="5"/>
  <c r="AV214" i="5"/>
  <c r="AV117" i="5"/>
  <c r="AQ245" i="5"/>
  <c r="Y200" i="5"/>
  <c r="AQ66" i="5"/>
  <c r="AV174" i="5"/>
  <c r="AV131" i="5"/>
  <c r="AV250" i="5"/>
  <c r="AV248" i="5"/>
  <c r="AQ214" i="5"/>
  <c r="AV154" i="5"/>
  <c r="Y155" i="5"/>
  <c r="AV193" i="5"/>
  <c r="AS1" i="5"/>
  <c r="AQ260" i="5"/>
  <c r="AQ220" i="5"/>
  <c r="AV130" i="5"/>
  <c r="AQ156" i="5"/>
  <c r="AV85" i="5"/>
  <c r="AQ131" i="5"/>
  <c r="Y201" i="5"/>
  <c r="AQ116" i="5"/>
  <c r="AV105" i="5"/>
  <c r="AQ11" i="5"/>
  <c r="AV153" i="5"/>
  <c r="AV249" i="5"/>
  <c r="Y235" i="5"/>
  <c r="AQ246" i="5"/>
  <c r="Y119" i="5"/>
  <c r="Y231" i="5"/>
  <c r="AV233" i="5"/>
  <c r="AQ9" i="5"/>
  <c r="AV217" i="5"/>
  <c r="Y244" i="5"/>
  <c r="AV118" i="5"/>
  <c r="AV49" i="5"/>
  <c r="Y131" i="5"/>
  <c r="AV242" i="5"/>
  <c r="AV194" i="5"/>
  <c r="AV198" i="5"/>
  <c r="AQ105" i="5"/>
  <c r="AV66" i="5"/>
  <c r="AQ200" i="5"/>
  <c r="AV238" i="5"/>
  <c r="AV243" i="5"/>
  <c r="Y210" i="5"/>
  <c r="Y250" i="5"/>
  <c r="Y234" i="5"/>
  <c r="Y249" i="5"/>
  <c r="AQ176" i="5"/>
  <c r="Y129" i="5"/>
  <c r="AV196" i="5"/>
  <c r="AQ250" i="5"/>
  <c r="Y173" i="5"/>
  <c r="AV191" i="5"/>
  <c r="AV104" i="5"/>
  <c r="AV122" i="5"/>
  <c r="AV247" i="5"/>
  <c r="AV246" i="5"/>
  <c r="AV215" i="5"/>
  <c r="Y248" i="5"/>
  <c r="AQ130" i="5"/>
  <c r="Y198" i="5"/>
  <c r="AQ117" i="5"/>
  <c r="Y117" i="5"/>
  <c r="AV218" i="5"/>
  <c r="AQ234" i="5"/>
  <c r="AV200" i="5"/>
  <c r="AV231" i="5"/>
  <c r="AL122" i="5"/>
  <c r="AV219" i="5"/>
  <c r="AV9" i="5"/>
  <c r="Y103" i="5"/>
  <c r="AV116" i="5"/>
  <c r="AV86" i="5"/>
  <c r="AV262" i="5"/>
  <c r="Y236" i="5"/>
  <c r="Y175" i="5"/>
  <c r="Y216" i="5"/>
  <c r="AV120" i="5"/>
  <c r="AV28" i="5"/>
  <c r="AQ249" i="5"/>
  <c r="AQ86" i="5"/>
  <c r="AV172" i="5"/>
  <c r="AQ229" i="5"/>
  <c r="AV176" i="5"/>
  <c r="AV235" i="5"/>
  <c r="AV199" i="5"/>
  <c r="AQ248" i="5"/>
  <c r="AV201" i="5"/>
  <c r="AV156" i="5"/>
  <c r="Y122" i="5"/>
  <c r="AV260" i="5"/>
  <c r="AV155" i="5"/>
  <c r="AQ216" i="5"/>
  <c r="X122" i="5"/>
  <c r="AQ175" i="5"/>
  <c r="AV236" i="5"/>
  <c r="AV197" i="5"/>
  <c r="AV103" i="5"/>
  <c r="Y255" i="5"/>
  <c r="AV237" i="5"/>
  <c r="AV216" i="5"/>
  <c r="Y29" i="5"/>
  <c r="AV192" i="5"/>
  <c r="AV257" i="5"/>
  <c r="AV175" i="5"/>
  <c r="AR1" i="5"/>
  <c r="AV261" i="5"/>
  <c r="AV173" i="5"/>
  <c r="Y9" i="5"/>
  <c r="AV210" i="5"/>
  <c r="AV213" i="5"/>
  <c r="AV239" i="5" l="1"/>
  <c r="AV251" i="5"/>
  <c r="AV265" i="5"/>
  <c r="Y2" i="5"/>
  <c r="Z4" i="5"/>
  <c r="AA4" i="5" s="1"/>
  <c r="AQ244" i="5"/>
  <c r="Y28" i="5"/>
  <c r="Y10" i="5"/>
  <c r="Y120" i="5"/>
  <c r="AQ262" i="5"/>
  <c r="Y199" i="5"/>
  <c r="AQ217" i="5"/>
  <c r="AQ120" i="5"/>
  <c r="AQ47" i="5"/>
  <c r="Y49" i="5"/>
  <c r="Y86" i="5"/>
  <c r="AQ196" i="5"/>
  <c r="AQ237" i="5"/>
  <c r="Y66" i="5"/>
  <c r="AQ28" i="5"/>
  <c r="AQ172" i="5"/>
  <c r="AQ29" i="5"/>
  <c r="AQ173" i="5"/>
  <c r="Y246" i="5"/>
  <c r="Y245" i="5"/>
  <c r="Y259" i="5"/>
  <c r="AQ257" i="5"/>
  <c r="AQ264" i="5"/>
  <c r="Y172" i="5"/>
  <c r="AQ199" i="5"/>
  <c r="Y192" i="5"/>
  <c r="AQ230" i="5"/>
  <c r="Y243" i="5"/>
  <c r="Y214" i="5"/>
  <c r="AQ174" i="5"/>
  <c r="AQ104" i="5"/>
  <c r="AQ49" i="5"/>
  <c r="Y85" i="5"/>
  <c r="Y47" i="5"/>
  <c r="Z1" i="5"/>
  <c r="Y264" i="5"/>
  <c r="Y176" i="5"/>
  <c r="Y130" i="5"/>
  <c r="Y215" i="5"/>
  <c r="AQ211" i="5"/>
  <c r="AQ213" i="5"/>
  <c r="Y154" i="5"/>
  <c r="AQ195" i="5"/>
  <c r="AQ242" i="5"/>
  <c r="Y195" i="5"/>
  <c r="Y193" i="5"/>
  <c r="Y157" i="5"/>
  <c r="Y191" i="5"/>
  <c r="Y153" i="5"/>
  <c r="Y217" i="5"/>
  <c r="Y261" i="5"/>
  <c r="Y213" i="5"/>
  <c r="Y256" i="5"/>
  <c r="AQ154" i="5"/>
  <c r="Y242" i="5"/>
  <c r="Y67" i="5"/>
  <c r="Y219" i="5"/>
  <c r="AQ67" i="5"/>
  <c r="AQ212" i="5"/>
  <c r="Y238" i="5"/>
  <c r="Y174" i="5"/>
  <c r="AA3" i="5"/>
  <c r="Y258" i="5"/>
  <c r="AQ191" i="5"/>
  <c r="Y232" i="5"/>
  <c r="Y30" i="5"/>
  <c r="Y194" i="5"/>
  <c r="AQ256" i="5"/>
  <c r="AQ153" i="5"/>
  <c r="AR3" i="5"/>
  <c r="AQ236" i="5"/>
  <c r="AQ261" i="5"/>
  <c r="AQ10" i="5"/>
  <c r="Y233" i="5"/>
  <c r="Y118" i="5"/>
  <c r="AQ243" i="5"/>
  <c r="AQ258" i="5"/>
  <c r="AS3" i="5"/>
  <c r="AQ194" i="5"/>
  <c r="AQ155" i="5"/>
  <c r="Y212" i="5"/>
  <c r="AQ129" i="5"/>
  <c r="Y247" i="5"/>
  <c r="AQ201" i="5"/>
  <c r="AQ247" i="5"/>
  <c r="Y104" i="5"/>
  <c r="Y48" i="5"/>
  <c r="AQ231" i="5"/>
  <c r="Y156" i="5"/>
  <c r="AQ122" i="5"/>
  <c r="Y229" i="5"/>
  <c r="Z3" i="5"/>
  <c r="Y220" i="5"/>
  <c r="Y197" i="5"/>
  <c r="AQ198" i="5"/>
  <c r="AQ259" i="5"/>
  <c r="AQ263" i="5"/>
  <c r="AQ119" i="5"/>
  <c r="Y196" i="5"/>
  <c r="AQ219" i="5"/>
  <c r="Y211" i="5"/>
  <c r="Y87" i="5"/>
  <c r="AQ210" i="5"/>
  <c r="Y263" i="5"/>
  <c r="AQ233" i="5"/>
  <c r="Y116" i="5"/>
  <c r="Y230" i="5"/>
  <c r="AQ197" i="5"/>
  <c r="AQ251" i="5" l="1"/>
  <c r="Y251" i="5"/>
  <c r="AQ239" i="5"/>
  <c r="Y239" i="5"/>
  <c r="Y265" i="5"/>
  <c r="AQ265" i="5"/>
  <c r="AT4" i="5"/>
  <c r="AB4" i="5"/>
  <c r="AC4" i="5" s="1"/>
  <c r="AD4" i="5" s="1"/>
  <c r="BS92" i="5"/>
  <c r="C92" i="5"/>
  <c r="BU185" i="5"/>
  <c r="BS183" i="5"/>
  <c r="C183" i="5"/>
  <c r="A184" i="5"/>
  <c r="N184" i="5" s="1"/>
  <c r="N222" i="5" s="1"/>
  <c r="C164" i="5"/>
  <c r="A165" i="5"/>
  <c r="N165" i="5" s="1"/>
  <c r="N203" i="5" s="1"/>
  <c r="BS164" i="5"/>
  <c r="BU165" i="5"/>
  <c r="C73" i="5"/>
  <c r="A74" i="5"/>
  <c r="BS73" i="5"/>
  <c r="N54" i="5"/>
  <c r="N73" i="5"/>
  <c r="C147" i="5"/>
  <c r="A148" i="5"/>
  <c r="BS147" i="5"/>
  <c r="C137" i="5"/>
  <c r="A138" i="5"/>
  <c r="BS137" i="5"/>
  <c r="A56" i="5"/>
  <c r="BS55" i="5"/>
  <c r="C55" i="5"/>
  <c r="C93" i="5"/>
  <c r="BS93" i="5"/>
  <c r="A94" i="5"/>
  <c r="A95" i="5" s="1"/>
  <c r="C95" i="5" s="1"/>
  <c r="N36" i="5"/>
  <c r="A37" i="5"/>
  <c r="C36" i="5"/>
  <c r="BS36" i="5"/>
  <c r="C125" i="5"/>
  <c r="BS125" i="5"/>
  <c r="N17" i="5"/>
  <c r="C17" i="5"/>
  <c r="BS17" i="5"/>
  <c r="A18" i="5"/>
  <c r="A19" i="5" s="1"/>
  <c r="C111" i="5"/>
  <c r="BS111" i="5"/>
  <c r="A112" i="5"/>
  <c r="BA122" i="5"/>
  <c r="BA133" i="5"/>
  <c r="BA177" i="5"/>
  <c r="BA181" i="5"/>
  <c r="BA72" i="5"/>
  <c r="BA182" i="5"/>
  <c r="BA89" i="5"/>
  <c r="BA107" i="5"/>
  <c r="BA144" i="5"/>
  <c r="BA162" i="5"/>
  <c r="BA183" i="5"/>
  <c r="BA163" i="5"/>
  <c r="Z29" i="5"/>
  <c r="AS116" i="5"/>
  <c r="AR263" i="5"/>
  <c r="Z242" i="5"/>
  <c r="AS259" i="5"/>
  <c r="Z174" i="5"/>
  <c r="AR157" i="5"/>
  <c r="Z232" i="5"/>
  <c r="Z195" i="5"/>
  <c r="AS29" i="5"/>
  <c r="AR250" i="5"/>
  <c r="Z245" i="5"/>
  <c r="AR118" i="5"/>
  <c r="AD3" i="5"/>
  <c r="AR116" i="5"/>
  <c r="AS218" i="5"/>
  <c r="AR219" i="5"/>
  <c r="Z116" i="5"/>
  <c r="AS86" i="5"/>
  <c r="Z119" i="5"/>
  <c r="Z200" i="5"/>
  <c r="Z122" i="5"/>
  <c r="Z256" i="5"/>
  <c r="Z197" i="5"/>
  <c r="Z234" i="5"/>
  <c r="Z236" i="5"/>
  <c r="AR191" i="5"/>
  <c r="Z10" i="5"/>
  <c r="Z238" i="5"/>
  <c r="AS172" i="5"/>
  <c r="Z248" i="5"/>
  <c r="Z103" i="5"/>
  <c r="AS216" i="5"/>
  <c r="AS131" i="5"/>
  <c r="Z175" i="5"/>
  <c r="Z255" i="5"/>
  <c r="AS129" i="5"/>
  <c r="AA1" i="5"/>
  <c r="AS156" i="5"/>
  <c r="Z259" i="5"/>
  <c r="Z210" i="5"/>
  <c r="AR245" i="5"/>
  <c r="AR215" i="5"/>
  <c r="Z86" i="5"/>
  <c r="AS198" i="5"/>
  <c r="Z261" i="5"/>
  <c r="Z129" i="5"/>
  <c r="AR233" i="5"/>
  <c r="Z258" i="5"/>
  <c r="Z196" i="5"/>
  <c r="Z231" i="5"/>
  <c r="Z194" i="5"/>
  <c r="Z218" i="5"/>
  <c r="Z67" i="5"/>
  <c r="Z262" i="5"/>
  <c r="Z118" i="5"/>
  <c r="Z30" i="5"/>
  <c r="Z156" i="5"/>
  <c r="Z211" i="5"/>
  <c r="Z230" i="5"/>
  <c r="Z246" i="5"/>
  <c r="AR243" i="5"/>
  <c r="AR257" i="5"/>
  <c r="AR66" i="5"/>
  <c r="AS248" i="5"/>
  <c r="Z66" i="5"/>
  <c r="AS153" i="5"/>
  <c r="Z48" i="5"/>
  <c r="Z193" i="5"/>
  <c r="AS236" i="5"/>
  <c r="AS130" i="5"/>
  <c r="AS257" i="5"/>
  <c r="Z244" i="5"/>
  <c r="Z215" i="5"/>
  <c r="Z237" i="5"/>
  <c r="Z235" i="5"/>
  <c r="Z191" i="5"/>
  <c r="AS192" i="5"/>
  <c r="Z233" i="5"/>
  <c r="Z49" i="5"/>
  <c r="AS157" i="5"/>
  <c r="Z263" i="5"/>
  <c r="Z85" i="5"/>
  <c r="AS211" i="5"/>
  <c r="AS219" i="5"/>
  <c r="Z247" i="5"/>
  <c r="Z130" i="5"/>
  <c r="AS28" i="5"/>
  <c r="AD1" i="5"/>
  <c r="AS48" i="5"/>
  <c r="Z120" i="5"/>
  <c r="Z212" i="5"/>
  <c r="Z249" i="5"/>
  <c r="Z198" i="5"/>
  <c r="AS230" i="5"/>
  <c r="AS233" i="5"/>
  <c r="Z104" i="5"/>
  <c r="Z154" i="5"/>
  <c r="Z157" i="5"/>
  <c r="AS247" i="5"/>
  <c r="AB3" i="5"/>
  <c r="Z153" i="5"/>
  <c r="AR9" i="5"/>
  <c r="AR11" i="5"/>
  <c r="AR48" i="5"/>
  <c r="Z199" i="5"/>
  <c r="AR153" i="5"/>
  <c r="AS10" i="5"/>
  <c r="AR199" i="5"/>
  <c r="Z229" i="5"/>
  <c r="Z220" i="5"/>
  <c r="AR231" i="5"/>
  <c r="Z155" i="5"/>
  <c r="Z176" i="5"/>
  <c r="Z87" i="5"/>
  <c r="AR10" i="5"/>
  <c r="Z216" i="5"/>
  <c r="Z47" i="5"/>
  <c r="Z201" i="5"/>
  <c r="Z260" i="5"/>
  <c r="Z264" i="5"/>
  <c r="AS103" i="5"/>
  <c r="AS104" i="5"/>
  <c r="Z28" i="5"/>
  <c r="Z214" i="5"/>
  <c r="AR235" i="5"/>
  <c r="Z131" i="5"/>
  <c r="Z219" i="5"/>
  <c r="AR238" i="5"/>
  <c r="AS194" i="5"/>
  <c r="Z217" i="5"/>
  <c r="Z250" i="5"/>
  <c r="AR262" i="5"/>
  <c r="Z9" i="5"/>
  <c r="Z192" i="5"/>
  <c r="AS238" i="5"/>
  <c r="Z173" i="5"/>
  <c r="Z213" i="5"/>
  <c r="Z257" i="5"/>
  <c r="Z117" i="5"/>
  <c r="AR197" i="5"/>
  <c r="AS255" i="5"/>
  <c r="Z243" i="5"/>
  <c r="Z172" i="5"/>
  <c r="Z239" i="5" l="1"/>
  <c r="Z251" i="5"/>
  <c r="Z265" i="5"/>
  <c r="AR216" i="5"/>
  <c r="AD218" i="5"/>
  <c r="AA245" i="5"/>
  <c r="AD201" i="5"/>
  <c r="AS231" i="5"/>
  <c r="AA117" i="5"/>
  <c r="AD49" i="5"/>
  <c r="AD264" i="5"/>
  <c r="AD244" i="5"/>
  <c r="AR176" i="5"/>
  <c r="AD211" i="5"/>
  <c r="AD220" i="5"/>
  <c r="AR237" i="5"/>
  <c r="AD246" i="5"/>
  <c r="AR255" i="5"/>
  <c r="AS191" i="5"/>
  <c r="AR173" i="5"/>
  <c r="AD198" i="5"/>
  <c r="AA175" i="5"/>
  <c r="AR259" i="5"/>
  <c r="AS49" i="5"/>
  <c r="AS122" i="5"/>
  <c r="AS242" i="5"/>
  <c r="AA242" i="5"/>
  <c r="AR49" i="5"/>
  <c r="AS243" i="5"/>
  <c r="AA193" i="5"/>
  <c r="AR131" i="5"/>
  <c r="AR218" i="5"/>
  <c r="AA200" i="5"/>
  <c r="AA174" i="5"/>
  <c r="AS256" i="5"/>
  <c r="AA244" i="5"/>
  <c r="AA212" i="5"/>
  <c r="AS176" i="5"/>
  <c r="AA217" i="5"/>
  <c r="AD256" i="5"/>
  <c r="AD210" i="5"/>
  <c r="AR201" i="5"/>
  <c r="AS260" i="5"/>
  <c r="AA258" i="5"/>
  <c r="AD235" i="5"/>
  <c r="AD215" i="5"/>
  <c r="AD9" i="5"/>
  <c r="AD247" i="5"/>
  <c r="AD261" i="5"/>
  <c r="AS47" i="5"/>
  <c r="AS119" i="5"/>
  <c r="AA157" i="5"/>
  <c r="AA104" i="5"/>
  <c r="AR247" i="5"/>
  <c r="AD195" i="5"/>
  <c r="AA213" i="5"/>
  <c r="AD217" i="5"/>
  <c r="AD248" i="5"/>
  <c r="AD259" i="5"/>
  <c r="AA215" i="5"/>
  <c r="AD30" i="5"/>
  <c r="AD196" i="5"/>
  <c r="AD249" i="5"/>
  <c r="AS210" i="5"/>
  <c r="AA116" i="5"/>
  <c r="AD122" i="5"/>
  <c r="AR192" i="5"/>
  <c r="AS67" i="5"/>
  <c r="AD67" i="5"/>
  <c r="AR214" i="5"/>
  <c r="AR193" i="5"/>
  <c r="AD250" i="5"/>
  <c r="AR244" i="5"/>
  <c r="AA192" i="5"/>
  <c r="AD236" i="5"/>
  <c r="AA191" i="5"/>
  <c r="AA196" i="5"/>
  <c r="AS229" i="5"/>
  <c r="AR104" i="5"/>
  <c r="AR264" i="5"/>
  <c r="AR122" i="5"/>
  <c r="AA119" i="5"/>
  <c r="AD117" i="5"/>
  <c r="AD175" i="5"/>
  <c r="AD233" i="5"/>
  <c r="AS212" i="5"/>
  <c r="AA238" i="5"/>
  <c r="AS9" i="5"/>
  <c r="AA218" i="5"/>
  <c r="AA232" i="5"/>
  <c r="AD86" i="5"/>
  <c r="AD219" i="5"/>
  <c r="AD120" i="5"/>
  <c r="AA216" i="5"/>
  <c r="AD157" i="5"/>
  <c r="AS199" i="5"/>
  <c r="AA261" i="5"/>
  <c r="AA87" i="5"/>
  <c r="AS264" i="5"/>
  <c r="AA262" i="5"/>
  <c r="AR210" i="5"/>
  <c r="AA194" i="5"/>
  <c r="AR119" i="5"/>
  <c r="AA248" i="5"/>
  <c r="AD193" i="5"/>
  <c r="AD172" i="5"/>
  <c r="AS85" i="5"/>
  <c r="AS244" i="5"/>
  <c r="AD47" i="5"/>
  <c r="AD232" i="5"/>
  <c r="AD229" i="5"/>
  <c r="AD173" i="5"/>
  <c r="AR196" i="5"/>
  <c r="AA243" i="5"/>
  <c r="AS232" i="5"/>
  <c r="AT1" i="5"/>
  <c r="AA154" i="5"/>
  <c r="AA153" i="5"/>
  <c r="AD129" i="5"/>
  <c r="AD66" i="5"/>
  <c r="AA195" i="5"/>
  <c r="AR195" i="5"/>
  <c r="AS154" i="5"/>
  <c r="AD255" i="5"/>
  <c r="AA47" i="5"/>
  <c r="AA122" i="5"/>
  <c r="AS246" i="5"/>
  <c r="AA85" i="5"/>
  <c r="AR85" i="5"/>
  <c r="AR246" i="5"/>
  <c r="AD28" i="5"/>
  <c r="AA155" i="5"/>
  <c r="AA231" i="5"/>
  <c r="AA237" i="5"/>
  <c r="AA130" i="5"/>
  <c r="AD130" i="5"/>
  <c r="AS173" i="5"/>
  <c r="AD154" i="5"/>
  <c r="AA260" i="5"/>
  <c r="AR174" i="5"/>
  <c r="AA199" i="5"/>
  <c r="AD48" i="5"/>
  <c r="AS220" i="5"/>
  <c r="AD85" i="5"/>
  <c r="AA257" i="5"/>
  <c r="AA246" i="5"/>
  <c r="AD131" i="5"/>
  <c r="AS249" i="5"/>
  <c r="AD197" i="5"/>
  <c r="AS217" i="5"/>
  <c r="AD103" i="5"/>
  <c r="AA210" i="5"/>
  <c r="AD116" i="5"/>
  <c r="AR256" i="5"/>
  <c r="AA201" i="5"/>
  <c r="AD212" i="5"/>
  <c r="AR194" i="5"/>
  <c r="AS155" i="5"/>
  <c r="AD200" i="5"/>
  <c r="AA28" i="5"/>
  <c r="AD119" i="5"/>
  <c r="AS237" i="5"/>
  <c r="AD104" i="5"/>
  <c r="AA220" i="5"/>
  <c r="AA256" i="5"/>
  <c r="AD243" i="5"/>
  <c r="AD231" i="5"/>
  <c r="AR47" i="5"/>
  <c r="AR220" i="5"/>
  <c r="AA247" i="5"/>
  <c r="AA30" i="5"/>
  <c r="AS263" i="5"/>
  <c r="AA229" i="5"/>
  <c r="AA67" i="5"/>
  <c r="AR232" i="5"/>
  <c r="AD192" i="5"/>
  <c r="AA172" i="5"/>
  <c r="AD263" i="5"/>
  <c r="AD214" i="5"/>
  <c r="AS193" i="5"/>
  <c r="AA214" i="5"/>
  <c r="AR156" i="5"/>
  <c r="AD216" i="5"/>
  <c r="AA29" i="5"/>
  <c r="AR236" i="5"/>
  <c r="AS195" i="5"/>
  <c r="AA263" i="5"/>
  <c r="AR86" i="5"/>
  <c r="AD199" i="5"/>
  <c r="AA156" i="5"/>
  <c r="AS117" i="5"/>
  <c r="AD242" i="5"/>
  <c r="AR172" i="5"/>
  <c r="AR261" i="5"/>
  <c r="AR234" i="5"/>
  <c r="AA259" i="5"/>
  <c r="AA198" i="5"/>
  <c r="AS66" i="5"/>
  <c r="AB1" i="5"/>
  <c r="AR120" i="5"/>
  <c r="AR212" i="5"/>
  <c r="AD194" i="5"/>
  <c r="AR130" i="5"/>
  <c r="AD257" i="5"/>
  <c r="AS250" i="5"/>
  <c r="AS201" i="5"/>
  <c r="AS214" i="5"/>
  <c r="AR175" i="5"/>
  <c r="AA10" i="5"/>
  <c r="AA120" i="5"/>
  <c r="AR242" i="5"/>
  <c r="AD260" i="5"/>
  <c r="AA236" i="5"/>
  <c r="AD176" i="5"/>
  <c r="AA66" i="5"/>
  <c r="AR154" i="5"/>
  <c r="AT3" i="5"/>
  <c r="AD237" i="5"/>
  <c r="AD258" i="5"/>
  <c r="AR103" i="5"/>
  <c r="AS235" i="5"/>
  <c r="AA230" i="5"/>
  <c r="AD230" i="5"/>
  <c r="AS261" i="5"/>
  <c r="AS175" i="5"/>
  <c r="AR213" i="5"/>
  <c r="AS200" i="5"/>
  <c r="AD87" i="5"/>
  <c r="AD234" i="5"/>
  <c r="AS245" i="5"/>
  <c r="AD10" i="5"/>
  <c r="AD153" i="5"/>
  <c r="AS215" i="5"/>
  <c r="AD191" i="5"/>
  <c r="AA118" i="5"/>
  <c r="AA211" i="5"/>
  <c r="AA235" i="5"/>
  <c r="AA176" i="5"/>
  <c r="AA131" i="5"/>
  <c r="AA9" i="5"/>
  <c r="AD155" i="5"/>
  <c r="AD213" i="5"/>
  <c r="AA233" i="5"/>
  <c r="AD156" i="5"/>
  <c r="AS196" i="5"/>
  <c r="AR155" i="5"/>
  <c r="AA103" i="5"/>
  <c r="AD29" i="5"/>
  <c r="AR260" i="5"/>
  <c r="AR105" i="5"/>
  <c r="AR258" i="5"/>
  <c r="AD245" i="5"/>
  <c r="AD174" i="5"/>
  <c r="AA48" i="5"/>
  <c r="AA49" i="5"/>
  <c r="AD238" i="5"/>
  <c r="AR28" i="5"/>
  <c r="AS174" i="5"/>
  <c r="AA255" i="5"/>
  <c r="AD118" i="5"/>
  <c r="AS118" i="5"/>
  <c r="AD262" i="5"/>
  <c r="AR211" i="5"/>
  <c r="AR229" i="5"/>
  <c r="AR67" i="5"/>
  <c r="AA250" i="5"/>
  <c r="AA234" i="5"/>
  <c r="AR129" i="5"/>
  <c r="AR249" i="5"/>
  <c r="AD251" i="5" l="1"/>
  <c r="AD265" i="5"/>
  <c r="AD239" i="5"/>
  <c r="AR265" i="5"/>
  <c r="A96" i="5"/>
  <c r="C96" i="5" s="1"/>
  <c r="AS251" i="5"/>
  <c r="AA239" i="5"/>
  <c r="BS95" i="5"/>
  <c r="BS165" i="5"/>
  <c r="C165" i="5"/>
  <c r="A166" i="5"/>
  <c r="N166" i="5" s="1"/>
  <c r="N204" i="5" s="1"/>
  <c r="BU186" i="5"/>
  <c r="A185" i="5"/>
  <c r="N185" i="5" s="1"/>
  <c r="N223" i="5" s="1"/>
  <c r="BS184" i="5"/>
  <c r="C184" i="5"/>
  <c r="BU166" i="5"/>
  <c r="C74" i="5"/>
  <c r="BS74" i="5"/>
  <c r="A75" i="5"/>
  <c r="N18" i="5"/>
  <c r="C18" i="5"/>
  <c r="BS18" i="5"/>
  <c r="C112" i="5"/>
  <c r="BS112" i="5"/>
  <c r="C94" i="5"/>
  <c r="BS94" i="5"/>
  <c r="A38" i="5"/>
  <c r="N37" i="5"/>
  <c r="C37" i="5"/>
  <c r="BS37" i="5"/>
  <c r="BS138" i="5"/>
  <c r="C138" i="5"/>
  <c r="N55" i="5"/>
  <c r="N74" i="5"/>
  <c r="A149" i="5"/>
  <c r="C148" i="5"/>
  <c r="BS148" i="5"/>
  <c r="C56" i="5"/>
  <c r="BS56" i="5"/>
  <c r="A57" i="5"/>
  <c r="BA90" i="5"/>
  <c r="BA164" i="5"/>
  <c r="AB258" i="5"/>
  <c r="AT214" i="5"/>
  <c r="AA86" i="5"/>
  <c r="AT229" i="5"/>
  <c r="AT235" i="5"/>
  <c r="AT198" i="5"/>
  <c r="AT250" i="5"/>
  <c r="AT263" i="5"/>
  <c r="AB243" i="5"/>
  <c r="AB9" i="5"/>
  <c r="AA219" i="5"/>
  <c r="AT244" i="5"/>
  <c r="AA249" i="5"/>
  <c r="AT212" i="5"/>
  <c r="AB47" i="5"/>
  <c r="AT173" i="5"/>
  <c r="P96" i="5"/>
  <c r="AB220" i="5"/>
  <c r="AB191" i="5"/>
  <c r="AW96" i="5"/>
  <c r="AT129" i="5"/>
  <c r="AT243" i="5"/>
  <c r="AB192" i="5"/>
  <c r="AB234" i="5"/>
  <c r="AT105" i="5"/>
  <c r="AT191" i="5"/>
  <c r="AT261" i="5"/>
  <c r="AT232" i="5"/>
  <c r="AT154" i="5"/>
  <c r="AR248" i="5"/>
  <c r="AB197" i="5"/>
  <c r="AR29" i="5"/>
  <c r="AT176" i="5"/>
  <c r="AB229" i="5"/>
  <c r="AB210" i="5"/>
  <c r="AT193" i="5"/>
  <c r="AB256" i="5"/>
  <c r="AB249" i="5"/>
  <c r="AS120" i="5"/>
  <c r="AS105" i="5"/>
  <c r="AB259" i="5"/>
  <c r="AB195" i="5"/>
  <c r="AT242" i="5"/>
  <c r="AT249" i="5"/>
  <c r="AT247" i="5"/>
  <c r="AB193" i="5"/>
  <c r="AB131" i="5"/>
  <c r="AB219" i="5"/>
  <c r="AT195" i="5"/>
  <c r="AT260" i="5"/>
  <c r="AW95" i="5"/>
  <c r="AT215" i="5"/>
  <c r="AB117" i="5"/>
  <c r="AT199" i="5"/>
  <c r="AT210" i="5"/>
  <c r="AB261" i="5"/>
  <c r="AT175" i="5"/>
  <c r="AA197" i="5"/>
  <c r="AB118" i="5"/>
  <c r="AT103" i="5"/>
  <c r="AT116" i="5"/>
  <c r="AS234" i="5"/>
  <c r="AS258" i="5"/>
  <c r="AB120" i="5"/>
  <c r="AB103" i="5"/>
  <c r="AB175" i="5"/>
  <c r="AT256" i="5"/>
  <c r="AB176" i="5"/>
  <c r="AB214" i="5"/>
  <c r="AB250" i="5"/>
  <c r="AB172" i="5"/>
  <c r="AT196" i="5"/>
  <c r="AB238" i="5"/>
  <c r="AS197" i="5"/>
  <c r="AT122" i="5"/>
  <c r="AT194" i="5"/>
  <c r="AB244" i="5"/>
  <c r="AA129" i="5"/>
  <c r="AB194" i="5"/>
  <c r="AB263" i="5"/>
  <c r="AT192" i="5"/>
  <c r="AT218" i="5"/>
  <c r="AR230" i="5"/>
  <c r="AT216" i="5"/>
  <c r="AB173" i="5"/>
  <c r="AT104" i="5"/>
  <c r="AT157" i="5"/>
  <c r="AB29" i="5"/>
  <c r="AT213" i="5"/>
  <c r="AT174" i="5"/>
  <c r="AT155" i="5"/>
  <c r="AT131" i="5"/>
  <c r="AT238" i="5"/>
  <c r="AT257" i="5"/>
  <c r="AB122" i="5"/>
  <c r="AA264" i="5"/>
  <c r="AT85" i="5"/>
  <c r="AT86" i="5"/>
  <c r="AB119" i="5"/>
  <c r="BH96" i="5"/>
  <c r="AB216" i="5"/>
  <c r="AT234" i="5"/>
  <c r="AB236" i="5"/>
  <c r="AT156" i="5"/>
  <c r="AT9" i="5"/>
  <c r="AE95" i="5"/>
  <c r="AT217" i="5"/>
  <c r="AT130" i="5"/>
  <c r="AB245" i="5"/>
  <c r="AT119" i="5"/>
  <c r="BH95" i="5"/>
  <c r="AR198" i="5"/>
  <c r="AR217" i="5"/>
  <c r="AB30" i="5"/>
  <c r="AB87" i="5"/>
  <c r="AB157" i="5"/>
  <c r="AT230" i="5"/>
  <c r="AB28" i="5"/>
  <c r="AB215" i="5"/>
  <c r="AB247" i="5"/>
  <c r="AB257" i="5"/>
  <c r="AB66" i="5"/>
  <c r="AT237" i="5"/>
  <c r="AB200" i="5"/>
  <c r="AB242" i="5"/>
  <c r="AT28" i="5"/>
  <c r="AB48" i="5"/>
  <c r="AT231" i="5"/>
  <c r="AB67" i="5"/>
  <c r="AT10" i="5"/>
  <c r="AT66" i="5"/>
  <c r="AB260" i="5"/>
  <c r="AB116" i="5"/>
  <c r="AT153" i="5"/>
  <c r="AB10" i="5"/>
  <c r="AT48" i="5"/>
  <c r="AT120" i="5"/>
  <c r="AB232" i="5"/>
  <c r="AB248" i="5"/>
  <c r="AT67" i="5"/>
  <c r="AE96" i="5"/>
  <c r="AT264" i="5"/>
  <c r="AB262" i="5"/>
  <c r="AT117" i="5"/>
  <c r="AB231" i="5"/>
  <c r="AB156" i="5"/>
  <c r="AT172" i="5"/>
  <c r="AT236" i="5"/>
  <c r="AT197" i="5"/>
  <c r="AB196" i="5"/>
  <c r="AT201" i="5"/>
  <c r="AT29" i="5"/>
  <c r="AT47" i="5"/>
  <c r="AB255" i="5"/>
  <c r="AT248" i="5"/>
  <c r="AB233" i="5"/>
  <c r="AT258" i="5"/>
  <c r="AS11" i="5"/>
  <c r="AB104" i="5"/>
  <c r="AR117" i="5"/>
  <c r="AB199" i="5"/>
  <c r="AB130" i="5"/>
  <c r="AT211" i="5"/>
  <c r="AT118" i="5"/>
  <c r="AT262" i="5"/>
  <c r="AB237" i="5"/>
  <c r="AT49" i="5"/>
  <c r="AB213" i="5"/>
  <c r="AT11" i="5"/>
  <c r="AS213" i="5"/>
  <c r="AB153" i="5"/>
  <c r="AB230" i="5"/>
  <c r="AT255" i="5"/>
  <c r="AT219" i="5"/>
  <c r="AB85" i="5"/>
  <c r="AB49" i="5"/>
  <c r="AA173" i="5"/>
  <c r="AB218" i="5"/>
  <c r="AT245" i="5"/>
  <c r="AT200" i="5"/>
  <c r="P95" i="5"/>
  <c r="AB211" i="5"/>
  <c r="AB86" i="5"/>
  <c r="AB264" i="5"/>
  <c r="AB198" i="5"/>
  <c r="AR200" i="5"/>
  <c r="AB246" i="5"/>
  <c r="AB201" i="5"/>
  <c r="AB174" i="5"/>
  <c r="AT233" i="5"/>
  <c r="AT220" i="5"/>
  <c r="AB235" i="5"/>
  <c r="AT259" i="5"/>
  <c r="AB217" i="5"/>
  <c r="AB155" i="5"/>
  <c r="AB212" i="5"/>
  <c r="AS262" i="5"/>
  <c r="AB154" i="5"/>
  <c r="AB129" i="5"/>
  <c r="AT246" i="5"/>
  <c r="AA251" i="5" l="1"/>
  <c r="AA265" i="5"/>
  <c r="AS239" i="5"/>
  <c r="AR251" i="5"/>
  <c r="AR239" i="5"/>
  <c r="AS265" i="5"/>
  <c r="A97" i="5"/>
  <c r="BS96" i="5"/>
  <c r="AT251" i="5"/>
  <c r="AB251" i="5"/>
  <c r="AB239" i="5"/>
  <c r="AT239" i="5"/>
  <c r="AT265" i="5"/>
  <c r="AB265" i="5"/>
  <c r="BS185" i="5"/>
  <c r="C185" i="5"/>
  <c r="A186" i="5"/>
  <c r="N186" i="5" s="1"/>
  <c r="BU187" i="5"/>
  <c r="BU167" i="5"/>
  <c r="A167" i="5"/>
  <c r="N167" i="5" s="1"/>
  <c r="N205" i="5" s="1"/>
  <c r="BS166" i="5"/>
  <c r="C166" i="5"/>
  <c r="C75" i="5"/>
  <c r="BS75" i="5"/>
  <c r="A76" i="5"/>
  <c r="BS19" i="5"/>
  <c r="C19" i="5"/>
  <c r="N19" i="5"/>
  <c r="A20" i="5"/>
  <c r="A58" i="5"/>
  <c r="C57" i="5"/>
  <c r="BS57" i="5"/>
  <c r="BS149" i="5"/>
  <c r="C149" i="5"/>
  <c r="N56" i="5"/>
  <c r="BS38" i="5"/>
  <c r="N38" i="5"/>
  <c r="C38" i="5"/>
  <c r="A39" i="5"/>
  <c r="N75" i="5"/>
  <c r="BA71" i="5"/>
  <c r="BA165" i="5"/>
  <c r="AB95" i="5"/>
  <c r="AL95" i="5"/>
  <c r="BD96" i="5"/>
  <c r="AH96" i="5"/>
  <c r="BJ95" i="5"/>
  <c r="AL96" i="5"/>
  <c r="Q95" i="5"/>
  <c r="BI95" i="5"/>
  <c r="BJ96" i="5"/>
  <c r="AG95" i="5"/>
  <c r="BO96" i="5"/>
  <c r="AF95" i="5"/>
  <c r="AQ96" i="5"/>
  <c r="BD95" i="5"/>
  <c r="AA95" i="5"/>
  <c r="AV95" i="5"/>
  <c r="AV96" i="5"/>
  <c r="AG96" i="5"/>
  <c r="AS95" i="5"/>
  <c r="AD96" i="5"/>
  <c r="AF96" i="5"/>
  <c r="AY96" i="5"/>
  <c r="AX95" i="5"/>
  <c r="X95" i="5"/>
  <c r="AZ96" i="5"/>
  <c r="Y96" i="5"/>
  <c r="R96" i="5"/>
  <c r="R95" i="5"/>
  <c r="Y95" i="5"/>
  <c r="AD95" i="5"/>
  <c r="Q96" i="5"/>
  <c r="AS96" i="5"/>
  <c r="AQ95" i="5"/>
  <c r="Z96" i="5"/>
  <c r="AT95" i="5"/>
  <c r="AW97" i="5"/>
  <c r="AZ95" i="5"/>
  <c r="AE97" i="5"/>
  <c r="AA96" i="5"/>
  <c r="AT96" i="5"/>
  <c r="Z95" i="5"/>
  <c r="AX96" i="5"/>
  <c r="AB96" i="5"/>
  <c r="BO95" i="5"/>
  <c r="BH97" i="5"/>
  <c r="AR96" i="5"/>
  <c r="P97" i="5"/>
  <c r="AH95" i="5"/>
  <c r="X96" i="5"/>
  <c r="BI96" i="5"/>
  <c r="AY95" i="5"/>
  <c r="AR95" i="5"/>
  <c r="C97" i="5" l="1"/>
  <c r="BS97" i="5"/>
  <c r="A98" i="5"/>
  <c r="BU168" i="5"/>
  <c r="A187" i="5"/>
  <c r="N187" i="5" s="1"/>
  <c r="N225" i="5" s="1"/>
  <c r="BS186" i="5"/>
  <c r="C186" i="5"/>
  <c r="C167" i="5"/>
  <c r="A168" i="5"/>
  <c r="N168" i="5" s="1"/>
  <c r="N206" i="5" s="1"/>
  <c r="BS167" i="5"/>
  <c r="BU188" i="5"/>
  <c r="A77" i="5"/>
  <c r="C76" i="5"/>
  <c r="BS76" i="5"/>
  <c r="BS20" i="5"/>
  <c r="A21" i="5"/>
  <c r="C20" i="5"/>
  <c r="N20" i="5"/>
  <c r="N57" i="5"/>
  <c r="BS58" i="5"/>
  <c r="C58" i="5"/>
  <c r="A59" i="5"/>
  <c r="N39" i="5"/>
  <c r="BS39" i="5"/>
  <c r="A40" i="5"/>
  <c r="C39" i="5"/>
  <c r="N76" i="5"/>
  <c r="BA184" i="5"/>
  <c r="BA185" i="5"/>
  <c r="BA166" i="5"/>
  <c r="BA186" i="5"/>
  <c r="AH97" i="5"/>
  <c r="BJ97" i="5"/>
  <c r="AW98" i="5"/>
  <c r="AL97" i="5"/>
  <c r="R97" i="5"/>
  <c r="BO97" i="5"/>
  <c r="AG97" i="5"/>
  <c r="BH98" i="5"/>
  <c r="Y97" i="5"/>
  <c r="AY97" i="5"/>
  <c r="AE98" i="5"/>
  <c r="AB97" i="5"/>
  <c r="AA97" i="5"/>
  <c r="BI97" i="5"/>
  <c r="P98" i="5"/>
  <c r="X97" i="5"/>
  <c r="Z97" i="5"/>
  <c r="BD97" i="5"/>
  <c r="AZ97" i="5"/>
  <c r="AF97" i="5"/>
  <c r="AR97" i="5"/>
  <c r="Q97" i="5"/>
  <c r="AS97" i="5"/>
  <c r="AX97" i="5"/>
  <c r="AD97" i="5"/>
  <c r="AT97" i="5"/>
  <c r="AV97" i="5"/>
  <c r="AQ97" i="5"/>
  <c r="C98" i="5" l="1"/>
  <c r="A99" i="5"/>
  <c r="BS98" i="5"/>
  <c r="BA167" i="5"/>
  <c r="BU169" i="5"/>
  <c r="BS168" i="5"/>
  <c r="C168" i="5"/>
  <c r="BS187" i="5"/>
  <c r="C187" i="5"/>
  <c r="BS77" i="5"/>
  <c r="A78" i="5"/>
  <c r="C77" i="5"/>
  <c r="N77" i="5"/>
  <c r="N58" i="5"/>
  <c r="BS40" i="5"/>
  <c r="C40" i="5"/>
  <c r="N40" i="5"/>
  <c r="A41" i="5"/>
  <c r="C59" i="5"/>
  <c r="BS59" i="5"/>
  <c r="A60" i="5"/>
  <c r="C21" i="5"/>
  <c r="A22" i="5"/>
  <c r="N21" i="5"/>
  <c r="BS21" i="5"/>
  <c r="BA187" i="5"/>
  <c r="BA188" i="5" s="1"/>
  <c r="BA168" i="5"/>
  <c r="AB98" i="5"/>
  <c r="BH99" i="5"/>
  <c r="BD98" i="5"/>
  <c r="AS98" i="5"/>
  <c r="P99" i="5"/>
  <c r="AZ98" i="5"/>
  <c r="R98" i="5"/>
  <c r="BO98" i="5"/>
  <c r="Z98" i="5"/>
  <c r="AL98" i="5"/>
  <c r="AY98" i="5"/>
  <c r="AT98" i="5"/>
  <c r="AG98" i="5"/>
  <c r="AW99" i="5"/>
  <c r="X98" i="5"/>
  <c r="AQ98" i="5"/>
  <c r="AH98" i="5"/>
  <c r="AD98" i="5"/>
  <c r="AV98" i="5"/>
  <c r="BI98" i="5"/>
  <c r="AA98" i="5"/>
  <c r="AR98" i="5"/>
  <c r="Y98" i="5"/>
  <c r="AF98" i="5"/>
  <c r="AX98" i="5"/>
  <c r="BJ98" i="5"/>
  <c r="AE99" i="5"/>
  <c r="Q98" i="5"/>
  <c r="BS99" i="5" l="1"/>
  <c r="C99" i="5"/>
  <c r="BA169" i="5"/>
  <c r="C78" i="5"/>
  <c r="BS78" i="5"/>
  <c r="A79" i="5"/>
  <c r="A42" i="5"/>
  <c r="BS41" i="5"/>
  <c r="C41" i="5"/>
  <c r="N41" i="5"/>
  <c r="N78" i="5"/>
  <c r="N59" i="5"/>
  <c r="BS22" i="5"/>
  <c r="N22" i="5"/>
  <c r="A23" i="5"/>
  <c r="C22" i="5"/>
  <c r="A61" i="5"/>
  <c r="C60" i="5"/>
  <c r="BS60" i="5"/>
  <c r="AF99" i="5"/>
  <c r="AA99" i="5"/>
  <c r="AZ99" i="5"/>
  <c r="AQ99" i="5"/>
  <c r="AH99" i="5"/>
  <c r="AR99" i="5"/>
  <c r="R99" i="5"/>
  <c r="AL99" i="5"/>
  <c r="BJ99" i="5"/>
  <c r="X99" i="5"/>
  <c r="BI99" i="5"/>
  <c r="AG99" i="5"/>
  <c r="AS99" i="5"/>
  <c r="Q99" i="5"/>
  <c r="Z99" i="5"/>
  <c r="AD99" i="5"/>
  <c r="AX99" i="5"/>
  <c r="AT99" i="5"/>
  <c r="AB99" i="5"/>
  <c r="AY99" i="5"/>
  <c r="BO99" i="5"/>
  <c r="BD99" i="5"/>
  <c r="AV99" i="5"/>
  <c r="Y99" i="5"/>
  <c r="BS79" i="5" l="1"/>
  <c r="C79" i="5"/>
  <c r="A80" i="5"/>
  <c r="BS61" i="5"/>
  <c r="A62" i="5"/>
  <c r="C61" i="5"/>
  <c r="A43" i="5"/>
  <c r="BS42" i="5"/>
  <c r="N42" i="5"/>
  <c r="C42" i="5"/>
  <c r="A24" i="5"/>
  <c r="C23" i="5"/>
  <c r="BS23" i="5"/>
  <c r="N23" i="5"/>
  <c r="N60" i="5"/>
  <c r="N79" i="5"/>
  <c r="C80" i="5" l="1"/>
  <c r="BS80" i="5"/>
  <c r="A81" i="5"/>
  <c r="N61" i="5"/>
  <c r="C62" i="5"/>
  <c r="BS62" i="5"/>
  <c r="N80" i="5"/>
  <c r="N24" i="5"/>
  <c r="BS24" i="5"/>
  <c r="C24" i="5"/>
  <c r="N43" i="5"/>
  <c r="BS43" i="5"/>
  <c r="C43" i="5"/>
  <c r="N81" i="5" l="1"/>
  <c r="N62" i="5"/>
  <c r="C81" i="5" l="1"/>
  <c r="BS81" i="5"/>
  <c r="BA134" i="5" l="1"/>
  <c r="BA52" i="5"/>
  <c r="BA123" i="5"/>
  <c r="BA108" i="5"/>
  <c r="BA14" i="5"/>
  <c r="BA109" i="5"/>
  <c r="BA33" i="5"/>
  <c r="BA145" i="5"/>
  <c r="BA53" i="5"/>
  <c r="BA135" i="5"/>
  <c r="BA15" i="5" l="1"/>
  <c r="BA91" i="5"/>
  <c r="BA73" i="5"/>
  <c r="BA34" i="5"/>
  <c r="BA124" i="5" l="1"/>
  <c r="BA80" i="5"/>
  <c r="BA112" i="5"/>
  <c r="BA54" i="5"/>
  <c r="BA74" i="5"/>
  <c r="BA55" i="5"/>
  <c r="BA60" i="5"/>
  <c r="BA149" i="5"/>
  <c r="BA20" i="5"/>
  <c r="BA94" i="5"/>
  <c r="BA147" i="5"/>
  <c r="BA75" i="5"/>
  <c r="BA24" i="5"/>
  <c r="BA42" i="5"/>
  <c r="BA37" i="5"/>
  <c r="BA81" i="5"/>
  <c r="BA77" i="5"/>
  <c r="BA17" i="5"/>
  <c r="BA79" i="5"/>
  <c r="BA125" i="5"/>
  <c r="BA43" i="5"/>
  <c r="BA138" i="5"/>
  <c r="BA23" i="5"/>
  <c r="BA110" i="5"/>
  <c r="BA39" i="5"/>
  <c r="BA92" i="5"/>
  <c r="BA111" i="5"/>
  <c r="BA59" i="5"/>
  <c r="BA146" i="5"/>
  <c r="BA148" i="5"/>
  <c r="BA57" i="5"/>
  <c r="BA18" i="5"/>
  <c r="BA19" i="5"/>
  <c r="BA41" i="5"/>
  <c r="BA62" i="5"/>
  <c r="BA38" i="5"/>
  <c r="BA35" i="5"/>
  <c r="BA36" i="5"/>
  <c r="BA22" i="5"/>
  <c r="BA78" i="5"/>
  <c r="BA21" i="5"/>
  <c r="BA137" i="5"/>
  <c r="BA40" i="5"/>
  <c r="BA126" i="5" l="1"/>
  <c r="BA113" i="5"/>
  <c r="BA44" i="5"/>
  <c r="BA150" i="5"/>
  <c r="BA56" i="5"/>
  <c r="BA61" i="5"/>
  <c r="BA16" i="5"/>
  <c r="BA25" i="5" s="1"/>
  <c r="BA93" i="5"/>
  <c r="BA100" i="5" s="1"/>
  <c r="BA76" i="5"/>
  <c r="BA82" i="5" s="1"/>
  <c r="BA136" i="5"/>
  <c r="BA139" i="5" s="1"/>
  <c r="BA58" i="5"/>
  <c r="BA63" i="5" l="1"/>
  <c r="P123" i="5"/>
  <c r="AE123" i="5"/>
  <c r="AQ123" i="5"/>
  <c r="AV123" i="5"/>
  <c r="X123" i="5"/>
  <c r="AL123" i="5"/>
  <c r="Z123" i="5"/>
  <c r="AR123" i="5"/>
  <c r="AD123" i="5"/>
  <c r="Y123" i="5"/>
  <c r="AS123" i="5"/>
  <c r="AT123" i="5"/>
  <c r="AA123" i="5"/>
  <c r="AB123" i="5"/>
  <c r="AE124" i="5" l="1"/>
  <c r="P124" i="5"/>
  <c r="X124" i="5"/>
  <c r="Y124" i="5"/>
  <c r="AD124" i="5"/>
  <c r="AR124" i="5"/>
  <c r="AV124" i="5"/>
  <c r="AS124" i="5"/>
  <c r="AA124" i="5"/>
  <c r="AT124" i="5"/>
  <c r="AQ124" i="5"/>
  <c r="Z124" i="5"/>
  <c r="AB124" i="5"/>
  <c r="AL124" i="5"/>
  <c r="P125" i="5" l="1"/>
  <c r="AE125" i="5"/>
  <c r="AA139" i="5" l="1"/>
  <c r="Z139" i="5"/>
  <c r="AR139" i="5"/>
  <c r="Y139" i="5"/>
  <c r="AQ139" i="5"/>
  <c r="AT139" i="5"/>
  <c r="AD139" i="5"/>
  <c r="X139" i="5"/>
  <c r="AS139" i="5"/>
  <c r="AB139" i="5"/>
  <c r="BD139" i="5" l="1"/>
  <c r="BO139" i="5"/>
  <c r="AV139" i="5"/>
  <c r="AL139" i="5"/>
  <c r="AU3" i="5"/>
  <c r="AE40" i="5"/>
  <c r="AE68" i="5"/>
  <c r="AE224" i="5"/>
  <c r="AE185" i="5"/>
  <c r="BH109" i="5"/>
  <c r="AE91" i="5"/>
  <c r="BN3" i="5"/>
  <c r="R157" i="5"/>
  <c r="AX216" i="5"/>
  <c r="AF67" i="5"/>
  <c r="Q219" i="5"/>
  <c r="AG198" i="5"/>
  <c r="P75" i="5"/>
  <c r="BI116" i="5"/>
  <c r="AY129" i="5"/>
  <c r="AW69" i="5"/>
  <c r="AZ119" i="5"/>
  <c r="P19" i="5"/>
  <c r="AF122" i="5"/>
  <c r="BP3" i="5"/>
  <c r="AW145" i="5"/>
  <c r="AG129" i="5"/>
  <c r="AF155" i="5"/>
  <c r="Q196" i="5"/>
  <c r="Q85" i="5"/>
  <c r="AE225" i="5"/>
  <c r="BJ129" i="5"/>
  <c r="BH19" i="5"/>
  <c r="AW167" i="5"/>
  <c r="AG172" i="5"/>
  <c r="Q123" i="5"/>
  <c r="R215" i="5"/>
  <c r="AX104" i="5"/>
  <c r="P55" i="5"/>
  <c r="AX195" i="5"/>
  <c r="Q122" i="5"/>
  <c r="AE94" i="5"/>
  <c r="Y75" i="5"/>
  <c r="AZ214" i="5"/>
  <c r="AD75" i="5"/>
  <c r="BI10" i="5"/>
  <c r="Q243" i="5"/>
  <c r="AH29" i="5"/>
  <c r="BH22" i="5"/>
  <c r="P34" i="5"/>
  <c r="AY216" i="5"/>
  <c r="AY218" i="5"/>
  <c r="AF217" i="5"/>
  <c r="AW137" i="5"/>
  <c r="AG11" i="5"/>
  <c r="BI231" i="5"/>
  <c r="BJ131" i="5"/>
  <c r="AR40" i="5"/>
  <c r="Q250" i="5"/>
  <c r="AR68" i="5"/>
  <c r="AX197" i="5"/>
  <c r="AF244" i="5"/>
  <c r="AW43" i="5"/>
  <c r="AY67" i="5"/>
  <c r="Q247" i="5"/>
  <c r="AW89" i="5"/>
  <c r="BD43" i="5"/>
  <c r="AG238" i="5"/>
  <c r="AF245" i="5"/>
  <c r="AF220" i="5"/>
  <c r="AW70" i="5"/>
  <c r="AZ246" i="5"/>
  <c r="AG193" i="5"/>
  <c r="AL94" i="5"/>
  <c r="BI47" i="5"/>
  <c r="AX196" i="5"/>
  <c r="P11" i="5"/>
  <c r="AX154" i="5"/>
  <c r="BJ234" i="5"/>
  <c r="AH94" i="5"/>
  <c r="AX217" i="5"/>
  <c r="AF49" i="5"/>
  <c r="BH31" i="5"/>
  <c r="AG176" i="5"/>
  <c r="P149" i="5"/>
  <c r="BJ247" i="5"/>
  <c r="AW80" i="5"/>
  <c r="AH215" i="5"/>
  <c r="AW165" i="5"/>
  <c r="R243" i="5"/>
  <c r="AW147" i="5"/>
  <c r="AY147" i="5" s="1"/>
  <c r="BM1" i="5"/>
  <c r="BH61" i="5"/>
  <c r="BI61" i="5" s="1"/>
  <c r="AY156" i="5"/>
  <c r="AZ220" i="5"/>
  <c r="P203" i="5"/>
  <c r="BH23" i="5"/>
  <c r="BJ23" i="5" s="1"/>
  <c r="BC1" i="5"/>
  <c r="AE206" i="5"/>
  <c r="AG206" i="5" s="1"/>
  <c r="BH81" i="5"/>
  <c r="AG247" i="5"/>
  <c r="AG105" i="5"/>
  <c r="AE179" i="5"/>
  <c r="AH179" i="5" s="1"/>
  <c r="AH220" i="5"/>
  <c r="BH71" i="5"/>
  <c r="AG10" i="5"/>
  <c r="AG125" i="5"/>
  <c r="AW50" i="5"/>
  <c r="P168" i="5"/>
  <c r="AY198" i="5"/>
  <c r="BI198" i="5"/>
  <c r="AZ198" i="5"/>
  <c r="AH197" i="5"/>
  <c r="AX201" i="5"/>
  <c r="BH54" i="5"/>
  <c r="AH198" i="5"/>
  <c r="AE180" i="5"/>
  <c r="AS180" i="5" s="1"/>
  <c r="BH20" i="5"/>
  <c r="BI234" i="5"/>
  <c r="AE148" i="5"/>
  <c r="P133" i="5"/>
  <c r="BH136" i="5"/>
  <c r="AW23" i="5"/>
  <c r="AH180" i="5"/>
  <c r="AG192" i="5"/>
  <c r="AG40" i="5"/>
  <c r="AE20" i="5"/>
  <c r="P202" i="5"/>
  <c r="AE167" i="5"/>
  <c r="AF224" i="5"/>
  <c r="AH250" i="5"/>
  <c r="AF196" i="5"/>
  <c r="Q67" i="5"/>
  <c r="AX173" i="5"/>
  <c r="AZ155" i="5"/>
  <c r="AZ11" i="5"/>
  <c r="AR179" i="5"/>
  <c r="AF123" i="5"/>
  <c r="AE222" i="5"/>
  <c r="AG47" i="5"/>
  <c r="AQ68" i="5"/>
  <c r="AF214" i="5"/>
  <c r="P187" i="5"/>
  <c r="R195" i="5"/>
  <c r="AG217" i="5"/>
  <c r="BH106" i="5"/>
  <c r="BH147" i="5"/>
  <c r="AZ23" i="5"/>
  <c r="AY247" i="5"/>
  <c r="AG156" i="5"/>
  <c r="AH191" i="5"/>
  <c r="U1" i="5"/>
  <c r="AX103" i="5"/>
  <c r="AF118" i="5"/>
  <c r="BH222" i="5"/>
  <c r="AX245" i="5"/>
  <c r="BJ175" i="5"/>
  <c r="BH184" i="5"/>
  <c r="AF237" i="5"/>
  <c r="AA125" i="5"/>
  <c r="AZ218" i="5"/>
  <c r="AW222" i="5"/>
  <c r="AO3" i="5"/>
  <c r="AY220" i="5"/>
  <c r="AY234" i="5"/>
  <c r="AH68" i="5"/>
  <c r="AG194" i="5"/>
  <c r="BH17" i="5"/>
  <c r="P74" i="5"/>
  <c r="AA74" i="5" s="1"/>
  <c r="BG1" i="5"/>
  <c r="R220" i="5"/>
  <c r="AZ87" i="5"/>
  <c r="BH178" i="5"/>
  <c r="AG67" i="5"/>
  <c r="AE43" i="5"/>
  <c r="P39" i="5"/>
  <c r="AX219" i="5"/>
  <c r="AX242" i="5"/>
  <c r="AX200" i="5"/>
  <c r="P56" i="5"/>
  <c r="R56" i="5" s="1"/>
  <c r="AH231" i="5"/>
  <c r="S3" i="5"/>
  <c r="BJ236" i="5"/>
  <c r="BH133" i="5"/>
  <c r="BH225" i="5"/>
  <c r="AF199" i="5"/>
  <c r="BH21" i="5"/>
  <c r="AG104" i="5"/>
  <c r="R155" i="5"/>
  <c r="R129" i="5"/>
  <c r="BH18" i="5"/>
  <c r="AE166" i="5"/>
  <c r="AG200" i="5"/>
  <c r="AF173" i="5"/>
  <c r="AF201" i="5"/>
  <c r="BJ220" i="5"/>
  <c r="Q154" i="5"/>
  <c r="AG231" i="5"/>
  <c r="AW38" i="5"/>
  <c r="AH236" i="5"/>
  <c r="P178" i="5"/>
  <c r="P38" i="5"/>
  <c r="AZ29" i="5"/>
  <c r="AW61" i="5"/>
  <c r="AY61" i="5" s="1"/>
  <c r="BM3" i="5"/>
  <c r="AY230" i="5"/>
  <c r="BI71" i="5"/>
  <c r="AW22" i="5"/>
  <c r="AG94" i="5"/>
  <c r="AH238" i="5"/>
  <c r="AE54" i="5"/>
  <c r="BK1" i="5"/>
  <c r="AY85" i="5"/>
  <c r="AF119" i="5"/>
  <c r="AW51" i="5"/>
  <c r="AE221" i="5"/>
  <c r="AQ221" i="5" s="1"/>
  <c r="BI172" i="5"/>
  <c r="BI30" i="5"/>
  <c r="AE143" i="5"/>
  <c r="AH200" i="5"/>
  <c r="BH77" i="5"/>
  <c r="AW221" i="5"/>
  <c r="Q133" i="5"/>
  <c r="AW179" i="5"/>
  <c r="AW168" i="5"/>
  <c r="AV166" i="5"/>
  <c r="BJ48" i="5"/>
  <c r="AE34" i="5"/>
  <c r="BO17" i="5"/>
  <c r="AZ247" i="5"/>
  <c r="AY244" i="5"/>
  <c r="BH12" i="5"/>
  <c r="P24" i="5"/>
  <c r="BO225" i="5"/>
  <c r="BH51" i="5"/>
  <c r="AZ215" i="5"/>
  <c r="AG119" i="5"/>
  <c r="AS20" i="5"/>
  <c r="AH235" i="5"/>
  <c r="X203" i="5"/>
  <c r="AX48" i="5"/>
  <c r="R172" i="5"/>
  <c r="AW90" i="5"/>
  <c r="R34" i="5"/>
  <c r="AT91" i="5"/>
  <c r="R49" i="5"/>
  <c r="AQ167" i="5"/>
  <c r="BJ243" i="5"/>
  <c r="X38" i="5"/>
  <c r="AO1" i="5"/>
  <c r="P69" i="5"/>
  <c r="AW79" i="5"/>
  <c r="R201" i="5"/>
  <c r="AW52" i="5"/>
  <c r="AF125" i="5"/>
  <c r="BH56" i="5"/>
  <c r="AE93" i="5"/>
  <c r="AG93" i="5" s="1"/>
  <c r="P50" i="5"/>
  <c r="AH156" i="5"/>
  <c r="AF191" i="5"/>
  <c r="AW21" i="5"/>
  <c r="BJ212" i="5"/>
  <c r="P222" i="5"/>
  <c r="R247" i="5"/>
  <c r="Q218" i="5"/>
  <c r="AZ118" i="5"/>
  <c r="P22" i="5"/>
  <c r="AY47" i="5"/>
  <c r="AW53" i="5"/>
  <c r="BH32" i="5"/>
  <c r="AX66" i="5"/>
  <c r="BJ173" i="5"/>
  <c r="P73" i="5"/>
  <c r="AX246" i="5"/>
  <c r="AP3" i="5"/>
  <c r="AS125" i="5"/>
  <c r="P206" i="5"/>
  <c r="P205" i="5"/>
  <c r="BH68" i="5"/>
  <c r="BI68" i="5" s="1"/>
  <c r="AE88" i="5"/>
  <c r="AS88" i="5" s="1"/>
  <c r="BH87" i="5"/>
  <c r="Q86" i="5"/>
  <c r="BH108" i="5"/>
  <c r="Q125" i="5"/>
  <c r="P78" i="5"/>
  <c r="P43" i="5"/>
  <c r="AD43" i="5" s="1"/>
  <c r="AH201" i="5"/>
  <c r="AF28" i="5"/>
  <c r="AE77" i="5"/>
  <c r="AT77" i="5" s="1"/>
  <c r="BH73" i="5"/>
  <c r="AU1" i="5"/>
  <c r="AD206" i="5"/>
  <c r="AE136" i="5"/>
  <c r="AE56" i="5"/>
  <c r="AZ191" i="5"/>
  <c r="R176" i="5"/>
  <c r="AZ48" i="5"/>
  <c r="AE158" i="5"/>
  <c r="AE146" i="5"/>
  <c r="AE168" i="5"/>
  <c r="BH182" i="5"/>
  <c r="P17" i="5"/>
  <c r="BJ86" i="5"/>
  <c r="BI154" i="5"/>
  <c r="AD202" i="5"/>
  <c r="Z19" i="5"/>
  <c r="AH193" i="5"/>
  <c r="AL56" i="5"/>
  <c r="BJ197" i="5"/>
  <c r="Z178" i="5"/>
  <c r="AR225" i="5"/>
  <c r="R203" i="5"/>
  <c r="AR185" i="5"/>
  <c r="AG20" i="5"/>
  <c r="AH243" i="5"/>
  <c r="BJ10" i="5"/>
  <c r="AZ145" i="5"/>
  <c r="Q48" i="5"/>
  <c r="AT94" i="5"/>
  <c r="AF198" i="5"/>
  <c r="BH62" i="5"/>
  <c r="BH223" i="5"/>
  <c r="BN1" i="5"/>
  <c r="AA55" i="5"/>
  <c r="AL179" i="5"/>
  <c r="AF94" i="5"/>
  <c r="AG167" i="5"/>
  <c r="AG197" i="5"/>
  <c r="AE55" i="5"/>
  <c r="AV55" i="5" s="1"/>
  <c r="BJ67" i="5"/>
  <c r="AE184" i="5"/>
  <c r="AG244" i="5"/>
  <c r="BJ156" i="5"/>
  <c r="P58" i="5"/>
  <c r="Y58" i="5" s="1"/>
  <c r="AH148" i="5"/>
  <c r="AZ248" i="5"/>
  <c r="P161" i="5"/>
  <c r="AH194" i="5"/>
  <c r="BO178" i="5"/>
  <c r="AF105" i="5"/>
  <c r="AG155" i="5"/>
  <c r="AX210" i="5"/>
  <c r="BJ214" i="5"/>
  <c r="AY66" i="5"/>
  <c r="Q213" i="5"/>
  <c r="AG233" i="5"/>
  <c r="AG174" i="5"/>
  <c r="AE177" i="5"/>
  <c r="AV177" i="5" s="1"/>
  <c r="AX117" i="5"/>
  <c r="AG91" i="5"/>
  <c r="AZ213" i="5"/>
  <c r="AF130" i="5"/>
  <c r="R248" i="5"/>
  <c r="AW18" i="5"/>
  <c r="AZ18" i="5" s="1"/>
  <c r="BH143" i="5"/>
  <c r="AF153" i="5"/>
  <c r="BH187" i="5"/>
  <c r="P90" i="5"/>
  <c r="AX120" i="5"/>
  <c r="AX116" i="5"/>
  <c r="BH52" i="5"/>
  <c r="BH76" i="5"/>
  <c r="BO76" i="5" s="1"/>
  <c r="AD125" i="5"/>
  <c r="BH69" i="5"/>
  <c r="AE223" i="5"/>
  <c r="AT223" i="5" s="1"/>
  <c r="BH57" i="5"/>
  <c r="AE59" i="5"/>
  <c r="AS68" i="5"/>
  <c r="Q73" i="5"/>
  <c r="AE108" i="5"/>
  <c r="AG108" i="5" s="1"/>
  <c r="BI201" i="5"/>
  <c r="BH144" i="5"/>
  <c r="BJ144" i="5" s="1"/>
  <c r="AK3" i="5"/>
  <c r="Q191" i="5"/>
  <c r="AH104" i="5"/>
  <c r="AY238" i="5"/>
  <c r="AV68" i="5"/>
  <c r="R236" i="5"/>
  <c r="R104" i="5"/>
  <c r="BJ47" i="5"/>
  <c r="AE134" i="5"/>
  <c r="AL134" i="5" s="1"/>
  <c r="AW81" i="5"/>
  <c r="AV224" i="5"/>
  <c r="AW40" i="5"/>
  <c r="AZ40" i="5" s="1"/>
  <c r="AE111" i="5"/>
  <c r="AS111" i="5" s="1"/>
  <c r="BH41" i="5"/>
  <c r="AW17" i="5"/>
  <c r="P223" i="5"/>
  <c r="AF233" i="5"/>
  <c r="AH93" i="5"/>
  <c r="AX199" i="5"/>
  <c r="P183" i="5"/>
  <c r="BH163" i="5"/>
  <c r="BO163" i="5" s="1"/>
  <c r="AF242" i="5"/>
  <c r="Q74" i="5"/>
  <c r="P163" i="5"/>
  <c r="BJ198" i="5"/>
  <c r="AY86" i="5"/>
  <c r="BH121" i="5"/>
  <c r="BO121" i="5" s="1"/>
  <c r="AE149" i="5"/>
  <c r="Y183" i="5"/>
  <c r="AV93" i="5"/>
  <c r="AW13" i="5"/>
  <c r="AQ20" i="5"/>
  <c r="AL224" i="5"/>
  <c r="AZ212" i="5"/>
  <c r="BI143" i="5"/>
  <c r="AX215" i="5"/>
  <c r="BJ22" i="5"/>
  <c r="BI73" i="5"/>
  <c r="BO21" i="5"/>
  <c r="X69" i="5"/>
  <c r="AA43" i="5"/>
  <c r="AE21" i="5"/>
  <c r="AH248" i="5"/>
  <c r="AF195" i="5"/>
  <c r="X202" i="5"/>
  <c r="AG157" i="5"/>
  <c r="AE76" i="5"/>
  <c r="AY173" i="5"/>
  <c r="Q203" i="5"/>
  <c r="Y56" i="5"/>
  <c r="BJ20" i="5"/>
  <c r="BH162" i="5"/>
  <c r="AQ108" i="5"/>
  <c r="AG173" i="5"/>
  <c r="BH159" i="5"/>
  <c r="Y202" i="5"/>
  <c r="P88" i="5"/>
  <c r="AA206" i="5"/>
  <c r="BJ49" i="5"/>
  <c r="R87" i="5"/>
  <c r="AH43" i="5"/>
  <c r="AF66" i="5"/>
  <c r="AG220" i="5"/>
  <c r="AY157" i="5"/>
  <c r="AZ17" i="5"/>
  <c r="BH60" i="5"/>
  <c r="AZ243" i="5"/>
  <c r="AG103" i="5"/>
  <c r="Q217" i="5"/>
  <c r="P132" i="5"/>
  <c r="BI211" i="5"/>
  <c r="AV125" i="5"/>
  <c r="AQ177" i="5"/>
  <c r="AE35" i="5"/>
  <c r="AH35" i="5" s="1"/>
  <c r="AG196" i="5"/>
  <c r="BJ9" i="5"/>
  <c r="P112" i="5"/>
  <c r="X112" i="5" s="1"/>
  <c r="P13" i="5"/>
  <c r="Q131" i="5"/>
  <c r="BJ153" i="5"/>
  <c r="P165" i="5"/>
  <c r="AH119" i="5"/>
  <c r="AZ195" i="5"/>
  <c r="P225" i="5"/>
  <c r="P68" i="5"/>
  <c r="BH93" i="5"/>
  <c r="AX235" i="5"/>
  <c r="P40" i="5"/>
  <c r="AE133" i="5"/>
  <c r="AY201" i="5"/>
  <c r="R238" i="5"/>
  <c r="X73" i="5"/>
  <c r="AW223" i="5"/>
  <c r="AB50" i="5"/>
  <c r="BH42" i="5"/>
  <c r="BJ211" i="5"/>
  <c r="P147" i="5"/>
  <c r="AZ28" i="5"/>
  <c r="AX230" i="5"/>
  <c r="BH13" i="5"/>
  <c r="BI85" i="5"/>
  <c r="BQ1" i="5"/>
  <c r="P144" i="5"/>
  <c r="BJ250" i="5"/>
  <c r="T3" i="5"/>
  <c r="Q249" i="5"/>
  <c r="AT68" i="5"/>
  <c r="BO93" i="5"/>
  <c r="Q153" i="5"/>
  <c r="BH203" i="5"/>
  <c r="AM3" i="5"/>
  <c r="AG175" i="5"/>
  <c r="AX214" i="5"/>
  <c r="BD53" i="5"/>
  <c r="AW202" i="5"/>
  <c r="BI217" i="5"/>
  <c r="P111" i="5"/>
  <c r="AW73" i="5"/>
  <c r="BD73" i="5" s="1"/>
  <c r="AX172" i="5"/>
  <c r="P105" i="5"/>
  <c r="AA90" i="5"/>
  <c r="BJ120" i="5"/>
  <c r="BJ116" i="5"/>
  <c r="AW35" i="5"/>
  <c r="AX35" i="5" s="1"/>
  <c r="AW105" i="5"/>
  <c r="BH111" i="5"/>
  <c r="Q43" i="5"/>
  <c r="AE72" i="5"/>
  <c r="AS72" i="5" s="1"/>
  <c r="Q206" i="5"/>
  <c r="BO31" i="5"/>
  <c r="AD38" i="5"/>
  <c r="R55" i="5"/>
  <c r="AT54" i="5"/>
  <c r="Q10" i="5"/>
  <c r="Q55" i="5"/>
  <c r="AD68" i="5"/>
  <c r="P94" i="5"/>
  <c r="Z149" i="5"/>
  <c r="P21" i="5"/>
  <c r="AE70" i="5"/>
  <c r="BI103" i="5"/>
  <c r="AF134" i="5"/>
  <c r="R231" i="5"/>
  <c r="AX238" i="5"/>
  <c r="BJ81" i="5"/>
  <c r="AF68" i="5"/>
  <c r="BO57" i="5"/>
  <c r="Q119" i="5"/>
  <c r="AB165" i="5"/>
  <c r="BI117" i="5"/>
  <c r="AB112" i="5"/>
  <c r="R223" i="5"/>
  <c r="R192" i="5"/>
  <c r="Q118" i="5"/>
  <c r="AY250" i="5"/>
  <c r="Z50" i="5"/>
  <c r="AB73" i="5"/>
  <c r="BJ222" i="5"/>
  <c r="AW71" i="5"/>
  <c r="AZ71" i="5" s="1"/>
  <c r="AW78" i="5"/>
  <c r="AZ78" i="5" s="1"/>
  <c r="BH110" i="5"/>
  <c r="BI110" i="5" s="1"/>
  <c r="BH164" i="5"/>
  <c r="AH49" i="5"/>
  <c r="Q212" i="5"/>
  <c r="BH165" i="5"/>
  <c r="BJ165" i="5" s="1"/>
  <c r="AF210" i="5"/>
  <c r="AG117" i="5"/>
  <c r="BJ103" i="5"/>
  <c r="AT93" i="5"/>
  <c r="AX212" i="5"/>
  <c r="BH80" i="5"/>
  <c r="AE23" i="5"/>
  <c r="AX131" i="5"/>
  <c r="BI195" i="5"/>
  <c r="AX79" i="5"/>
  <c r="AL35" i="5"/>
  <c r="BI130" i="5"/>
  <c r="Q211" i="5"/>
  <c r="AX156" i="5"/>
  <c r="BI193" i="5"/>
  <c r="AH105" i="5"/>
  <c r="AG48" i="5"/>
  <c r="P107" i="5"/>
  <c r="Q107" i="5" s="1"/>
  <c r="P138" i="5"/>
  <c r="Q138" i="5" s="1"/>
  <c r="AH174" i="5"/>
  <c r="BI66" i="5"/>
  <c r="BJ210" i="5"/>
  <c r="AY249" i="5"/>
  <c r="AW225" i="5"/>
  <c r="AE36" i="5"/>
  <c r="AX233" i="5"/>
  <c r="AX194" i="5"/>
  <c r="AE142" i="5"/>
  <c r="BJ201" i="5"/>
  <c r="R68" i="5"/>
  <c r="BI120" i="5"/>
  <c r="BH146" i="5"/>
  <c r="AX10" i="5"/>
  <c r="P142" i="5"/>
  <c r="Z147" i="5"/>
  <c r="BI212" i="5"/>
  <c r="AX85" i="5"/>
  <c r="BI67" i="5"/>
  <c r="BE1" i="5"/>
  <c r="BH112" i="5"/>
  <c r="AQ223" i="5"/>
  <c r="R120" i="5"/>
  <c r="AF236" i="5"/>
  <c r="Y125" i="5"/>
  <c r="Y34" i="5"/>
  <c r="BI104" i="5"/>
  <c r="Z105" i="5"/>
  <c r="BH202" i="5"/>
  <c r="AD105" i="5"/>
  <c r="Y112" i="5"/>
  <c r="AE205" i="5"/>
  <c r="AV205" i="5" s="1"/>
  <c r="BJ199" i="5"/>
  <c r="BJ238" i="5"/>
  <c r="BI129" i="5"/>
  <c r="AW182" i="5"/>
  <c r="AZ182" i="5" s="1"/>
  <c r="AX129" i="5"/>
  <c r="BI203" i="5"/>
  <c r="Q68" i="5"/>
  <c r="BH36" i="5"/>
  <c r="AW94" i="5"/>
  <c r="AX94" i="5" s="1"/>
  <c r="AD34" i="5"/>
  <c r="AY236" i="5"/>
  <c r="AT20" i="5"/>
  <c r="BH74" i="5"/>
  <c r="AE50" i="5"/>
  <c r="AL125" i="5"/>
  <c r="BD225" i="5"/>
  <c r="BO143" i="5"/>
  <c r="AZ21" i="5"/>
  <c r="Y203" i="5"/>
  <c r="Q178" i="5"/>
  <c r="AA111" i="5"/>
  <c r="R234" i="5"/>
  <c r="AW56" i="5"/>
  <c r="BI17" i="5"/>
  <c r="AF48" i="5"/>
  <c r="AY179" i="5"/>
  <c r="AA133" i="5"/>
  <c r="AF219" i="5"/>
  <c r="AH125" i="5"/>
  <c r="AQ34" i="5"/>
  <c r="X147" i="5"/>
  <c r="P91" i="5"/>
  <c r="AS93" i="5"/>
  <c r="R133" i="5"/>
  <c r="AY71" i="5"/>
  <c r="BJ163" i="5"/>
  <c r="BG3" i="5"/>
  <c r="AA149" i="5"/>
  <c r="Q66" i="5"/>
  <c r="AZ193" i="5"/>
  <c r="AE30" i="5"/>
  <c r="AT30" i="5" s="1"/>
  <c r="AX155" i="5"/>
  <c r="AW109" i="5"/>
  <c r="AE203" i="5"/>
  <c r="AW110" i="5"/>
  <c r="BJ200" i="5"/>
  <c r="AF47" i="5"/>
  <c r="R130" i="5"/>
  <c r="AR125" i="5"/>
  <c r="BH37" i="5"/>
  <c r="AW143" i="5"/>
  <c r="AX143" i="5" s="1"/>
  <c r="R9" i="5"/>
  <c r="BJ192" i="5"/>
  <c r="AH85" i="5"/>
  <c r="Q120" i="5"/>
  <c r="AG235" i="5"/>
  <c r="R173" i="5"/>
  <c r="AY200" i="5"/>
  <c r="R212" i="5"/>
  <c r="AY211" i="5"/>
  <c r="BJ235" i="5"/>
  <c r="AZ216" i="5"/>
  <c r="AY237" i="5"/>
  <c r="BH72" i="5"/>
  <c r="P106" i="5"/>
  <c r="Q175" i="5"/>
  <c r="R246" i="5"/>
  <c r="AW187" i="5"/>
  <c r="BJ194" i="5"/>
  <c r="AF86" i="5"/>
  <c r="AY242" i="5"/>
  <c r="AZ104" i="5"/>
  <c r="AH211" i="5"/>
  <c r="BJ248" i="5"/>
  <c r="AX192" i="5"/>
  <c r="AE183" i="5"/>
  <c r="P60" i="5"/>
  <c r="AB60" i="5" s="1"/>
  <c r="BI155" i="5"/>
  <c r="AW68" i="5"/>
  <c r="AZ211" i="5"/>
  <c r="BE3" i="5"/>
  <c r="AW180" i="5"/>
  <c r="AH237" i="5"/>
  <c r="AF218" i="5"/>
  <c r="AE137" i="5"/>
  <c r="AS179" i="5"/>
  <c r="R123" i="5"/>
  <c r="BH88" i="5"/>
  <c r="AY219" i="5"/>
  <c r="R213" i="5"/>
  <c r="P61" i="5"/>
  <c r="AZ116" i="5"/>
  <c r="BH160" i="5"/>
  <c r="P158" i="5"/>
  <c r="Z158" i="5" s="1"/>
  <c r="AE41" i="5"/>
  <c r="AE73" i="5"/>
  <c r="BH137" i="5"/>
  <c r="BI137" i="5" s="1"/>
  <c r="AY87" i="5"/>
  <c r="Q231" i="5"/>
  <c r="AH213" i="5"/>
  <c r="BJ72" i="5"/>
  <c r="AS132" i="5"/>
  <c r="BD68" i="5"/>
  <c r="BI86" i="5"/>
  <c r="AW164" i="5"/>
  <c r="AA78" i="5"/>
  <c r="AG230" i="5"/>
  <c r="AQ111" i="5"/>
  <c r="AY13" i="5"/>
  <c r="AZ9" i="5"/>
  <c r="P62" i="5"/>
  <c r="R62" i="5" s="1"/>
  <c r="AH221" i="5"/>
  <c r="AS168" i="5"/>
  <c r="Q234" i="5"/>
  <c r="AZ85" i="5"/>
  <c r="AE162" i="5"/>
  <c r="Y68" i="5"/>
  <c r="AA105" i="5"/>
  <c r="AW158" i="5"/>
  <c r="AB168" i="5"/>
  <c r="AG185" i="5"/>
  <c r="AG28" i="5"/>
  <c r="AF93" i="5"/>
  <c r="AR108" i="5"/>
  <c r="AX69" i="5"/>
  <c r="AZ51" i="5"/>
  <c r="X24" i="5"/>
  <c r="AZ66" i="5"/>
  <c r="BO42" i="5"/>
  <c r="BD38" i="5"/>
  <c r="BJ191" i="5"/>
  <c r="AF176" i="5"/>
  <c r="BD80" i="5"/>
  <c r="AX147" i="5"/>
  <c r="AF10" i="5"/>
  <c r="R17" i="5"/>
  <c r="Z203" i="5"/>
  <c r="Q173" i="5"/>
  <c r="AL36" i="5"/>
  <c r="AG237" i="5"/>
  <c r="AS225" i="5"/>
  <c r="BI230" i="5"/>
  <c r="BJ57" i="5"/>
  <c r="AG35" i="5"/>
  <c r="AH216" i="5"/>
  <c r="AE138" i="5"/>
  <c r="AZ73" i="5"/>
  <c r="AH218" i="5"/>
  <c r="AY118" i="5"/>
  <c r="R199" i="5"/>
  <c r="AY235" i="5"/>
  <c r="AF120" i="5"/>
  <c r="AF11" i="5"/>
  <c r="AW42" i="5"/>
  <c r="AX42" i="5" s="1"/>
  <c r="AY210" i="5"/>
  <c r="BJ154" i="5"/>
  <c r="P93" i="5"/>
  <c r="BH11" i="5"/>
  <c r="BO11" i="5" s="1"/>
  <c r="BJ196" i="5"/>
  <c r="BH14" i="5"/>
  <c r="AH9" i="5"/>
  <c r="BI214" i="5"/>
  <c r="R93" i="5"/>
  <c r="AJ1" i="5"/>
  <c r="AX176" i="5"/>
  <c r="AH196" i="5"/>
  <c r="AZ30" i="5"/>
  <c r="AX21" i="5"/>
  <c r="BJ245" i="5"/>
  <c r="P135" i="5"/>
  <c r="AG123" i="5"/>
  <c r="BJ231" i="5"/>
  <c r="AG66" i="5"/>
  <c r="AE79" i="5"/>
  <c r="AV79" i="5" s="1"/>
  <c r="AE37" i="5"/>
  <c r="AV37" i="5" s="1"/>
  <c r="AT40" i="5"/>
  <c r="AX234" i="5"/>
  <c r="P35" i="5"/>
  <c r="P20" i="5"/>
  <c r="Q237" i="5"/>
  <c r="AE69" i="5"/>
  <c r="AT69" i="5" s="1"/>
  <c r="BI133" i="5"/>
  <c r="AH133" i="5"/>
  <c r="AY213" i="5"/>
  <c r="AE58" i="5"/>
  <c r="AL58" i="5" s="1"/>
  <c r="BI245" i="5"/>
  <c r="AF85" i="5"/>
  <c r="R75" i="5"/>
  <c r="Y132" i="5"/>
  <c r="BJ17" i="5"/>
  <c r="R194" i="5"/>
  <c r="AX248" i="5"/>
  <c r="P31" i="5"/>
  <c r="AT180" i="5"/>
  <c r="BJ66" i="5"/>
  <c r="BH177" i="5"/>
  <c r="AW149" i="5"/>
  <c r="AZ149" i="5" s="1"/>
  <c r="BH59" i="5"/>
  <c r="AF200" i="5"/>
  <c r="BI213" i="5"/>
  <c r="BJ203" i="5"/>
  <c r="AS69" i="5"/>
  <c r="AA202" i="5"/>
  <c r="AY243" i="5"/>
  <c r="AX29" i="5"/>
  <c r="P42" i="5"/>
  <c r="AE62" i="5"/>
  <c r="AH28" i="5"/>
  <c r="BH16" i="5"/>
  <c r="AF133" i="5"/>
  <c r="AD223" i="5"/>
  <c r="P184" i="5"/>
  <c r="Z184" i="5" s="1"/>
  <c r="Z61" i="5"/>
  <c r="AG73" i="5"/>
  <c r="BL3" i="5"/>
  <c r="BH158" i="5"/>
  <c r="BJ146" i="5"/>
  <c r="Q42" i="5"/>
  <c r="AL133" i="5"/>
  <c r="AF156" i="5"/>
  <c r="BJ172" i="5"/>
  <c r="AE14" i="5"/>
  <c r="AH47" i="5"/>
  <c r="AX157" i="5"/>
  <c r="AW55" i="5"/>
  <c r="AB135" i="5"/>
  <c r="P23" i="5"/>
  <c r="Q23" i="5" s="1"/>
  <c r="BH105" i="5"/>
  <c r="BP1" i="5"/>
  <c r="BJ213" i="5"/>
  <c r="S1" i="5"/>
  <c r="Q75" i="5"/>
  <c r="BO61" i="5"/>
  <c r="Q233" i="5"/>
  <c r="AY232" i="5"/>
  <c r="BH168" i="5"/>
  <c r="Z165" i="5"/>
  <c r="AL177" i="5"/>
  <c r="AG179" i="5"/>
  <c r="AF116" i="5"/>
  <c r="AY174" i="5"/>
  <c r="BB3" i="5"/>
  <c r="AX198" i="5"/>
  <c r="AV108" i="5"/>
  <c r="AX28" i="5"/>
  <c r="AD19" i="5"/>
  <c r="X60" i="5"/>
  <c r="X61" i="5"/>
  <c r="AW74" i="5"/>
  <c r="BJ136" i="5"/>
  <c r="AF221" i="5"/>
  <c r="AX225" i="5"/>
  <c r="AW159" i="5"/>
  <c r="AH225" i="5"/>
  <c r="AG212" i="5"/>
  <c r="AQ72" i="5"/>
  <c r="AX23" i="5"/>
  <c r="AF35" i="5"/>
  <c r="AF223" i="5"/>
  <c r="AS183" i="5"/>
  <c r="AW178" i="5"/>
  <c r="BH224" i="5"/>
  <c r="BJ224" i="5" s="1"/>
  <c r="AW15" i="5"/>
  <c r="AX15" i="5" s="1"/>
  <c r="R235" i="5"/>
  <c r="BH138" i="5"/>
  <c r="BI138" i="5" s="1"/>
  <c r="AW77" i="5"/>
  <c r="Q87" i="5"/>
  <c r="Q155" i="5"/>
  <c r="AF248" i="5"/>
  <c r="AZ67" i="5"/>
  <c r="AF29" i="5"/>
  <c r="AF247" i="5"/>
  <c r="Q215" i="5"/>
  <c r="R230" i="5"/>
  <c r="BI242" i="5"/>
  <c r="AY245" i="5"/>
  <c r="AQ224" i="5"/>
  <c r="AW19" i="5"/>
  <c r="AF234" i="5"/>
  <c r="AY10" i="5"/>
  <c r="AT125" i="5"/>
  <c r="AZ192" i="5"/>
  <c r="AG249" i="5"/>
  <c r="AH116" i="5"/>
  <c r="BH181" i="5"/>
  <c r="AW121" i="5"/>
  <c r="AJ3" i="5"/>
  <c r="AG223" i="5"/>
  <c r="AX237" i="5"/>
  <c r="BI197" i="5"/>
  <c r="AZ199" i="5"/>
  <c r="AF231" i="5"/>
  <c r="AP1" i="5"/>
  <c r="BJ195" i="5"/>
  <c r="Q200" i="5"/>
  <c r="AY172" i="5"/>
  <c r="AY212" i="5"/>
  <c r="AG124" i="5"/>
  <c r="AY233" i="5"/>
  <c r="R118" i="5"/>
  <c r="BI181" i="5"/>
  <c r="P166" i="5"/>
  <c r="AH10" i="5"/>
  <c r="Q248" i="5"/>
  <c r="AX218" i="5"/>
  <c r="BO60" i="5"/>
  <c r="AD203" i="5"/>
  <c r="BJ155" i="5"/>
  <c r="AZ49" i="5"/>
  <c r="AX244" i="5"/>
  <c r="BH78" i="5"/>
  <c r="AE38" i="5"/>
  <c r="AY53" i="5"/>
  <c r="AE186" i="5"/>
  <c r="AS186" i="5" s="1"/>
  <c r="AZ237" i="5"/>
  <c r="AD90" i="5"/>
  <c r="AE60" i="5"/>
  <c r="AF60" i="5" s="1"/>
  <c r="R211" i="5"/>
  <c r="AW162" i="5"/>
  <c r="BJ215" i="5"/>
  <c r="P136" i="5"/>
  <c r="AF20" i="5"/>
  <c r="AH20" i="5"/>
  <c r="BD187" i="5"/>
  <c r="AG56" i="5"/>
  <c r="P221" i="5"/>
  <c r="AG214" i="5"/>
  <c r="AG86" i="5"/>
  <c r="AS108" i="5"/>
  <c r="AR135" i="5"/>
  <c r="P92" i="5"/>
  <c r="BI191" i="5"/>
  <c r="AG205" i="5"/>
  <c r="Z60" i="5"/>
  <c r="Q193" i="5"/>
  <c r="BD18" i="5"/>
  <c r="Y31" i="5"/>
  <c r="AW91" i="5"/>
  <c r="P57" i="5"/>
  <c r="Q57" i="5" s="1"/>
  <c r="Q94" i="5"/>
  <c r="BJ133" i="5"/>
  <c r="BO87" i="5"/>
  <c r="AY130" i="5"/>
  <c r="AX53" i="5"/>
  <c r="AD78" i="5"/>
  <c r="AW37" i="5"/>
  <c r="AY37" i="5" s="1"/>
  <c r="Z56" i="5"/>
  <c r="AH30" i="5"/>
  <c r="R249" i="5"/>
  <c r="AG199" i="5"/>
  <c r="AX118" i="5"/>
  <c r="P71" i="5"/>
  <c r="X183" i="5"/>
  <c r="BD223" i="5"/>
  <c r="R237" i="5"/>
  <c r="AT185" i="5"/>
  <c r="BH161" i="5"/>
  <c r="AZ68" i="5"/>
  <c r="AH108" i="5"/>
  <c r="AX74" i="5"/>
  <c r="AR56" i="5"/>
  <c r="X56" i="5"/>
  <c r="BJ193" i="5"/>
  <c r="AZ232" i="5"/>
  <c r="AR111" i="5"/>
  <c r="BO106" i="5"/>
  <c r="BJ109" i="5"/>
  <c r="AH130" i="5"/>
  <c r="Q238" i="5"/>
  <c r="P81" i="5"/>
  <c r="AI3" i="5"/>
  <c r="BJ85" i="5"/>
  <c r="Q28" i="5"/>
  <c r="P54" i="5"/>
  <c r="R48" i="5"/>
  <c r="R217" i="5"/>
  <c r="Q201" i="5"/>
  <c r="AF232" i="5"/>
  <c r="P33" i="5"/>
  <c r="Q33" i="5" s="1"/>
  <c r="BH145" i="5"/>
  <c r="BJ145" i="5" s="1"/>
  <c r="BH89" i="5"/>
  <c r="AZ129" i="5"/>
  <c r="AF212" i="5"/>
  <c r="BI118" i="5"/>
  <c r="R85" i="5"/>
  <c r="AH229" i="5"/>
  <c r="P77" i="5"/>
  <c r="Q236" i="5"/>
  <c r="AH67" i="5"/>
  <c r="AH23" i="5"/>
  <c r="AZ242" i="5"/>
  <c r="AF192" i="5"/>
  <c r="AG218" i="5"/>
  <c r="AZ172" i="5"/>
  <c r="AY49" i="5"/>
  <c r="AW163" i="5"/>
  <c r="AX163" i="5" s="1"/>
  <c r="AX11" i="5"/>
  <c r="BR3" i="5"/>
  <c r="BJ244" i="5"/>
  <c r="AE39" i="5"/>
  <c r="AK1" i="5"/>
  <c r="BI11" i="5"/>
  <c r="Y69" i="5"/>
  <c r="AA68" i="5"/>
  <c r="AW148" i="5"/>
  <c r="AZ148" i="5" s="1"/>
  <c r="AX247" i="5"/>
  <c r="AF103" i="5"/>
  <c r="Z125" i="5"/>
  <c r="AX231" i="5"/>
  <c r="AB81" i="5"/>
  <c r="AY29" i="5"/>
  <c r="Q235" i="5"/>
  <c r="AE89" i="5"/>
  <c r="AB138" i="5"/>
  <c r="R198" i="5"/>
  <c r="AY81" i="5"/>
  <c r="AY120" i="5"/>
  <c r="Q214" i="5"/>
  <c r="Q30" i="5"/>
  <c r="AH173" i="5"/>
  <c r="AW205" i="5"/>
  <c r="AL167" i="5"/>
  <c r="AE92" i="5"/>
  <c r="AX119" i="5"/>
  <c r="AY246" i="5"/>
  <c r="AW12" i="5"/>
  <c r="AZ238" i="5"/>
  <c r="BH142" i="5"/>
  <c r="AH249" i="5"/>
  <c r="AE109" i="5"/>
  <c r="BF3" i="5"/>
  <c r="BI174" i="5"/>
  <c r="AV133" i="5"/>
  <c r="AG30" i="5"/>
  <c r="AH11" i="5"/>
  <c r="P12" i="5"/>
  <c r="AW62" i="5"/>
  <c r="P109" i="5"/>
  <c r="BI121" i="5"/>
  <c r="Q205" i="5"/>
  <c r="AY80" i="5"/>
  <c r="R119" i="5"/>
  <c r="AX211" i="5"/>
  <c r="Y60" i="5"/>
  <c r="R35" i="5"/>
  <c r="AG23" i="5"/>
  <c r="AX232" i="5"/>
  <c r="AX213" i="5"/>
  <c r="AF238" i="5"/>
  <c r="AW135" i="5"/>
  <c r="AZ135" i="5" s="1"/>
  <c r="AS133" i="5"/>
  <c r="AQ88" i="5"/>
  <c r="R142" i="5"/>
  <c r="AY176" i="5"/>
  <c r="AW34" i="5"/>
  <c r="AX37" i="5"/>
  <c r="AA187" i="5"/>
  <c r="AQ14" i="5"/>
  <c r="AZ50" i="5"/>
  <c r="AR70" i="5"/>
  <c r="AE121" i="5"/>
  <c r="Z42" i="5"/>
  <c r="AW132" i="5"/>
  <c r="AZ225" i="5"/>
  <c r="AT72" i="5"/>
  <c r="AV76" i="5"/>
  <c r="BI215" i="5"/>
  <c r="AF50" i="5"/>
  <c r="BJ174" i="5"/>
  <c r="AY165" i="5"/>
  <c r="BI76" i="5"/>
  <c r="BO73" i="5"/>
  <c r="AE53" i="5"/>
  <c r="AD135" i="5"/>
  <c r="BO160" i="5"/>
  <c r="Z35" i="5"/>
  <c r="AH111" i="5"/>
  <c r="AY103" i="5"/>
  <c r="AE42" i="5"/>
  <c r="AX67" i="5"/>
  <c r="Q242" i="5"/>
  <c r="BI48" i="5"/>
  <c r="BI218" i="5"/>
  <c r="BH134" i="5"/>
  <c r="BO134" i="5" s="1"/>
  <c r="AZ231" i="5"/>
  <c r="AH232" i="5"/>
  <c r="AX47" i="5"/>
  <c r="R86" i="5"/>
  <c r="AE202" i="5"/>
  <c r="BI196" i="5"/>
  <c r="R200" i="5"/>
  <c r="R174" i="5"/>
  <c r="R233" i="5"/>
  <c r="AX30" i="5"/>
  <c r="AW204" i="5"/>
  <c r="AX153" i="5"/>
  <c r="AY154" i="5"/>
  <c r="AW181" i="5"/>
  <c r="BH185" i="5"/>
  <c r="AT224" i="5"/>
  <c r="BD181" i="5"/>
  <c r="AW203" i="5"/>
  <c r="Q210" i="5"/>
  <c r="AF157" i="5"/>
  <c r="Q216" i="5"/>
  <c r="BI232" i="5"/>
  <c r="X225" i="5"/>
  <c r="AH195" i="5"/>
  <c r="AW58" i="5"/>
  <c r="R156" i="5"/>
  <c r="AH153" i="5"/>
  <c r="AY145" i="5"/>
  <c r="AE61" i="5"/>
  <c r="BJ176" i="5"/>
  <c r="BJ119" i="5"/>
  <c r="AG216" i="5"/>
  <c r="P121" i="5"/>
  <c r="AH129" i="5"/>
  <c r="AG68" i="5"/>
  <c r="AE165" i="5"/>
  <c r="AX191" i="5"/>
  <c r="BH43" i="5"/>
  <c r="AW60" i="5"/>
  <c r="AW108" i="5"/>
  <c r="AE18" i="5"/>
  <c r="X13" i="5"/>
  <c r="BI225" i="5"/>
  <c r="AZ157" i="5"/>
  <c r="AW166" i="5"/>
  <c r="AY166" i="5" s="1"/>
  <c r="AZ233" i="5"/>
  <c r="P37" i="5"/>
  <c r="X37" i="5" s="1"/>
  <c r="AH177" i="5"/>
  <c r="R19" i="5"/>
  <c r="BD15" i="5"/>
  <c r="AY40" i="5"/>
  <c r="R175" i="5"/>
  <c r="Q117" i="5"/>
  <c r="R66" i="5"/>
  <c r="AW20" i="5"/>
  <c r="Z90" i="5"/>
  <c r="BH79" i="5"/>
  <c r="BO79" i="5" s="1"/>
  <c r="AZ180" i="5"/>
  <c r="AB69" i="5"/>
  <c r="AH185" i="5"/>
  <c r="BO81" i="5"/>
  <c r="AG234" i="5"/>
  <c r="AZ154" i="5"/>
  <c r="R218" i="5"/>
  <c r="AB144" i="5"/>
  <c r="AX105" i="5"/>
  <c r="AW136" i="5"/>
  <c r="BD136" i="5" s="1"/>
  <c r="BH53" i="5"/>
  <c r="AX193" i="5"/>
  <c r="BH55" i="5"/>
  <c r="AE145" i="5"/>
  <c r="AH206" i="5"/>
  <c r="AT222" i="5"/>
  <c r="AV180" i="5"/>
  <c r="AX71" i="5"/>
  <c r="AD50" i="5"/>
  <c r="AY119" i="5"/>
  <c r="AH242" i="5"/>
  <c r="P59" i="5"/>
  <c r="BI134" i="5"/>
  <c r="AF243" i="5"/>
  <c r="AT39" i="5"/>
  <c r="AZ22" i="5"/>
  <c r="AE81" i="5"/>
  <c r="AS148" i="5"/>
  <c r="AT205" i="5"/>
  <c r="BJ219" i="5"/>
  <c r="AX164" i="5"/>
  <c r="X43" i="5"/>
  <c r="BH183" i="5"/>
  <c r="BO183" i="5" s="1"/>
  <c r="AZ249" i="5"/>
  <c r="BJ137" i="5"/>
  <c r="Q34" i="5"/>
  <c r="AZ81" i="5"/>
  <c r="AH118" i="5"/>
  <c r="R74" i="5"/>
  <c r="BI28" i="5"/>
  <c r="BH206" i="5"/>
  <c r="AS60" i="5"/>
  <c r="AZ69" i="5"/>
  <c r="BH204" i="5"/>
  <c r="AX159" i="5"/>
  <c r="X165" i="5"/>
  <c r="AW146" i="5"/>
  <c r="AF230" i="5"/>
  <c r="AL21" i="5"/>
  <c r="AQ35" i="5"/>
  <c r="AY192" i="5"/>
  <c r="AE75" i="5"/>
  <c r="AF213" i="5"/>
  <c r="AZ230" i="5"/>
  <c r="AQ40" i="5"/>
  <c r="AQ179" i="5"/>
  <c r="AH245" i="5"/>
  <c r="AG219" i="5"/>
  <c r="R107" i="5"/>
  <c r="AG250" i="5"/>
  <c r="AH38" i="5"/>
  <c r="AA184" i="5"/>
  <c r="Y142" i="5"/>
  <c r="AX73" i="5"/>
  <c r="X74" i="5"/>
  <c r="P145" i="5"/>
  <c r="R145" i="5" s="1"/>
  <c r="BI199" i="5"/>
  <c r="AZ210" i="5"/>
  <c r="AG210" i="5"/>
  <c r="AZ219" i="5"/>
  <c r="Z142" i="5"/>
  <c r="Q22" i="5"/>
  <c r="P89" i="5"/>
  <c r="AB107" i="5"/>
  <c r="AW160" i="5"/>
  <c r="AS75" i="5"/>
  <c r="AH165" i="5"/>
  <c r="AF73" i="5"/>
  <c r="AF69" i="5"/>
  <c r="AL60" i="5"/>
  <c r="AS37" i="5"/>
  <c r="BJ28" i="5"/>
  <c r="AF184" i="5"/>
  <c r="Y50" i="5"/>
  <c r="AL183" i="5"/>
  <c r="AD178" i="5"/>
  <c r="AS41" i="5"/>
  <c r="AS184" i="5"/>
  <c r="AF225" i="5"/>
  <c r="BH221" i="5"/>
  <c r="AS135" i="5"/>
  <c r="R21" i="5"/>
  <c r="AA42" i="5"/>
  <c r="AS185" i="5"/>
  <c r="X221" i="5"/>
  <c r="AB37" i="5"/>
  <c r="Y19" i="5"/>
  <c r="AW32" i="5"/>
  <c r="AT62" i="5"/>
  <c r="AE147" i="5"/>
  <c r="AA132" i="5"/>
  <c r="AY197" i="5"/>
  <c r="AF211" i="5"/>
  <c r="AX81" i="5"/>
  <c r="Y33" i="5"/>
  <c r="AS202" i="5"/>
  <c r="AT143" i="5"/>
  <c r="R125" i="5"/>
  <c r="X57" i="5"/>
  <c r="X42" i="5"/>
  <c r="BJ31" i="5"/>
  <c r="BO109" i="5"/>
  <c r="BJ138" i="5"/>
  <c r="R47" i="5"/>
  <c r="R219" i="5"/>
  <c r="BO72" i="5"/>
  <c r="AB145" i="5"/>
  <c r="AH166" i="5"/>
  <c r="AT58" i="5"/>
  <c r="X91" i="5"/>
  <c r="AR221" i="5"/>
  <c r="Q187" i="5"/>
  <c r="AL34" i="5"/>
  <c r="AW36" i="5"/>
  <c r="AX243" i="5"/>
  <c r="AX108" i="5"/>
  <c r="AZ202" i="5"/>
  <c r="AH155" i="5"/>
  <c r="AR136" i="5"/>
  <c r="X92" i="5"/>
  <c r="AY32" i="5"/>
  <c r="AS142" i="5"/>
  <c r="BD167" i="5"/>
  <c r="AY175" i="5"/>
  <c r="AV43" i="5"/>
  <c r="AD132" i="5"/>
  <c r="BI112" i="5"/>
  <c r="AE182" i="5"/>
  <c r="BI145" i="5"/>
  <c r="AG229" i="5"/>
  <c r="BI237" i="5"/>
  <c r="X149" i="5"/>
  <c r="AT37" i="5"/>
  <c r="AH234" i="5"/>
  <c r="AL93" i="5"/>
  <c r="AA11" i="5"/>
  <c r="AR75" i="5"/>
  <c r="AZ52" i="5"/>
  <c r="BI59" i="5"/>
  <c r="R132" i="5"/>
  <c r="BD158" i="5"/>
  <c r="AG138" i="5"/>
  <c r="AZ223" i="5"/>
  <c r="AT167" i="5"/>
  <c r="BO223" i="5"/>
  <c r="BO77" i="5"/>
  <c r="Y138" i="5"/>
  <c r="AV34" i="5"/>
  <c r="AY91" i="5"/>
  <c r="Q56" i="5"/>
  <c r="AB206" i="5"/>
  <c r="BI146" i="5"/>
  <c r="Z133" i="5"/>
  <c r="BD149" i="5"/>
  <c r="X111" i="5"/>
  <c r="AR73" i="5"/>
  <c r="AQ60" i="5"/>
  <c r="AR109" i="5"/>
  <c r="AF72" i="5"/>
  <c r="BI55" i="5"/>
  <c r="AA57" i="5"/>
  <c r="AG81" i="5"/>
  <c r="BO12" i="5"/>
  <c r="AA71" i="5"/>
  <c r="AZ90" i="5"/>
  <c r="AL138" i="5"/>
  <c r="AF182" i="5"/>
  <c r="AW161" i="5"/>
  <c r="AR50" i="5"/>
  <c r="AD205" i="5"/>
  <c r="AE132" i="5"/>
  <c r="AG132" i="5" s="1"/>
  <c r="AA147" i="5"/>
  <c r="AG43" i="5"/>
  <c r="BO74" i="5"/>
  <c r="AQ92" i="5"/>
  <c r="AB31" i="5"/>
  <c r="AS222" i="5"/>
  <c r="R250" i="5"/>
  <c r="AG122" i="5"/>
  <c r="AY79" i="5"/>
  <c r="AH167" i="5"/>
  <c r="R88" i="5"/>
  <c r="AH176" i="5"/>
  <c r="X31" i="5"/>
  <c r="AG195" i="5"/>
  <c r="AF79" i="5"/>
  <c r="AW57" i="5"/>
  <c r="Z222" i="5"/>
  <c r="R77" i="5"/>
  <c r="X19" i="5"/>
  <c r="BJ230" i="5"/>
  <c r="R112" i="5"/>
  <c r="AR183" i="5"/>
  <c r="BD37" i="5"/>
  <c r="AY35" i="5"/>
  <c r="BD13" i="5"/>
  <c r="AV162" i="5"/>
  <c r="Z109" i="5"/>
  <c r="Z74" i="5"/>
  <c r="R58" i="5"/>
  <c r="AD168" i="5"/>
  <c r="Z183" i="5"/>
  <c r="AX221" i="5"/>
  <c r="BJ161" i="5"/>
  <c r="AG191" i="5"/>
  <c r="AI1" i="5"/>
  <c r="AE24" i="5"/>
  <c r="P181" i="5"/>
  <c r="P177" i="5"/>
  <c r="AZ103" i="5"/>
  <c r="Q157" i="5"/>
  <c r="AY30" i="5"/>
  <c r="BI153" i="5"/>
  <c r="AH58" i="5"/>
  <c r="R116" i="5"/>
  <c r="AE161" i="5"/>
  <c r="X187" i="5"/>
  <c r="AL225" i="5"/>
  <c r="BJ117" i="5"/>
  <c r="AV30" i="5"/>
  <c r="BJ54" i="5"/>
  <c r="Q229" i="5"/>
  <c r="AW59" i="5"/>
  <c r="R161" i="5"/>
  <c r="BO136" i="5"/>
  <c r="AG180" i="5"/>
  <c r="AQ149" i="5"/>
  <c r="AH86" i="5"/>
  <c r="AN1" i="5"/>
  <c r="P185" i="5"/>
  <c r="AG120" i="5"/>
  <c r="AG215" i="5"/>
  <c r="AB203" i="5"/>
  <c r="AH117" i="5"/>
  <c r="AF165" i="5"/>
  <c r="BJ16" i="5"/>
  <c r="AL166" i="5"/>
  <c r="Z185" i="5"/>
  <c r="BJ183" i="5"/>
  <c r="BH107" i="5"/>
  <c r="BJ168" i="5"/>
  <c r="AV23" i="5"/>
  <c r="BJ36" i="5"/>
  <c r="BD90" i="5"/>
  <c r="AF235" i="5"/>
  <c r="BH135" i="5"/>
  <c r="AB38" i="5"/>
  <c r="BJ52" i="5"/>
  <c r="AA163" i="5"/>
  <c r="AL143" i="5"/>
  <c r="AD225" i="5"/>
  <c r="AL203" i="5"/>
  <c r="AD60" i="5"/>
  <c r="AF206" i="5"/>
  <c r="AG92" i="5"/>
  <c r="BI222" i="5"/>
  <c r="BI135" i="5"/>
  <c r="AE78" i="5"/>
  <c r="AR78" i="5" s="1"/>
  <c r="BI160" i="5"/>
  <c r="R105" i="5"/>
  <c r="AZ250" i="5"/>
  <c r="BD58" i="5"/>
  <c r="AT183" i="5"/>
  <c r="P18" i="5"/>
  <c r="AE90" i="5"/>
  <c r="AS162" i="5"/>
  <c r="AF53" i="5"/>
  <c r="R144" i="5"/>
  <c r="Q54" i="5"/>
  <c r="BD50" i="5"/>
  <c r="AX70" i="5"/>
  <c r="AL20" i="5"/>
  <c r="AR35" i="5"/>
  <c r="BJ32" i="5"/>
  <c r="BI93" i="5"/>
  <c r="AS34" i="5"/>
  <c r="AB39" i="5"/>
  <c r="Q24" i="5"/>
  <c r="AX145" i="5"/>
  <c r="Z163" i="5"/>
  <c r="BO165" i="5"/>
  <c r="AY57" i="5"/>
  <c r="BO204" i="5"/>
  <c r="AL50" i="5"/>
  <c r="BI54" i="5"/>
  <c r="BF1" i="5"/>
  <c r="AE80" i="5"/>
  <c r="AX181" i="5"/>
  <c r="AH158" i="5"/>
  <c r="AH143" i="5"/>
  <c r="BD159" i="5"/>
  <c r="AA40" i="5"/>
  <c r="AF177" i="5"/>
  <c r="AH142" i="5"/>
  <c r="AV77" i="5"/>
  <c r="Y178" i="5"/>
  <c r="AV158" i="5"/>
  <c r="R111" i="5"/>
  <c r="Y158" i="5"/>
  <c r="Q89" i="5"/>
  <c r="BJ79" i="5"/>
  <c r="AZ158" i="5"/>
  <c r="AQ135" i="5"/>
  <c r="AY73" i="5"/>
  <c r="AR203" i="5"/>
  <c r="X34" i="5"/>
  <c r="AD74" i="5"/>
  <c r="BJ233" i="5"/>
  <c r="BI57" i="5"/>
  <c r="AR91" i="5"/>
  <c r="AT89" i="5"/>
  <c r="Y177" i="5"/>
  <c r="BJ62" i="5"/>
  <c r="AD77" i="5"/>
  <c r="AG146" i="5"/>
  <c r="BO145" i="5"/>
  <c r="BO206" i="5"/>
  <c r="AD40" i="5"/>
  <c r="Y163" i="5"/>
  <c r="Y107" i="5"/>
  <c r="AA35" i="5"/>
  <c r="AF58" i="5"/>
  <c r="AQ133" i="5"/>
  <c r="AY149" i="5"/>
  <c r="AT56" i="5"/>
  <c r="AL73" i="5"/>
  <c r="AT109" i="5"/>
  <c r="AV72" i="5"/>
  <c r="AL81" i="5"/>
  <c r="AV121" i="5"/>
  <c r="AB71" i="5"/>
  <c r="AB58" i="5"/>
  <c r="BD178" i="5"/>
  <c r="AH78" i="5"/>
  <c r="AH90" i="5"/>
  <c r="AH132" i="5"/>
  <c r="AQ182" i="5"/>
  <c r="AE87" i="5"/>
  <c r="AV203" i="5"/>
  <c r="AH212" i="5"/>
  <c r="AB109" i="5"/>
  <c r="AY148" i="5"/>
  <c r="AX22" i="5"/>
  <c r="AH154" i="5"/>
  <c r="P110" i="5"/>
  <c r="BH90" i="5"/>
  <c r="AE160" i="5"/>
  <c r="AY19" i="5"/>
  <c r="AQ37" i="5"/>
  <c r="P36" i="5"/>
  <c r="Y36" i="5" s="1"/>
  <c r="AZ61" i="5"/>
  <c r="R166" i="5"/>
  <c r="AZ200" i="5"/>
  <c r="AW88" i="5"/>
  <c r="AE74" i="5"/>
  <c r="Q194" i="5"/>
  <c r="AF149" i="5"/>
  <c r="Y73" i="5"/>
  <c r="AA54" i="5"/>
  <c r="AS177" i="5"/>
  <c r="AD222" i="5"/>
  <c r="AX9" i="5"/>
  <c r="AZ15" i="5"/>
  <c r="Y55" i="5"/>
  <c r="Q183" i="5"/>
  <c r="BO184" i="5"/>
  <c r="AW75" i="5"/>
  <c r="BD75" i="5" s="1"/>
  <c r="AV222" i="5"/>
  <c r="Q168" i="5"/>
  <c r="BJ246" i="5"/>
  <c r="AT79" i="5"/>
  <c r="R187" i="5"/>
  <c r="Q13" i="5"/>
  <c r="AW184" i="5"/>
  <c r="Q49" i="5"/>
  <c r="AD142" i="5"/>
  <c r="AR177" i="5"/>
  <c r="X223" i="5"/>
  <c r="X105" i="5"/>
  <c r="AD59" i="5"/>
  <c r="BJ71" i="5"/>
  <c r="AG116" i="5"/>
  <c r="Y184" i="5"/>
  <c r="P160" i="5"/>
  <c r="Z160" i="5" s="1"/>
  <c r="AX135" i="5"/>
  <c r="BI243" i="5"/>
  <c r="AS40" i="5"/>
  <c r="AQ61" i="5"/>
  <c r="AA38" i="5"/>
  <c r="AX249" i="5"/>
  <c r="AF154" i="5"/>
  <c r="AB125" i="5"/>
  <c r="AW54" i="5"/>
  <c r="AT70" i="5"/>
  <c r="AL162" i="5"/>
  <c r="AV184" i="5"/>
  <c r="AS221" i="5"/>
  <c r="AY199" i="5"/>
  <c r="Q111" i="5"/>
  <c r="AS79" i="5"/>
  <c r="BD88" i="5"/>
  <c r="Y81" i="5"/>
  <c r="AS121" i="5"/>
  <c r="P167" i="5"/>
  <c r="AD167" i="5" s="1"/>
  <c r="AF158" i="5"/>
  <c r="Y147" i="5"/>
  <c r="AT166" i="5"/>
  <c r="X93" i="5"/>
  <c r="AB221" i="5"/>
  <c r="AH192" i="5"/>
  <c r="R178" i="5"/>
  <c r="AG201" i="5"/>
  <c r="AA138" i="5"/>
  <c r="Y149" i="5"/>
  <c r="AD58" i="5"/>
  <c r="BI204" i="5"/>
  <c r="AV186" i="5"/>
  <c r="AY229" i="5"/>
  <c r="AS56" i="5"/>
  <c r="AH21" i="5"/>
  <c r="BH40" i="5"/>
  <c r="BJ40" i="5" s="1"/>
  <c r="AX17" i="5"/>
  <c r="BD77" i="5"/>
  <c r="Y89" i="5"/>
  <c r="AX49" i="5"/>
  <c r="BD89" i="5"/>
  <c r="BI178" i="5"/>
  <c r="BI32" i="5"/>
  <c r="AQ91" i="5"/>
  <c r="AT186" i="5"/>
  <c r="AG42" i="5"/>
  <c r="AV165" i="5"/>
  <c r="AW122" i="5"/>
  <c r="AV54" i="5"/>
  <c r="Q185" i="5"/>
  <c r="AG88" i="5"/>
  <c r="AY52" i="5"/>
  <c r="Z89" i="5"/>
  <c r="AA142" i="5"/>
  <c r="AA17" i="5"/>
  <c r="BI62" i="5"/>
  <c r="AD93" i="5"/>
  <c r="Q104" i="5"/>
  <c r="BJ229" i="5"/>
  <c r="AF62" i="5"/>
  <c r="AY38" i="5"/>
  <c r="AS182" i="5"/>
  <c r="AY223" i="5"/>
  <c r="AR182" i="5"/>
  <c r="Z37" i="5"/>
  <c r="BO162" i="5"/>
  <c r="BD179" i="5"/>
  <c r="AH73" i="5"/>
  <c r="AZ160" i="5"/>
  <c r="Z107" i="5"/>
  <c r="AL87" i="5"/>
  <c r="AS58" i="5"/>
  <c r="Y133" i="5"/>
  <c r="AQ56" i="5"/>
  <c r="AV73" i="5"/>
  <c r="AL72" i="5"/>
  <c r="AV81" i="5"/>
  <c r="AQ121" i="5"/>
  <c r="Y71" i="5"/>
  <c r="AB88" i="5"/>
  <c r="X58" i="5"/>
  <c r="AZ178" i="5"/>
  <c r="AY184" i="5"/>
  <c r="AS78" i="5"/>
  <c r="AQ90" i="5"/>
  <c r="AL132" i="5"/>
  <c r="AL182" i="5"/>
  <c r="AG160" i="5"/>
  <c r="X59" i="5"/>
  <c r="BO112" i="5"/>
  <c r="AS89" i="5"/>
  <c r="R31" i="5"/>
  <c r="BD165" i="5"/>
  <c r="X142" i="5"/>
  <c r="X109" i="5"/>
  <c r="R40" i="5"/>
  <c r="AA145" i="5"/>
  <c r="AT184" i="5"/>
  <c r="AH138" i="5"/>
  <c r="AT149" i="5"/>
  <c r="Q47" i="5"/>
  <c r="BJ74" i="5"/>
  <c r="X89" i="5"/>
  <c r="AL146" i="5"/>
  <c r="Q38" i="5"/>
  <c r="AG154" i="5"/>
  <c r="AH50" i="5"/>
  <c r="AH55" i="5"/>
  <c r="AG182" i="5"/>
  <c r="AH123" i="5"/>
  <c r="AX222" i="5"/>
  <c r="BI250" i="5"/>
  <c r="BO147" i="5"/>
  <c r="AE12" i="5"/>
  <c r="AE131" i="5"/>
  <c r="AE52" i="5"/>
  <c r="X68" i="5"/>
  <c r="AW41" i="5"/>
  <c r="BH50" i="5"/>
  <c r="BJ50" i="5" s="1"/>
  <c r="AQ166" i="5"/>
  <c r="AR59" i="5"/>
  <c r="AE107" i="5"/>
  <c r="BH38" i="5"/>
  <c r="AH175" i="5"/>
  <c r="AZ130" i="5"/>
  <c r="Y205" i="5"/>
  <c r="Q116" i="5"/>
  <c r="AF205" i="5"/>
  <c r="AH56" i="5"/>
  <c r="Z136" i="5"/>
  <c r="Y17" i="5"/>
  <c r="AY78" i="5"/>
  <c r="AE163" i="5"/>
  <c r="AD187" i="5"/>
  <c r="Z78" i="5"/>
  <c r="AW183" i="5"/>
  <c r="AF246" i="5"/>
  <c r="AW185" i="5"/>
  <c r="AG36" i="5"/>
  <c r="Z17" i="5"/>
  <c r="AA161" i="5"/>
  <c r="Y40" i="5"/>
  <c r="AB61" i="5"/>
  <c r="AH74" i="5"/>
  <c r="AH54" i="5"/>
  <c r="P137" i="5"/>
  <c r="AT145" i="5"/>
  <c r="AZ13" i="5"/>
  <c r="AG55" i="5"/>
  <c r="Q37" i="5"/>
  <c r="AX168" i="5"/>
  <c r="AH39" i="5"/>
  <c r="BH75" i="5"/>
  <c r="Y185" i="5"/>
  <c r="AC3" i="5"/>
  <c r="BH91" i="5"/>
  <c r="BI91" i="5" s="1"/>
  <c r="AS14" i="5"/>
  <c r="AY132" i="5"/>
  <c r="AD221" i="5"/>
  <c r="AH122" i="5"/>
  <c r="AF92" i="5"/>
  <c r="BJ118" i="5"/>
  <c r="AR62" i="5"/>
  <c r="AG177" i="5"/>
  <c r="AZ56" i="5"/>
  <c r="R24" i="5"/>
  <c r="AG168" i="5"/>
  <c r="X135" i="5"/>
  <c r="P51" i="5"/>
  <c r="Q110" i="5"/>
  <c r="AS163" i="5"/>
  <c r="AR147" i="5"/>
  <c r="AA36" i="5"/>
  <c r="AR158" i="5"/>
  <c r="AY48" i="5"/>
  <c r="Z81" i="5"/>
  <c r="AG38" i="5"/>
  <c r="Y62" i="5"/>
  <c r="R42" i="5"/>
  <c r="AH137" i="5"/>
  <c r="AT24" i="5"/>
  <c r="BD147" i="5"/>
  <c r="Q184" i="5"/>
  <c r="AR69" i="5"/>
  <c r="R89" i="5"/>
  <c r="Q11" i="5"/>
  <c r="BI247" i="5"/>
  <c r="P15" i="5"/>
  <c r="X94" i="5"/>
  <c r="BJ182" i="5"/>
  <c r="AB136" i="5"/>
  <c r="Z92" i="5"/>
  <c r="BJ51" i="5"/>
  <c r="R54" i="5"/>
  <c r="AF43" i="5"/>
  <c r="R168" i="5"/>
  <c r="AY108" i="5"/>
  <c r="AB62" i="5"/>
  <c r="AF161" i="5"/>
  <c r="V1" i="5"/>
  <c r="AL165" i="5"/>
  <c r="BO221" i="5"/>
  <c r="BJ187" i="5"/>
  <c r="U3" i="5"/>
  <c r="AL223" i="5"/>
  <c r="AY15" i="5"/>
  <c r="AD181" i="5"/>
  <c r="AB132" i="5"/>
  <c r="AV143" i="5"/>
  <c r="Z69" i="5"/>
  <c r="BJ206" i="5"/>
  <c r="X167" i="5"/>
  <c r="AZ91" i="5"/>
  <c r="AR12" i="5"/>
  <c r="AX250" i="5"/>
  <c r="Z13" i="5"/>
  <c r="AY36" i="5"/>
  <c r="AH37" i="5"/>
  <c r="AY159" i="5"/>
  <c r="AG147" i="5"/>
  <c r="AY136" i="5"/>
  <c r="AV39" i="5"/>
  <c r="Q222" i="5"/>
  <c r="AG76" i="5"/>
  <c r="Z73" i="5"/>
  <c r="BO43" i="5"/>
  <c r="AV223" i="5"/>
  <c r="AQ55" i="5"/>
  <c r="AR166" i="5"/>
  <c r="R121" i="5"/>
  <c r="AT133" i="5"/>
  <c r="AX166" i="5"/>
  <c r="AF56" i="5"/>
  <c r="AQ73" i="5"/>
  <c r="AT14" i="5"/>
  <c r="AB59" i="5"/>
  <c r="AT81" i="5"/>
  <c r="AH121" i="5"/>
  <c r="AD71" i="5"/>
  <c r="Z88" i="5"/>
  <c r="Z58" i="5"/>
  <c r="AX178" i="5"/>
  <c r="AX184" i="5"/>
  <c r="AQ147" i="5"/>
  <c r="AQ78" i="5"/>
  <c r="AF90" i="5"/>
  <c r="Q15" i="5"/>
  <c r="BI40" i="5"/>
  <c r="AX122" i="5"/>
  <c r="AT182" i="5"/>
  <c r="BD122" i="5"/>
  <c r="Q246" i="5"/>
  <c r="AQ163" i="5"/>
  <c r="AZ165" i="5"/>
  <c r="BJ147" i="5"/>
  <c r="BH180" i="5"/>
  <c r="Q39" i="5"/>
  <c r="AA33" i="5"/>
  <c r="AY117" i="5"/>
  <c r="BD222" i="5"/>
  <c r="AF197" i="5"/>
  <c r="AS224" i="5"/>
  <c r="AE187" i="5"/>
  <c r="X22" i="5"/>
  <c r="AY131" i="5"/>
  <c r="AY28" i="5"/>
  <c r="Z75" i="5"/>
  <c r="AQ77" i="5"/>
  <c r="Q90" i="5"/>
  <c r="AF249" i="5"/>
  <c r="X166" i="5"/>
  <c r="AB77" i="5"/>
  <c r="R94" i="5"/>
  <c r="P80" i="5"/>
  <c r="AZ235" i="5"/>
  <c r="AW133" i="5"/>
  <c r="BO105" i="5"/>
  <c r="BO224" i="5"/>
  <c r="AD138" i="5"/>
  <c r="Z57" i="5"/>
  <c r="AG79" i="5"/>
  <c r="Z21" i="5"/>
  <c r="R244" i="5"/>
  <c r="AR58" i="5"/>
  <c r="AQ187" i="5"/>
  <c r="AY155" i="5"/>
  <c r="Q88" i="5"/>
  <c r="R216" i="5"/>
  <c r="AE17" i="5"/>
  <c r="AA165" i="5"/>
  <c r="BI52" i="5"/>
  <c r="BJ178" i="5"/>
  <c r="AY9" i="5"/>
  <c r="AV18" i="5"/>
  <c r="AD109" i="5"/>
  <c r="R117" i="5"/>
  <c r="AS145" i="5"/>
  <c r="Y109" i="5"/>
  <c r="AS23" i="5"/>
  <c r="AR148" i="5"/>
  <c r="AS166" i="5"/>
  <c r="Q225" i="5"/>
  <c r="R109" i="5"/>
  <c r="AV202" i="5"/>
  <c r="AG236" i="5"/>
  <c r="AY75" i="5"/>
  <c r="AG183" i="5"/>
  <c r="BI19" i="5"/>
  <c r="AZ143" i="5"/>
  <c r="AR79" i="5"/>
  <c r="BI22" i="5"/>
  <c r="X88" i="5"/>
  <c r="Q36" i="5"/>
  <c r="BI223" i="5"/>
  <c r="AZ121" i="5"/>
  <c r="BJ237" i="5"/>
  <c r="AA58" i="5"/>
  <c r="AG17" i="5"/>
  <c r="AR222" i="5"/>
  <c r="Y222" i="5"/>
  <c r="BI159" i="5"/>
  <c r="BD183" i="5"/>
  <c r="Y24" i="5"/>
  <c r="BI131" i="5"/>
  <c r="AW31" i="5"/>
  <c r="R193" i="5"/>
  <c r="AA135" i="5"/>
  <c r="X33" i="5"/>
  <c r="AD158" i="5"/>
  <c r="AD33" i="5"/>
  <c r="R37" i="5"/>
  <c r="X206" i="5"/>
  <c r="AL145" i="5"/>
  <c r="AQ180" i="5"/>
  <c r="BJ112" i="5"/>
  <c r="Z39" i="5"/>
  <c r="Y92" i="5"/>
  <c r="AF129" i="5"/>
  <c r="AB161" i="5"/>
  <c r="Z110" i="5"/>
  <c r="Q60" i="5"/>
  <c r="BO22" i="5"/>
  <c r="Z33" i="5"/>
  <c r="BI50" i="5"/>
  <c r="AQ143" i="5"/>
  <c r="AX80" i="5"/>
  <c r="AF180" i="5"/>
  <c r="AH247" i="5"/>
  <c r="AD69" i="5"/>
  <c r="AV138" i="5"/>
  <c r="X158" i="5"/>
  <c r="BJ162" i="5"/>
  <c r="Q221" i="5"/>
  <c r="BJ135" i="5"/>
  <c r="AV69" i="5"/>
  <c r="AF203" i="5"/>
  <c r="AR163" i="5"/>
  <c r="AZ183" i="5"/>
  <c r="AF174" i="5"/>
  <c r="AF78" i="5"/>
  <c r="BI29" i="5"/>
  <c r="AQ87" i="5"/>
  <c r="AL91" i="5"/>
  <c r="Q177" i="5"/>
  <c r="AX62" i="5"/>
  <c r="AY116" i="5"/>
  <c r="AF222" i="5"/>
  <c r="AH210" i="5"/>
  <c r="AH217" i="5"/>
  <c r="X36" i="5"/>
  <c r="Z36" i="5"/>
  <c r="AD24" i="5"/>
  <c r="AG158" i="5"/>
  <c r="AR143" i="5"/>
  <c r="AH219" i="5"/>
  <c r="AZ117" i="5"/>
  <c r="R165" i="5"/>
  <c r="AY62" i="5"/>
  <c r="BO18" i="5"/>
  <c r="AZ60" i="5"/>
  <c r="AR142" i="5"/>
  <c r="AY133" i="5"/>
  <c r="AR93" i="5"/>
  <c r="AG166" i="5"/>
  <c r="AB55" i="5"/>
  <c r="AL77" i="5"/>
  <c r="AZ166" i="5"/>
  <c r="AL186" i="5"/>
  <c r="BD137" i="5"/>
  <c r="AH14" i="5"/>
  <c r="R59" i="5"/>
  <c r="AG70" i="5"/>
  <c r="AL121" i="5"/>
  <c r="X71" i="5"/>
  <c r="AA88" i="5"/>
  <c r="Q58" i="5"/>
  <c r="AY178" i="5"/>
  <c r="AZ184" i="5"/>
  <c r="AF147" i="5"/>
  <c r="AV78" i="5"/>
  <c r="AT90" i="5"/>
  <c r="Z15" i="5"/>
  <c r="AZ36" i="5"/>
  <c r="AZ122" i="5"/>
  <c r="BI249" i="5"/>
  <c r="AE57" i="5"/>
  <c r="AF57" i="5" s="1"/>
  <c r="AL88" i="5"/>
  <c r="BO187" i="5"/>
  <c r="AY59" i="5"/>
  <c r="AA73" i="5"/>
  <c r="AW112" i="5"/>
  <c r="AZ222" i="5"/>
  <c r="AL68" i="5"/>
  <c r="AL185" i="5"/>
  <c r="BH166" i="5"/>
  <c r="AL39" i="5"/>
  <c r="AF137" i="5"/>
  <c r="AB19" i="5"/>
  <c r="AE13" i="5"/>
  <c r="BI119" i="5"/>
  <c r="P41" i="5"/>
  <c r="AG133" i="5"/>
  <c r="P134" i="5"/>
  <c r="AV56" i="5"/>
  <c r="AD42" i="5"/>
  <c r="BH33" i="5"/>
  <c r="BO33" i="5" s="1"/>
  <c r="BD12" i="5"/>
  <c r="AF216" i="5"/>
  <c r="Q156" i="5"/>
  <c r="Q158" i="5"/>
  <c r="AZ236" i="5"/>
  <c r="AA34" i="5"/>
  <c r="AF91" i="5"/>
  <c r="R153" i="5"/>
  <c r="BI18" i="5"/>
  <c r="BI156" i="5"/>
  <c r="AT60" i="5"/>
  <c r="AT177" i="5"/>
  <c r="AF179" i="5"/>
  <c r="BR1" i="5"/>
  <c r="AR180" i="5"/>
  <c r="AS43" i="5"/>
  <c r="P179" i="5"/>
  <c r="AY88" i="5"/>
  <c r="Z40" i="5"/>
  <c r="Q106" i="5"/>
  <c r="X78" i="5"/>
  <c r="BJ33" i="5"/>
  <c r="Y145" i="5"/>
  <c r="Q69" i="5"/>
  <c r="BO62" i="5"/>
  <c r="AH72" i="5"/>
  <c r="Q78" i="5"/>
  <c r="BJ121" i="5"/>
  <c r="AL40" i="5"/>
  <c r="AZ159" i="5"/>
  <c r="Z168" i="5"/>
  <c r="X50" i="5"/>
  <c r="AB185" i="5"/>
  <c r="AA109" i="5"/>
  <c r="Y137" i="5"/>
  <c r="BH132" i="5"/>
  <c r="AB12" i="5"/>
  <c r="AR133" i="5"/>
  <c r="AV185" i="5"/>
  <c r="AT17" i="5"/>
  <c r="BJ29" i="5"/>
  <c r="R103" i="5"/>
  <c r="Z43" i="5"/>
  <c r="AR146" i="5"/>
  <c r="AH17" i="5"/>
  <c r="AY110" i="5"/>
  <c r="BJ30" i="5"/>
  <c r="AH76" i="5"/>
  <c r="AQ81" i="5"/>
  <c r="BJ218" i="5"/>
  <c r="AX58" i="5"/>
  <c r="AT202" i="5"/>
  <c r="R61" i="5"/>
  <c r="AZ136" i="5"/>
  <c r="AV62" i="5"/>
  <c r="P76" i="5"/>
  <c r="AS54" i="5"/>
  <c r="BJ160" i="5"/>
  <c r="AZ77" i="5"/>
  <c r="AG143" i="5"/>
  <c r="AX109" i="5"/>
  <c r="AZ47" i="5"/>
  <c r="BI41" i="5"/>
  <c r="AG213" i="5"/>
  <c r="BO52" i="5"/>
  <c r="AS30" i="5"/>
  <c r="BO32" i="5"/>
  <c r="AY143" i="5"/>
  <c r="AZ133" i="5"/>
  <c r="AA166" i="5"/>
  <c r="AX77" i="5"/>
  <c r="AA205" i="5"/>
  <c r="AQ17" i="5"/>
  <c r="Q51" i="5"/>
  <c r="Y51" i="5"/>
  <c r="AT187" i="5"/>
  <c r="AR55" i="5"/>
  <c r="AB56" i="5"/>
  <c r="AF143" i="5"/>
  <c r="AF166" i="5"/>
  <c r="AE51" i="5"/>
  <c r="R225" i="5"/>
  <c r="AZ86" i="5"/>
  <c r="AZ74" i="5"/>
  <c r="AR53" i="5"/>
  <c r="AG9" i="5"/>
  <c r="Q103" i="5"/>
  <c r="AR149" i="5"/>
  <c r="AY203" i="5"/>
  <c r="AY193" i="5"/>
  <c r="AB78" i="5"/>
  <c r="BI53" i="5"/>
  <c r="BI233" i="5"/>
  <c r="AS205" i="5"/>
  <c r="AH61" i="5"/>
  <c r="AT161" i="5"/>
  <c r="R50" i="5"/>
  <c r="AX185" i="5"/>
  <c r="AG90" i="5"/>
  <c r="AZ110" i="5"/>
  <c r="BI16" i="5"/>
  <c r="AR223" i="5"/>
  <c r="BJ68" i="5"/>
  <c r="Z55" i="5"/>
  <c r="AS77" i="5"/>
  <c r="AV20" i="5"/>
  <c r="AQ186" i="5"/>
  <c r="AZ137" i="5"/>
  <c r="AT221" i="5"/>
  <c r="AY182" i="5"/>
  <c r="AG14" i="5"/>
  <c r="AV21" i="5"/>
  <c r="AH34" i="5"/>
  <c r="AH70" i="5"/>
  <c r="AR121" i="5"/>
  <c r="Y88" i="5"/>
  <c r="AZ146" i="5"/>
  <c r="AX133" i="5"/>
  <c r="X137" i="5"/>
  <c r="BJ91" i="5"/>
  <c r="AT147" i="5"/>
  <c r="AG78" i="5"/>
  <c r="AV90" i="5"/>
  <c r="X15" i="5"/>
  <c r="AX36" i="5"/>
  <c r="AT168" i="5"/>
  <c r="AR81" i="5"/>
  <c r="AX87" i="5"/>
  <c r="R184" i="5"/>
  <c r="AL54" i="5"/>
  <c r="Q17" i="5"/>
  <c r="AY158" i="5"/>
  <c r="AB75" i="5"/>
  <c r="BD164" i="5"/>
  <c r="AR61" i="5"/>
  <c r="AZ181" i="5"/>
  <c r="AS146" i="5"/>
  <c r="AB90" i="5"/>
  <c r="Z187" i="5"/>
  <c r="R138" i="5"/>
  <c r="AV59" i="5"/>
  <c r="AE135" i="5"/>
  <c r="R36" i="5"/>
  <c r="Q232" i="5"/>
  <c r="AX174" i="5"/>
  <c r="BI23" i="5"/>
  <c r="AE31" i="5"/>
  <c r="BH39" i="5"/>
  <c r="BI244" i="5"/>
  <c r="AN3" i="5"/>
  <c r="R122" i="5"/>
  <c r="AH202" i="5"/>
  <c r="Q129" i="5"/>
  <c r="P52" i="5"/>
  <c r="AH230" i="5"/>
  <c r="AC1" i="5"/>
  <c r="AL206" i="5"/>
  <c r="AA144" i="5"/>
  <c r="Y37" i="5"/>
  <c r="AY12" i="5"/>
  <c r="AS38" i="5"/>
  <c r="X39" i="5"/>
  <c r="AH120" i="5"/>
  <c r="AY90" i="5"/>
  <c r="AG69" i="5"/>
  <c r="BL1" i="5"/>
  <c r="AH162" i="5"/>
  <c r="AY104" i="5"/>
  <c r="Z135" i="5"/>
  <c r="Y168" i="5"/>
  <c r="AY146" i="5"/>
  <c r="AT108" i="5"/>
  <c r="BD21" i="5"/>
  <c r="AA183" i="5"/>
  <c r="AB68" i="5"/>
  <c r="AG85" i="5"/>
  <c r="AD107" i="5"/>
  <c r="AV92" i="5"/>
  <c r="BD70" i="5"/>
  <c r="P72" i="5"/>
  <c r="Z72" i="5" s="1"/>
  <c r="BO36" i="5"/>
  <c r="AH163" i="5"/>
  <c r="AV137" i="5"/>
  <c r="AB178" i="5"/>
  <c r="BJ61" i="5"/>
  <c r="AZ179" i="5"/>
  <c r="BH94" i="5"/>
  <c r="AG50" i="5"/>
  <c r="AT163" i="5"/>
  <c r="AZ175" i="5"/>
  <c r="AZ10" i="5"/>
  <c r="Y134" i="5"/>
  <c r="AH145" i="5"/>
  <c r="AA62" i="5"/>
  <c r="X163" i="5"/>
  <c r="BH15" i="5"/>
  <c r="AH168" i="5"/>
  <c r="AG111" i="5"/>
  <c r="AF142" i="5"/>
  <c r="AL30" i="5"/>
  <c r="AH52" i="5"/>
  <c r="BO222" i="5"/>
  <c r="AY54" i="5"/>
  <c r="AT55" i="5"/>
  <c r="AW92" i="5"/>
  <c r="P53" i="5"/>
  <c r="AR39" i="5"/>
  <c r="AF183" i="5"/>
  <c r="AB24" i="5"/>
  <c r="AW142" i="5"/>
  <c r="BD142" i="5" s="1"/>
  <c r="AR162" i="5"/>
  <c r="BJ39" i="5"/>
  <c r="R202" i="5"/>
  <c r="AY50" i="5"/>
  <c r="AS136" i="5"/>
  <c r="AX236" i="5"/>
  <c r="Y42" i="5"/>
  <c r="Z34" i="5"/>
  <c r="AR43" i="5"/>
  <c r="Z62" i="5"/>
  <c r="Y76" i="5"/>
  <c r="AA112" i="5"/>
  <c r="BI158" i="5"/>
  <c r="Y39" i="5"/>
  <c r="X138" i="5"/>
  <c r="AF167" i="5"/>
  <c r="AQ146" i="5"/>
  <c r="R221" i="5"/>
  <c r="AR80" i="5"/>
  <c r="AA53" i="5"/>
  <c r="AX136" i="5"/>
  <c r="AD21" i="5"/>
  <c r="AX55" i="5"/>
  <c r="Q59" i="5"/>
  <c r="Q174" i="5"/>
  <c r="AX149" i="5"/>
  <c r="AD145" i="5"/>
  <c r="AX229" i="5"/>
  <c r="BJ15" i="5"/>
  <c r="AF37" i="5"/>
  <c r="AH124" i="5"/>
  <c r="AQ53" i="5"/>
  <c r="AF31" i="5"/>
  <c r="Q121" i="5"/>
  <c r="AX148" i="5"/>
  <c r="AH157" i="5"/>
  <c r="BJ216" i="5"/>
  <c r="BD23" i="5"/>
  <c r="AX183" i="5"/>
  <c r="AG62" i="5"/>
  <c r="AD62" i="5"/>
  <c r="AD76" i="5"/>
  <c r="AQ158" i="5"/>
  <c r="BJ11" i="5"/>
  <c r="BJ143" i="5"/>
  <c r="AX167" i="5"/>
  <c r="BD162" i="5"/>
  <c r="BD204" i="5"/>
  <c r="AY22" i="5"/>
  <c r="AV91" i="5"/>
  <c r="AS223" i="5"/>
  <c r="AR88" i="5"/>
  <c r="AH134" i="5"/>
  <c r="AR77" i="5"/>
  <c r="AR20" i="5"/>
  <c r="AH186" i="5"/>
  <c r="AY51" i="5"/>
  <c r="AV221" i="5"/>
  <c r="AY94" i="5"/>
  <c r="AV14" i="5"/>
  <c r="AS21" i="5"/>
  <c r="AR34" i="5"/>
  <c r="AS70" i="5"/>
  <c r="Y91" i="5"/>
  <c r="BD146" i="5"/>
  <c r="BD133" i="5"/>
  <c r="AR137" i="5"/>
  <c r="AH147" i="5"/>
  <c r="AT78" i="5"/>
  <c r="AL90" i="5"/>
  <c r="BD92" i="5"/>
  <c r="AB76" i="5"/>
  <c r="R15" i="5"/>
  <c r="AY122" i="5"/>
  <c r="AW144" i="5"/>
  <c r="BJ38" i="5"/>
  <c r="Q163" i="5"/>
  <c r="P14" i="5"/>
  <c r="AX86" i="5"/>
  <c r="AR145" i="5"/>
  <c r="R163" i="5"/>
  <c r="AT21" i="5"/>
  <c r="Q165" i="5"/>
  <c r="AT162" i="5"/>
  <c r="AX43" i="5"/>
  <c r="AY69" i="5"/>
  <c r="AB89" i="5"/>
  <c r="BO69" i="5"/>
  <c r="AZ54" i="5"/>
  <c r="AR76" i="5"/>
  <c r="AL147" i="5"/>
  <c r="R185" i="5"/>
  <c r="AB149" i="5"/>
  <c r="AF111" i="5"/>
  <c r="BH167" i="5"/>
  <c r="AS57" i="5"/>
  <c r="P204" i="5"/>
  <c r="AG248" i="5"/>
  <c r="Q195" i="5"/>
  <c r="AW76" i="5"/>
  <c r="AF250" i="5"/>
  <c r="R210" i="5"/>
  <c r="AG130" i="5"/>
  <c r="BH122" i="5"/>
  <c r="X168" i="5"/>
  <c r="AX223" i="5"/>
  <c r="AA223" i="5"/>
  <c r="Y74" i="5"/>
  <c r="AE159" i="5"/>
  <c r="AE32" i="5"/>
  <c r="AE112" i="5"/>
  <c r="AA69" i="5"/>
  <c r="Y35" i="5"/>
  <c r="Q19" i="5"/>
  <c r="X55" i="5"/>
  <c r="BD17" i="5"/>
  <c r="AX34" i="5"/>
  <c r="AG225" i="5"/>
  <c r="AD22" i="5"/>
  <c r="AB205" i="5"/>
  <c r="AS53" i="5"/>
  <c r="P180" i="5"/>
  <c r="AM1" i="5"/>
  <c r="AV94" i="5"/>
  <c r="AH244" i="5"/>
  <c r="BJ105" i="5"/>
  <c r="Q40" i="5"/>
  <c r="AA50" i="5"/>
  <c r="BO80" i="5"/>
  <c r="BO39" i="5"/>
  <c r="BJ87" i="5"/>
  <c r="AR165" i="5"/>
  <c r="BI164" i="5"/>
  <c r="Q147" i="5"/>
  <c r="AA178" i="5"/>
  <c r="AR184" i="5"/>
  <c r="BD61" i="5"/>
  <c r="AH160" i="5"/>
  <c r="AE33" i="5"/>
  <c r="Z121" i="5"/>
  <c r="Q179" i="5"/>
  <c r="Q52" i="5"/>
  <c r="AE181" i="5"/>
  <c r="AT76" i="5"/>
  <c r="AG145" i="5"/>
  <c r="AX40" i="5"/>
  <c r="AL13" i="5"/>
  <c r="AH53" i="5"/>
  <c r="AW39" i="5"/>
  <c r="AQ109" i="5"/>
  <c r="AZ42" i="5"/>
  <c r="BO19" i="5"/>
  <c r="AH41" i="5"/>
  <c r="R38" i="5"/>
  <c r="AD92" i="5"/>
  <c r="AB11" i="5"/>
  <c r="AG131" i="5"/>
  <c r="AF172" i="5"/>
  <c r="AQ225" i="5"/>
  <c r="Q112" i="5"/>
  <c r="R39" i="5"/>
  <c r="X72" i="5"/>
  <c r="BI94" i="5"/>
  <c r="AF186" i="5"/>
  <c r="AD81" i="5"/>
  <c r="BO16" i="5"/>
  <c r="AQ206" i="5"/>
  <c r="AX165" i="5"/>
  <c r="Y110" i="5"/>
  <c r="AD112" i="5"/>
  <c r="R131" i="5"/>
  <c r="BD184" i="5"/>
  <c r="AW106" i="5"/>
  <c r="AX106" i="5" s="1"/>
  <c r="BO50" i="5"/>
  <c r="Q76" i="5"/>
  <c r="AQ43" i="5"/>
  <c r="AB41" i="5"/>
  <c r="AG243" i="5"/>
  <c r="AD35" i="5"/>
  <c r="AF124" i="5"/>
  <c r="AT138" i="5"/>
  <c r="AA158" i="5"/>
  <c r="BI162" i="5"/>
  <c r="R78" i="5"/>
  <c r="AZ162" i="5"/>
  <c r="AR37" i="5"/>
  <c r="AH31" i="5"/>
  <c r="AG37" i="5"/>
  <c r="BO78" i="5"/>
  <c r="AZ59" i="5"/>
  <c r="AD51" i="5"/>
  <c r="AH136" i="5"/>
  <c r="AG58" i="5"/>
  <c r="AQ161" i="5"/>
  <c r="Z38" i="5"/>
  <c r="AB51" i="5"/>
  <c r="R23" i="5"/>
  <c r="AW14" i="5"/>
  <c r="AB187" i="5"/>
  <c r="P143" i="5"/>
  <c r="AQ145" i="5"/>
  <c r="AA91" i="5"/>
  <c r="AF61" i="5"/>
  <c r="AS147" i="5"/>
  <c r="AZ109" i="5"/>
  <c r="AW206" i="5"/>
  <c r="R72" i="5"/>
  <c r="AQ75" i="5"/>
  <c r="AG246" i="5"/>
  <c r="R28" i="5"/>
  <c r="BJ184" i="5"/>
  <c r="R160" i="5"/>
  <c r="AL74" i="5"/>
  <c r="AA59" i="5"/>
  <c r="AY39" i="5"/>
  <c r="AS55" i="5"/>
  <c r="AL55" i="5"/>
  <c r="R149" i="5"/>
  <c r="BD32" i="5"/>
  <c r="BI224" i="5"/>
  <c r="BO203" i="5"/>
  <c r="AV168" i="5"/>
  <c r="R13" i="5"/>
  <c r="AS138" i="5"/>
  <c r="AT88" i="5"/>
  <c r="Y43" i="5"/>
  <c r="BJ41" i="5"/>
  <c r="AF136" i="5"/>
  <c r="AG186" i="5"/>
  <c r="BD51" i="5"/>
  <c r="AG221" i="5"/>
  <c r="AA12" i="5"/>
  <c r="AL14" i="5"/>
  <c r="AQ21" i="5"/>
  <c r="AV134" i="5"/>
  <c r="AZ34" i="5"/>
  <c r="AL112" i="5"/>
  <c r="Z145" i="5"/>
  <c r="Z91" i="5"/>
  <c r="AX146" i="5"/>
  <c r="X14" i="5"/>
  <c r="AA137" i="5"/>
  <c r="AR57" i="5"/>
  <c r="R18" i="5"/>
  <c r="AS90" i="5"/>
  <c r="Y53" i="5"/>
  <c r="Z76" i="5"/>
  <c r="AG51" i="5"/>
  <c r="AB143" i="5"/>
  <c r="BQ3" i="5"/>
  <c r="AB105" i="5"/>
  <c r="Q223" i="5"/>
  <c r="BI238" i="5"/>
  <c r="R154" i="5"/>
  <c r="AL43" i="5"/>
  <c r="AH40" i="5"/>
  <c r="AZ131" i="5"/>
  <c r="P159" i="5"/>
  <c r="BH205" i="5"/>
  <c r="BI205" i="5" s="1"/>
  <c r="AF229" i="5"/>
  <c r="AF175" i="5"/>
  <c r="AY191" i="5"/>
  <c r="P79" i="5"/>
  <c r="AH66" i="5"/>
  <c r="BI157" i="5"/>
  <c r="BJ76" i="5"/>
  <c r="AE110" i="5"/>
  <c r="BJ157" i="5"/>
  <c r="AX130" i="5"/>
  <c r="P224" i="5"/>
  <c r="AH146" i="5"/>
  <c r="AX202" i="5"/>
  <c r="AY195" i="5"/>
  <c r="AH199" i="5"/>
  <c r="AG59" i="5"/>
  <c r="AZ168" i="5"/>
  <c r="BD78" i="5"/>
  <c r="AF121" i="5"/>
  <c r="BH149" i="5"/>
  <c r="BO38" i="5"/>
  <c r="BJ104" i="5"/>
  <c r="Y135" i="5"/>
  <c r="AR38" i="5"/>
  <c r="AT35" i="5"/>
  <c r="BD182" i="5"/>
  <c r="AD54" i="5"/>
  <c r="AW138" i="5"/>
  <c r="AG39" i="5"/>
  <c r="AF168" i="5"/>
  <c r="AX158" i="5"/>
  <c r="AX56" i="5"/>
  <c r="BO111" i="5"/>
  <c r="AA23" i="5"/>
  <c r="X125" i="5"/>
  <c r="AY163" i="5"/>
  <c r="AT42" i="5"/>
  <c r="AV225" i="5"/>
  <c r="Q109" i="5"/>
  <c r="R214" i="5"/>
  <c r="R191" i="5"/>
  <c r="BO108" i="5"/>
  <c r="AF108" i="5"/>
  <c r="AH18" i="5"/>
  <c r="BO159" i="5"/>
  <c r="Q176" i="5"/>
  <c r="AB40" i="5"/>
  <c r="Q61" i="5"/>
  <c r="AA222" i="5"/>
  <c r="BO177" i="5"/>
  <c r="AR202" i="5"/>
  <c r="AH172" i="5"/>
  <c r="AS61" i="5"/>
  <c r="AB204" i="5"/>
  <c r="BI144" i="5"/>
  <c r="AF194" i="5"/>
  <c r="AD79" i="5"/>
  <c r="AF162" i="5"/>
  <c r="Y221" i="5"/>
  <c r="AD11" i="5"/>
  <c r="AG77" i="5"/>
  <c r="AV58" i="5"/>
  <c r="Z205" i="5"/>
  <c r="Y72" i="5"/>
  <c r="BD135" i="5"/>
  <c r="AZ80" i="5"/>
  <c r="AG153" i="5"/>
  <c r="AG181" i="5"/>
  <c r="Q224" i="5"/>
  <c r="AR14" i="5"/>
  <c r="Z93" i="5"/>
  <c r="AX75" i="5"/>
  <c r="BJ130" i="5"/>
  <c r="AR21" i="5"/>
  <c r="AQ168" i="5"/>
  <c r="AR90" i="5"/>
  <c r="AT43" i="5"/>
  <c r="X205" i="5"/>
  <c r="BC3" i="5"/>
  <c r="AS161" i="5"/>
  <c r="BO13" i="5"/>
  <c r="X184" i="5"/>
  <c r="R196" i="5"/>
  <c r="AG163" i="5"/>
  <c r="AV110" i="5"/>
  <c r="BD54" i="5"/>
  <c r="AB53" i="5"/>
  <c r="BJ158" i="5"/>
  <c r="AZ163" i="5"/>
  <c r="Y11" i="5"/>
  <c r="AD94" i="5"/>
  <c r="AF80" i="5"/>
  <c r="Z223" i="5"/>
  <c r="R10" i="5"/>
  <c r="Q31" i="5"/>
  <c r="AF135" i="5"/>
  <c r="BB1" i="5"/>
  <c r="BI21" i="5"/>
  <c r="X62" i="5"/>
  <c r="R242" i="5"/>
  <c r="AD111" i="5"/>
  <c r="R206" i="5"/>
  <c r="R92" i="5"/>
  <c r="BD71" i="5"/>
  <c r="AX19" i="5"/>
  <c r="X17" i="5"/>
  <c r="BJ221" i="5"/>
  <c r="AA72" i="5"/>
  <c r="AB147" i="5"/>
  <c r="AZ89" i="5"/>
  <c r="BO135" i="5"/>
  <c r="X77" i="5"/>
  <c r="AV183" i="5"/>
  <c r="AS206" i="5"/>
  <c r="AT159" i="5"/>
  <c r="BD148" i="5"/>
  <c r="BO137" i="5"/>
  <c r="AS24" i="5"/>
  <c r="AR138" i="5"/>
  <c r="AL69" i="5"/>
  <c r="AT148" i="5"/>
  <c r="BO41" i="5"/>
  <c r="AG136" i="5"/>
  <c r="AQ41" i="5"/>
  <c r="BI182" i="5"/>
  <c r="AL221" i="5"/>
  <c r="Y12" i="5"/>
  <c r="AF14" i="5"/>
  <c r="Y94" i="5"/>
  <c r="X134" i="5"/>
  <c r="AY34" i="5"/>
  <c r="AR112" i="5"/>
  <c r="X145" i="5"/>
  <c r="AD91" i="5"/>
  <c r="AD161" i="5"/>
  <c r="Z137" i="5"/>
  <c r="AT57" i="5"/>
  <c r="AA18" i="5"/>
  <c r="R167" i="5"/>
  <c r="Q53" i="5"/>
  <c r="R76" i="5"/>
  <c r="AV51" i="5"/>
  <c r="R143" i="5"/>
  <c r="BH70" i="5"/>
  <c r="Q93" i="5"/>
  <c r="P16" i="5"/>
  <c r="AG34" i="5"/>
  <c r="BI187" i="5"/>
  <c r="AA75" i="5"/>
  <c r="X40" i="5"/>
  <c r="BD221" i="5"/>
  <c r="AB222" i="5"/>
  <c r="AR41" i="5"/>
  <c r="AQ74" i="5"/>
  <c r="Z161" i="5"/>
  <c r="Q72" i="5"/>
  <c r="Q167" i="5"/>
  <c r="AQ51" i="5"/>
  <c r="AH48" i="5"/>
  <c r="AQ59" i="5"/>
  <c r="AB33" i="5"/>
  <c r="AZ244" i="5"/>
  <c r="AL70" i="5"/>
  <c r="AY231" i="5"/>
  <c r="AZ41" i="5"/>
  <c r="BI51" i="5"/>
  <c r="AF104" i="5"/>
  <c r="Z11" i="5"/>
  <c r="AY58" i="5"/>
  <c r="AB13" i="5"/>
  <c r="AD166" i="5"/>
  <c r="AG161" i="5"/>
  <c r="AF32" i="5"/>
  <c r="AS167" i="5"/>
  <c r="AL37" i="5"/>
  <c r="AQ76" i="5"/>
  <c r="BD168" i="5"/>
  <c r="Z24" i="5"/>
  <c r="AX32" i="5"/>
  <c r="AA94" i="5"/>
  <c r="R245" i="5"/>
  <c r="AF181" i="5"/>
  <c r="AD56" i="5"/>
  <c r="AY202" i="5"/>
  <c r="BD35" i="5"/>
  <c r="Z224" i="5"/>
  <c r="AV182" i="5"/>
  <c r="AW107" i="5"/>
  <c r="BI216" i="5"/>
  <c r="AW33" i="5"/>
  <c r="P148" i="5"/>
  <c r="Q220" i="5"/>
  <c r="AY196" i="5"/>
  <c r="AG49" i="5"/>
  <c r="BJ217" i="5"/>
  <c r="R124" i="5"/>
  <c r="AD39" i="5"/>
  <c r="AB163" i="5"/>
  <c r="Z68" i="5"/>
  <c r="AL38" i="5"/>
  <c r="AQ93" i="5"/>
  <c r="AE22" i="5"/>
  <c r="AZ196" i="5"/>
  <c r="AE71" i="5"/>
  <c r="AF24" i="5"/>
  <c r="AB42" i="5"/>
  <c r="AW224" i="5"/>
  <c r="AZ108" i="5"/>
  <c r="AT50" i="5"/>
  <c r="AG148" i="5"/>
  <c r="AQ38" i="5"/>
  <c r="BI49" i="5"/>
  <c r="AY222" i="5"/>
  <c r="AB224" i="5"/>
  <c r="AY18" i="5"/>
  <c r="AE144" i="5"/>
  <c r="AL79" i="5"/>
  <c r="AY180" i="5"/>
  <c r="BJ78" i="5"/>
  <c r="BJ249" i="5"/>
  <c r="BJ60" i="5"/>
  <c r="P164" i="5"/>
  <c r="AB181" i="5"/>
  <c r="AD134" i="5"/>
  <c r="AZ37" i="5"/>
  <c r="AB36" i="5"/>
  <c r="AR161" i="5"/>
  <c r="X177" i="5"/>
  <c r="BH34" i="5"/>
  <c r="AF21" i="5"/>
  <c r="R73" i="5"/>
  <c r="BI69" i="5"/>
  <c r="AG184" i="5"/>
  <c r="AG21" i="5"/>
  <c r="Q202" i="5"/>
  <c r="AW134" i="5"/>
  <c r="AG245" i="5"/>
  <c r="Y78" i="5"/>
  <c r="BI33" i="5"/>
  <c r="AG222" i="5"/>
  <c r="AY248" i="5"/>
  <c r="AY217" i="5"/>
  <c r="AY153" i="5"/>
  <c r="AX137" i="5"/>
  <c r="BO122" i="5"/>
  <c r="AQ183" i="5"/>
  <c r="AQ165" i="5"/>
  <c r="AL18" i="5"/>
  <c r="AL149" i="5"/>
  <c r="AD185" i="5"/>
  <c r="Q12" i="5"/>
  <c r="BI147" i="5"/>
  <c r="AT160" i="5"/>
  <c r="BO132" i="5"/>
  <c r="AL23" i="5"/>
  <c r="AG149" i="5"/>
  <c r="Z112" i="5"/>
  <c r="Y22" i="5"/>
  <c r="R222" i="5"/>
  <c r="Z80" i="5"/>
  <c r="AZ224" i="5"/>
  <c r="BI38" i="5"/>
  <c r="AD55" i="5"/>
  <c r="AT38" i="5"/>
  <c r="AG12" i="5"/>
  <c r="AB106" i="5"/>
  <c r="Q62" i="5"/>
  <c r="AS17" i="5"/>
  <c r="AZ75" i="5"/>
  <c r="BO138" i="5"/>
  <c r="AD159" i="5"/>
  <c r="AE204" i="5"/>
  <c r="AQ162" i="5"/>
  <c r="AV167" i="5"/>
  <c r="AF146" i="5"/>
  <c r="Q91" i="5"/>
  <c r="BI192" i="5"/>
  <c r="AY109" i="5"/>
  <c r="AT92" i="5"/>
  <c r="BI15" i="5"/>
  <c r="AH214" i="5"/>
  <c r="AD165" i="5"/>
  <c r="AB15" i="5"/>
  <c r="AL80" i="5"/>
  <c r="AD20" i="5"/>
  <c r="AT206" i="5"/>
  <c r="AQ33" i="5"/>
  <c r="X51" i="5"/>
  <c r="AQ222" i="5"/>
  <c r="R30" i="5"/>
  <c r="Q132" i="5"/>
  <c r="AY42" i="5"/>
  <c r="AQ138" i="5"/>
  <c r="Z22" i="5"/>
  <c r="AA107" i="5"/>
  <c r="BJ164" i="5"/>
  <c r="Z59" i="5"/>
  <c r="AL59" i="5"/>
  <c r="AF160" i="5"/>
  <c r="P182" i="5"/>
  <c r="AZ167" i="5"/>
  <c r="AA80" i="5"/>
  <c r="P162" i="5"/>
  <c r="BO164" i="5"/>
  <c r="R11" i="5"/>
  <c r="AA148" i="5"/>
  <c r="AG89" i="5"/>
  <c r="X11" i="5"/>
  <c r="AS149" i="5"/>
  <c r="BD40" i="5"/>
  <c r="BI106" i="5"/>
  <c r="BI165" i="5"/>
  <c r="AZ57" i="5"/>
  <c r="AY137" i="5"/>
  <c r="BI180" i="5"/>
  <c r="AY206" i="5"/>
  <c r="AL24" i="5"/>
  <c r="X106" i="5"/>
  <c r="AQ69" i="5"/>
  <c r="AQ148" i="5"/>
  <c r="AR94" i="5"/>
  <c r="AL136" i="5"/>
  <c r="AV41" i="5"/>
  <c r="BO182" i="5"/>
  <c r="AD17" i="5"/>
  <c r="Z12" i="5"/>
  <c r="AT74" i="5"/>
  <c r="AB94" i="5"/>
  <c r="AR134" i="5"/>
  <c r="AR32" i="5"/>
  <c r="AS112" i="5"/>
  <c r="Q145" i="5"/>
  <c r="AB91" i="5"/>
  <c r="Y161" i="5"/>
  <c r="Z180" i="5"/>
  <c r="AQ144" i="5"/>
  <c r="AS137" i="5"/>
  <c r="BO107" i="5"/>
  <c r="AV57" i="5"/>
  <c r="X18" i="5"/>
  <c r="AB167" i="5"/>
  <c r="AY142" i="5"/>
  <c r="AY106" i="5"/>
  <c r="AL204" i="5"/>
  <c r="AH51" i="5"/>
  <c r="AA143" i="5"/>
  <c r="AD162" i="5"/>
  <c r="AW186" i="5"/>
  <c r="Y121" i="5"/>
  <c r="AG137" i="5"/>
  <c r="AH223" i="5"/>
  <c r="BD144" i="5"/>
  <c r="BI79" i="5"/>
  <c r="AA60" i="5"/>
  <c r="AZ35" i="5"/>
  <c r="BI161" i="5"/>
  <c r="X160" i="5"/>
  <c r="Z16" i="5"/>
  <c r="Z143" i="5"/>
  <c r="AW111" i="5"/>
  <c r="AG61" i="5"/>
  <c r="AE19" i="5"/>
  <c r="AX61" i="5"/>
  <c r="AW177" i="5"/>
  <c r="R67" i="5"/>
  <c r="AS91" i="5"/>
  <c r="AZ55" i="5"/>
  <c r="AD52" i="5"/>
  <c r="Q149" i="5"/>
  <c r="AY56" i="5"/>
  <c r="AG211" i="5"/>
  <c r="AG53" i="5"/>
  <c r="AV36" i="5"/>
  <c r="AB92" i="5"/>
  <c r="Z159" i="5"/>
  <c r="AV147" i="5"/>
  <c r="AV52" i="5"/>
  <c r="X185" i="5"/>
  <c r="AX57" i="5"/>
  <c r="AQ70" i="5"/>
  <c r="AL222" i="5"/>
  <c r="AQ159" i="5"/>
  <c r="BJ107" i="5"/>
  <c r="AA51" i="5"/>
  <c r="AT112" i="5"/>
  <c r="BJ80" i="5"/>
  <c r="AL111" i="5"/>
  <c r="AG60" i="5"/>
  <c r="AB57" i="5"/>
  <c r="Q71" i="5"/>
  <c r="BD160" i="5"/>
  <c r="AB160" i="5"/>
  <c r="Y167" i="5"/>
  <c r="AG80" i="5"/>
  <c r="R162" i="5"/>
  <c r="BH179" i="5"/>
  <c r="BH92" i="5"/>
  <c r="AY194" i="5"/>
  <c r="BO110" i="5"/>
  <c r="AY215" i="5"/>
  <c r="AZ174" i="5"/>
  <c r="BI229" i="5"/>
  <c r="AG118" i="5"/>
  <c r="AH246" i="5"/>
  <c r="AX220" i="5"/>
  <c r="AL148" i="5"/>
  <c r="AZ161" i="5"/>
  <c r="AB111" i="5"/>
  <c r="AV70" i="5"/>
  <c r="BO144" i="5"/>
  <c r="AY11" i="5"/>
  <c r="AV40" i="5"/>
  <c r="AQ50" i="5"/>
  <c r="AV206" i="5"/>
  <c r="BH58" i="5"/>
  <c r="AT36" i="5"/>
  <c r="Q29" i="5"/>
  <c r="AV179" i="5"/>
  <c r="AQ184" i="5"/>
  <c r="AD136" i="5"/>
  <c r="BJ232" i="5"/>
  <c r="AB74" i="5"/>
  <c r="BO180" i="5"/>
  <c r="R205" i="5"/>
  <c r="BI87" i="5"/>
  <c r="AF215" i="5"/>
  <c r="BD143" i="5"/>
  <c r="AT111" i="5"/>
  <c r="AL184" i="5"/>
  <c r="Q130" i="5"/>
  <c r="AA39" i="5"/>
  <c r="AZ33" i="5"/>
  <c r="AF185" i="5"/>
  <c r="BO53" i="5"/>
  <c r="Y59" i="5"/>
  <c r="Z132" i="5"/>
  <c r="Y181" i="5"/>
  <c r="AV132" i="5"/>
  <c r="AF34" i="5"/>
  <c r="BJ53" i="5"/>
  <c r="AS35" i="5"/>
  <c r="AH107" i="5"/>
  <c r="Y77" i="5"/>
  <c r="AL180" i="5"/>
  <c r="AH92" i="5"/>
  <c r="AY70" i="5"/>
  <c r="AF88" i="5"/>
  <c r="AH233" i="5"/>
  <c r="BO168" i="5"/>
  <c r="AF145" i="5"/>
  <c r="AE106" i="5"/>
  <c r="X81" i="5"/>
  <c r="BJ75" i="5"/>
  <c r="BI74" i="5"/>
  <c r="BJ111" i="5"/>
  <c r="X136" i="5"/>
  <c r="AA19" i="5"/>
  <c r="AL71" i="5"/>
  <c r="BO167" i="5"/>
  <c r="AX50" i="5"/>
  <c r="BJ223" i="5"/>
  <c r="AH24" i="5"/>
  <c r="AY89" i="5"/>
  <c r="AZ58" i="5"/>
  <c r="AG242" i="5"/>
  <c r="AF59" i="5"/>
  <c r="AL22" i="5"/>
  <c r="BJ204" i="5"/>
  <c r="AH181" i="5"/>
  <c r="AE16" i="5"/>
  <c r="AY105" i="5"/>
  <c r="AX175" i="5"/>
  <c r="BO59" i="5"/>
  <c r="R33" i="5"/>
  <c r="R158" i="5"/>
  <c r="AA221" i="5"/>
  <c r="AH88" i="5"/>
  <c r="AF117" i="5"/>
  <c r="AY177" i="5"/>
  <c r="AY43" i="5"/>
  <c r="R81" i="5"/>
  <c r="BI78" i="5"/>
  <c r="BD59" i="5"/>
  <c r="AH183" i="5"/>
  <c r="AL107" i="5"/>
  <c r="AT179" i="5"/>
  <c r="AQ57" i="5"/>
  <c r="AF22" i="5"/>
  <c r="BD52" i="5"/>
  <c r="Q21" i="5"/>
  <c r="R53" i="5"/>
  <c r="Q20" i="5"/>
  <c r="AF41" i="5"/>
  <c r="Q92" i="5"/>
  <c r="AS80" i="5"/>
  <c r="BI20" i="5"/>
  <c r="AX132" i="5"/>
  <c r="AR186" i="5"/>
  <c r="P70" i="5"/>
  <c r="BJ225" i="5"/>
  <c r="AR187" i="5"/>
  <c r="AV74" i="5"/>
  <c r="AX89" i="5"/>
  <c r="BI202" i="5"/>
  <c r="AV148" i="5"/>
  <c r="AG162" i="5"/>
  <c r="AG72" i="5"/>
  <c r="BI168" i="5"/>
  <c r="AG121" i="5"/>
  <c r="AD160" i="5"/>
  <c r="BJ43" i="5"/>
  <c r="AG29" i="5"/>
  <c r="X107" i="5"/>
  <c r="AZ14" i="5"/>
  <c r="AX13" i="5"/>
  <c r="AY138" i="5"/>
  <c r="AB52" i="5"/>
  <c r="BO20" i="5"/>
  <c r="BJ93" i="5"/>
  <c r="X178" i="5"/>
  <c r="BO51" i="5"/>
  <c r="R90" i="5"/>
  <c r="BD166" i="5"/>
  <c r="AQ185" i="5"/>
  <c r="X222" i="5"/>
  <c r="AD106" i="5"/>
  <c r="R60" i="5"/>
  <c r="AF148" i="5"/>
  <c r="AQ94" i="5"/>
  <c r="R79" i="5"/>
  <c r="AL41" i="5"/>
  <c r="AR60" i="5"/>
  <c r="AB17" i="5"/>
  <c r="AH222" i="5"/>
  <c r="AG74" i="5"/>
  <c r="X23" i="5"/>
  <c r="AQ134" i="5"/>
  <c r="AT32" i="5"/>
  <c r="AF112" i="5"/>
  <c r="X224" i="5"/>
  <c r="R91" i="5"/>
  <c r="X161" i="5"/>
  <c r="Q180" i="5"/>
  <c r="AT137" i="5"/>
  <c r="BI107" i="5"/>
  <c r="AA160" i="5"/>
  <c r="AH57" i="5"/>
  <c r="AD18" i="5"/>
  <c r="AA167" i="5"/>
  <c r="AZ142" i="5"/>
  <c r="AZ106" i="5"/>
  <c r="AH204" i="5"/>
  <c r="AH80" i="5"/>
  <c r="AS51" i="5"/>
  <c r="Q70" i="5"/>
  <c r="Y143" i="5"/>
  <c r="Z162" i="5"/>
  <c r="R197" i="5"/>
  <c r="AY183" i="5"/>
  <c r="AS110" i="5"/>
  <c r="BJ242" i="5"/>
  <c r="AG57" i="5"/>
  <c r="AG16" i="5"/>
  <c r="AX78" i="5"/>
  <c r="Q79" i="5"/>
  <c r="AD23" i="5"/>
  <c r="AD180" i="5"/>
  <c r="AL57" i="5"/>
  <c r="AT204" i="5"/>
  <c r="Z77" i="5"/>
  <c r="AR224" i="5"/>
  <c r="BH148" i="5"/>
  <c r="Y23" i="5"/>
  <c r="X75" i="5"/>
  <c r="AQ79" i="5"/>
  <c r="AV135" i="5"/>
  <c r="R43" i="5"/>
  <c r="Y38" i="5"/>
  <c r="BH24" i="5"/>
  <c r="BI77" i="5"/>
  <c r="Z23" i="5"/>
  <c r="BD138" i="5"/>
  <c r="AL17" i="5"/>
  <c r="AS36" i="5"/>
  <c r="R80" i="5"/>
  <c r="AS143" i="5"/>
  <c r="Y165" i="5"/>
  <c r="R179" i="5"/>
  <c r="AL158" i="5"/>
  <c r="AY17" i="5"/>
  <c r="AL89" i="5"/>
  <c r="AD163" i="5"/>
  <c r="AV88" i="5"/>
  <c r="BO56" i="5"/>
  <c r="AA89" i="5"/>
  <c r="Q144" i="5"/>
  <c r="AL205" i="5"/>
  <c r="AF74" i="5"/>
  <c r="AB134" i="5"/>
  <c r="X180" i="5"/>
  <c r="Q137" i="5"/>
  <c r="AB18" i="5"/>
  <c r="AR51" i="5"/>
  <c r="AE178" i="5"/>
  <c r="AW16" i="5"/>
  <c r="AG232" i="5"/>
  <c r="BI175" i="5"/>
  <c r="AZ120" i="5"/>
  <c r="AY214" i="5"/>
  <c r="Q245" i="5"/>
  <c r="P186" i="5"/>
  <c r="P32" i="5"/>
  <c r="AZ156" i="5"/>
  <c r="P108" i="5"/>
  <c r="R29" i="5"/>
  <c r="AQ142" i="5"/>
  <c r="AR168" i="5"/>
  <c r="Z94" i="5"/>
  <c r="AV32" i="5"/>
  <c r="Q124" i="5"/>
  <c r="AH59" i="5"/>
  <c r="Q50" i="5"/>
  <c r="Q199" i="5"/>
  <c r="BH35" i="5"/>
  <c r="BO205" i="5"/>
  <c r="AR23" i="5"/>
  <c r="AZ38" i="5"/>
  <c r="AT87" i="5"/>
  <c r="AW72" i="5"/>
  <c r="Z54" i="5"/>
  <c r="AF202" i="5"/>
  <c r="AQ178" i="5"/>
  <c r="AG224" i="5"/>
  <c r="AY167" i="5"/>
  <c r="AS158" i="5"/>
  <c r="AY181" i="5"/>
  <c r="AE15" i="5"/>
  <c r="AR206" i="5"/>
  <c r="BI111" i="5"/>
  <c r="AA21" i="5"/>
  <c r="BO161" i="5"/>
  <c r="BI88" i="5"/>
  <c r="BI183" i="5"/>
  <c r="BI36" i="5"/>
  <c r="AB23" i="5"/>
  <c r="AF77" i="5"/>
  <c r="AA24" i="5"/>
  <c r="AA185" i="5"/>
  <c r="AE164" i="5"/>
  <c r="BO166" i="5"/>
  <c r="AF30" i="5"/>
  <c r="P146" i="5"/>
  <c r="BI39" i="5"/>
  <c r="AD36" i="5"/>
  <c r="AY55" i="5"/>
  <c r="AR30" i="5"/>
  <c r="AD57" i="5"/>
  <c r="R232" i="5"/>
  <c r="BI177" i="5"/>
  <c r="AB184" i="5"/>
  <c r="AD149" i="5"/>
  <c r="BJ159" i="5"/>
  <c r="AF70" i="5"/>
  <c r="AQ54" i="5"/>
  <c r="AT53" i="5"/>
  <c r="X181" i="5"/>
  <c r="BJ56" i="5"/>
  <c r="AX18" i="5"/>
  <c r="AB158" i="5"/>
  <c r="Z221" i="5"/>
  <c r="AV181" i="5"/>
  <c r="R51" i="5"/>
  <c r="Z111" i="5"/>
  <c r="Y21" i="5"/>
  <c r="X133" i="5"/>
  <c r="Z181" i="5"/>
  <c r="AY77" i="5"/>
  <c r="AD72" i="5"/>
  <c r="R183" i="5"/>
  <c r="AF193" i="5"/>
  <c r="R57" i="5"/>
  <c r="AX160" i="5"/>
  <c r="AY185" i="5"/>
  <c r="BO148" i="5"/>
  <c r="AY135" i="5"/>
  <c r="AD37" i="5"/>
  <c r="AY168" i="5"/>
  <c r="AT59" i="5"/>
  <c r="Z138" i="5"/>
  <c r="AT121" i="5"/>
  <c r="AA14" i="5"/>
  <c r="AX52" i="5"/>
  <c r="AB80" i="5"/>
  <c r="Z146" i="5"/>
  <c r="AW24" i="5"/>
  <c r="AT158" i="5"/>
  <c r="BD185" i="5"/>
  <c r="AZ39" i="5"/>
  <c r="R12" i="5"/>
  <c r="AY74" i="5"/>
  <c r="AD89" i="5"/>
  <c r="AB21" i="5"/>
  <c r="AA37" i="5"/>
  <c r="AY23" i="5"/>
  <c r="Z51" i="5"/>
  <c r="Y160" i="5"/>
  <c r="AQ58" i="5"/>
  <c r="BD94" i="5"/>
  <c r="AH161" i="5"/>
  <c r="AL164" i="5"/>
  <c r="BO88" i="5"/>
  <c r="Q14" i="5"/>
  <c r="AV109" i="5"/>
  <c r="AY14" i="5"/>
  <c r="AT110" i="5"/>
  <c r="BJ202" i="5"/>
  <c r="AT34" i="5"/>
  <c r="AT132" i="5"/>
  <c r="AF71" i="5"/>
  <c r="AD53" i="5"/>
  <c r="AZ70" i="5"/>
  <c r="BH186" i="5"/>
  <c r="AZ20" i="5"/>
  <c r="AR205" i="5"/>
  <c r="BD31" i="5"/>
  <c r="AV142" i="5"/>
  <c r="X21" i="5"/>
  <c r="BI34" i="5"/>
  <c r="AQ125" i="5"/>
  <c r="BJ88" i="5"/>
  <c r="BO40" i="5"/>
  <c r="AF132" i="5"/>
  <c r="BI108" i="5"/>
  <c r="AA225" i="5"/>
  <c r="BJ134" i="5"/>
  <c r="BI60" i="5"/>
  <c r="AA56" i="5"/>
  <c r="AA168" i="5"/>
  <c r="BO146" i="5"/>
  <c r="AV111" i="5"/>
  <c r="BD202" i="5"/>
  <c r="AB183" i="5"/>
  <c r="AQ205" i="5"/>
  <c r="AV60" i="5"/>
  <c r="AL109" i="5"/>
  <c r="AZ221" i="5"/>
  <c r="BJ55" i="5"/>
  <c r="Y57" i="5"/>
  <c r="Z134" i="5"/>
  <c r="BI12" i="5"/>
  <c r="Z71" i="5"/>
  <c r="R224" i="5"/>
  <c r="AX90" i="5"/>
  <c r="AV53" i="5"/>
  <c r="Y180" i="5"/>
  <c r="AY160" i="5"/>
  <c r="AQ15" i="5"/>
  <c r="AB137" i="5"/>
  <c r="AB72" i="5"/>
  <c r="Q160" i="5"/>
  <c r="AL106" i="5"/>
  <c r="AL78" i="5"/>
  <c r="Z18" i="5"/>
  <c r="Z167" i="5"/>
  <c r="AF16" i="5"/>
  <c r="AB16" i="5"/>
  <c r="AQ204" i="5"/>
  <c r="AV80" i="5"/>
  <c r="AT51" i="5"/>
  <c r="AH182" i="5"/>
  <c r="BD206" i="5"/>
  <c r="AB162" i="5"/>
  <c r="AY221" i="5"/>
  <c r="AV187" i="5"/>
  <c r="AT23" i="5"/>
  <c r="AG54" i="5"/>
  <c r="R69" i="5"/>
  <c r="AY162" i="5"/>
  <c r="AS160" i="5"/>
  <c r="R229" i="5"/>
  <c r="BO55" i="5"/>
  <c r="AT52" i="5"/>
  <c r="BD55" i="5"/>
  <c r="Y206" i="5"/>
  <c r="AH103" i="5"/>
  <c r="R136" i="5"/>
  <c r="AR72" i="5"/>
  <c r="AH69" i="5"/>
  <c r="AW93" i="5"/>
  <c r="AQ136" i="5"/>
  <c r="AB133" i="5"/>
  <c r="AB54" i="5"/>
  <c r="BD20" i="5"/>
  <c r="AF55" i="5"/>
  <c r="AH60" i="5"/>
  <c r="AX142" i="5"/>
  <c r="BI37" i="5"/>
  <c r="AF18" i="5"/>
  <c r="AF131" i="5"/>
  <c r="AL53" i="5"/>
  <c r="AX182" i="5"/>
  <c r="AG144" i="5"/>
  <c r="BD177" i="5"/>
  <c r="AD88" i="5"/>
  <c r="AH205" i="5"/>
  <c r="BJ35" i="5"/>
  <c r="Z14" i="5"/>
  <c r="AL137" i="5"/>
  <c r="BI72" i="5"/>
  <c r="BD163" i="5"/>
  <c r="AA121" i="5"/>
  <c r="Q164" i="5"/>
  <c r="BD36" i="5"/>
  <c r="BI105" i="5"/>
  <c r="BO23" i="5"/>
  <c r="AZ94" i="5"/>
  <c r="BJ205" i="5"/>
  <c r="BD34" i="5"/>
  <c r="Z144" i="5"/>
  <c r="AD184" i="5"/>
  <c r="BO14" i="5"/>
  <c r="AF138" i="5"/>
  <c r="Z31" i="5"/>
  <c r="AS81" i="5"/>
  <c r="Q161" i="5"/>
  <c r="AD183" i="5"/>
  <c r="AF187" i="5"/>
  <c r="AH79" i="5"/>
  <c r="AR87" i="5"/>
  <c r="BJ177" i="5"/>
  <c r="AZ111" i="5"/>
  <c r="AD133" i="5"/>
  <c r="AS59" i="5"/>
  <c r="AH77" i="5"/>
  <c r="AB43" i="5"/>
  <c r="BJ12" i="5"/>
  <c r="AG134" i="5"/>
  <c r="AB35" i="5"/>
  <c r="R71" i="5"/>
  <c r="BJ70" i="5"/>
  <c r="BO68" i="5"/>
  <c r="AL12" i="5"/>
  <c r="BI184" i="5"/>
  <c r="R137" i="5"/>
  <c r="BO202" i="5"/>
  <c r="AV35" i="5"/>
  <c r="Y111" i="5"/>
  <c r="BJ110" i="5"/>
  <c r="AZ147" i="5"/>
  <c r="AF40" i="5"/>
  <c r="BI81" i="5"/>
  <c r="BJ185" i="5"/>
  <c r="BD69" i="5"/>
  <c r="AL75" i="5"/>
  <c r="Z206" i="5"/>
  <c r="AG24" i="5"/>
  <c r="BI31" i="5"/>
  <c r="Y179" i="5"/>
  <c r="AY41" i="5"/>
  <c r="BO90" i="5"/>
  <c r="BJ19" i="5"/>
  <c r="AH224" i="5"/>
  <c r="AL108" i="5"/>
  <c r="BO71" i="5"/>
  <c r="AA203" i="5"/>
  <c r="Y13" i="5"/>
  <c r="BI163" i="5"/>
  <c r="BJ21" i="5"/>
  <c r="BD81" i="5"/>
  <c r="AH91" i="5"/>
  <c r="AS94" i="5"/>
  <c r="AX51" i="5"/>
  <c r="AQ30" i="5"/>
  <c r="BO91" i="5"/>
  <c r="BD42" i="5"/>
  <c r="AT225" i="5"/>
  <c r="Z202" i="5"/>
  <c r="AF54" i="5"/>
  <c r="BD79" i="5"/>
  <c r="AZ79" i="5"/>
  <c r="R22" i="5"/>
  <c r="AB22" i="5"/>
  <c r="AV146" i="5"/>
  <c r="Y90" i="5"/>
  <c r="X90" i="5"/>
  <c r="Y223" i="5"/>
  <c r="AB223" i="5"/>
  <c r="AV149" i="5"/>
  <c r="AS76" i="5"/>
  <c r="AL76" i="5"/>
  <c r="X132" i="5"/>
  <c r="AR132" i="5"/>
  <c r="AQ132" i="5"/>
  <c r="AD13" i="5"/>
  <c r="AA13" i="5"/>
  <c r="Z225" i="5"/>
  <c r="AB225" i="5"/>
  <c r="BJ42" i="5"/>
  <c r="BI42" i="5"/>
  <c r="R147" i="5"/>
  <c r="AD147" i="5"/>
  <c r="BJ13" i="5"/>
  <c r="BI13" i="5"/>
  <c r="X144" i="5"/>
  <c r="AD144" i="5"/>
  <c r="Y144" i="5"/>
  <c r="Y105" i="5"/>
  <c r="AF23" i="5"/>
  <c r="AF36" i="5"/>
  <c r="AQ36" i="5"/>
  <c r="AR36" i="5"/>
  <c r="AH36" i="5"/>
  <c r="AG142" i="5"/>
  <c r="AT142" i="5"/>
  <c r="Q142" i="5"/>
  <c r="AV50" i="5"/>
  <c r="AQ203" i="5"/>
  <c r="AT203" i="5"/>
  <c r="AS203" i="5"/>
  <c r="AG203" i="5"/>
  <c r="AH203" i="5"/>
  <c r="BJ37" i="5"/>
  <c r="BO37" i="5"/>
  <c r="Y106" i="5"/>
  <c r="Z106" i="5"/>
  <c r="AA106" i="5"/>
  <c r="R106" i="5"/>
  <c r="AX187" i="5"/>
  <c r="AY187" i="5"/>
  <c r="AY68" i="5"/>
  <c r="AX180" i="5"/>
  <c r="AA61" i="5"/>
  <c r="Y61" i="5"/>
  <c r="AG41" i="5"/>
  <c r="AT41" i="5"/>
  <c r="AS73" i="5"/>
  <c r="AT73" i="5"/>
  <c r="AZ164" i="5"/>
  <c r="Y93" i="5"/>
  <c r="AB93" i="5"/>
  <c r="AA93" i="5"/>
  <c r="BI14" i="5"/>
  <c r="BJ14" i="5"/>
  <c r="AT135" i="5"/>
  <c r="Q135" i="5"/>
  <c r="R135" i="5"/>
  <c r="X35" i="5"/>
  <c r="Q35" i="5"/>
  <c r="AB20" i="5"/>
  <c r="Z20" i="5"/>
  <c r="Y20" i="5"/>
  <c r="R20" i="5"/>
  <c r="X20" i="5"/>
  <c r="AA31" i="5"/>
  <c r="AD31" i="5"/>
  <c r="AH62" i="5"/>
  <c r="AL62" i="5"/>
  <c r="AS62" i="5"/>
  <c r="AZ19" i="5"/>
  <c r="BD19" i="5"/>
  <c r="BJ181" i="5"/>
  <c r="BO181" i="5"/>
  <c r="AY121" i="5"/>
  <c r="BD121" i="5"/>
  <c r="AB166" i="5"/>
  <c r="Z166" i="5"/>
  <c r="Q166" i="5"/>
  <c r="AF38" i="5"/>
  <c r="AV136" i="5"/>
  <c r="AA136" i="5"/>
  <c r="Q136" i="5"/>
  <c r="AT136" i="5"/>
  <c r="BD91" i="5"/>
  <c r="Q81" i="5"/>
  <c r="AA81" i="5"/>
  <c r="Y54" i="5"/>
  <c r="X54" i="5"/>
  <c r="BO89" i="5"/>
  <c r="BI89" i="5"/>
  <c r="BJ89" i="5"/>
  <c r="Q77" i="5"/>
  <c r="AA77" i="5"/>
  <c r="AS39" i="5"/>
  <c r="AQ39" i="5"/>
  <c r="AH89" i="5"/>
  <c r="AR89" i="5"/>
  <c r="AQ89" i="5"/>
  <c r="AV89" i="5"/>
  <c r="AY205" i="5"/>
  <c r="AX205" i="5"/>
  <c r="BD205" i="5"/>
  <c r="AZ205" i="5"/>
  <c r="AL92" i="5"/>
  <c r="AS92" i="5"/>
  <c r="AR92" i="5"/>
  <c r="AZ12" i="5"/>
  <c r="BO142" i="5"/>
  <c r="BJ142" i="5"/>
  <c r="AS109" i="5"/>
  <c r="AG109" i="5"/>
  <c r="AH109" i="5"/>
  <c r="AF109" i="5"/>
  <c r="AD12" i="5"/>
  <c r="X12" i="5"/>
  <c r="AZ62" i="5"/>
  <c r="BD62" i="5"/>
  <c r="AZ132" i="5"/>
  <c r="AS42" i="5"/>
  <c r="AV42" i="5"/>
  <c r="AH42" i="5"/>
  <c r="AL42" i="5"/>
  <c r="AF42" i="5"/>
  <c r="AQ42" i="5"/>
  <c r="AR42" i="5"/>
  <c r="AG202" i="5"/>
  <c r="AL202" i="5"/>
  <c r="AQ202" i="5"/>
  <c r="AY204" i="5"/>
  <c r="AZ204" i="5"/>
  <c r="AX204" i="5"/>
  <c r="BO185" i="5"/>
  <c r="BI185" i="5"/>
  <c r="AZ203" i="5"/>
  <c r="BD203" i="5"/>
  <c r="AL61" i="5"/>
  <c r="AV61" i="5"/>
  <c r="X121" i="5"/>
  <c r="AB121" i="5"/>
  <c r="AD121" i="5"/>
  <c r="AS165" i="5"/>
  <c r="AT165" i="5"/>
  <c r="AG165" i="5"/>
  <c r="AY60" i="5"/>
  <c r="BD60" i="5"/>
  <c r="AR18" i="5"/>
  <c r="AS18" i="5"/>
  <c r="AG18" i="5"/>
  <c r="AT18" i="5"/>
  <c r="AQ18" i="5"/>
  <c r="AX20" i="5"/>
  <c r="AY20" i="5"/>
  <c r="AH81" i="5"/>
  <c r="AF81" i="5"/>
  <c r="AH75" i="5"/>
  <c r="AV75" i="5"/>
  <c r="AG75" i="5"/>
  <c r="AT75" i="5"/>
  <c r="AF75" i="5"/>
  <c r="BD161" i="5"/>
  <c r="AY161" i="5"/>
  <c r="AR24" i="5"/>
  <c r="AQ24" i="5"/>
  <c r="AV24" i="5"/>
  <c r="AA181" i="5"/>
  <c r="R181" i="5"/>
  <c r="Q181" i="5"/>
  <c r="AD177" i="5"/>
  <c r="R177" i="5"/>
  <c r="AB177" i="5"/>
  <c r="Z177" i="5"/>
  <c r="AV161" i="5"/>
  <c r="Q18" i="5"/>
  <c r="Y18" i="5"/>
  <c r="AQ80" i="5"/>
  <c r="AT80" i="5"/>
  <c r="AG87" i="5"/>
  <c r="AF87" i="5"/>
  <c r="AS87" i="5"/>
  <c r="AV87" i="5"/>
  <c r="AH87" i="5"/>
  <c r="AD110" i="5"/>
  <c r="AB110" i="5"/>
  <c r="AA110" i="5"/>
  <c r="X110" i="5"/>
  <c r="BJ90" i="5"/>
  <c r="BI90" i="5"/>
  <c r="AR160" i="5"/>
  <c r="AL160" i="5"/>
  <c r="AQ160" i="5"/>
  <c r="AV160" i="5"/>
  <c r="AX88" i="5"/>
  <c r="AS74" i="5"/>
  <c r="AR74" i="5"/>
  <c r="AT12" i="5"/>
  <c r="AV12" i="5"/>
  <c r="AQ12" i="5"/>
  <c r="AF12" i="5"/>
  <c r="AH12" i="5"/>
  <c r="AS12" i="5"/>
  <c r="AL131" i="5"/>
  <c r="AH131" i="5"/>
  <c r="AR52" i="5"/>
  <c r="AS52" i="5"/>
  <c r="AG52" i="5"/>
  <c r="AQ52" i="5"/>
  <c r="AL52" i="5"/>
  <c r="AX41" i="5"/>
  <c r="BD41" i="5"/>
  <c r="AG107" i="5"/>
  <c r="AQ107" i="5"/>
  <c r="AF107" i="5"/>
  <c r="AV107" i="5"/>
  <c r="AS107" i="5"/>
  <c r="AT107" i="5"/>
  <c r="AF163" i="5"/>
  <c r="AV163" i="5"/>
  <c r="AQ137" i="5"/>
  <c r="AD137" i="5"/>
  <c r="BI75" i="5"/>
  <c r="Y15" i="5"/>
  <c r="AA15" i="5"/>
  <c r="AD15" i="5"/>
  <c r="AH187" i="5"/>
  <c r="AL187" i="5"/>
  <c r="AG187" i="5"/>
  <c r="AS187" i="5"/>
  <c r="Q80" i="5"/>
  <c r="Y80" i="5"/>
  <c r="X80" i="5"/>
  <c r="AF17" i="5"/>
  <c r="AR17" i="5"/>
  <c r="AZ31" i="5"/>
  <c r="AX31" i="5"/>
  <c r="AY31" i="5"/>
  <c r="AY112" i="5"/>
  <c r="AZ112" i="5"/>
  <c r="AX112" i="5"/>
  <c r="BJ166" i="5"/>
  <c r="BI166" i="5"/>
  <c r="AR13" i="5"/>
  <c r="AH13" i="5"/>
  <c r="AV13" i="5"/>
  <c r="AQ13" i="5"/>
  <c r="AT13" i="5"/>
  <c r="AG13" i="5"/>
  <c r="AS13" i="5"/>
  <c r="AF13" i="5"/>
  <c r="Y41" i="5"/>
  <c r="AD41" i="5"/>
  <c r="Z41" i="5"/>
  <c r="X41" i="5"/>
  <c r="AA41" i="5"/>
  <c r="R41" i="5"/>
  <c r="Q41" i="5"/>
  <c r="R134" i="5"/>
  <c r="AT134" i="5"/>
  <c r="Q134" i="5"/>
  <c r="AA134" i="5"/>
  <c r="AS134" i="5"/>
  <c r="AB179" i="5"/>
  <c r="AD179" i="5"/>
  <c r="AA179" i="5"/>
  <c r="X179" i="5"/>
  <c r="Z179" i="5"/>
  <c r="BI132" i="5"/>
  <c r="X76" i="5"/>
  <c r="AA76" i="5"/>
  <c r="AL51" i="5"/>
  <c r="AF51" i="5"/>
  <c r="AH135" i="5"/>
  <c r="AL135" i="5"/>
  <c r="AT31" i="5"/>
  <c r="AV31" i="5"/>
  <c r="AG31" i="5"/>
  <c r="AQ31" i="5"/>
  <c r="AL31" i="5"/>
  <c r="AR31" i="5"/>
  <c r="AS31" i="5"/>
  <c r="AA52" i="5"/>
  <c r="X52" i="5"/>
  <c r="Y52" i="5"/>
  <c r="R52" i="5"/>
  <c r="Z52" i="5"/>
  <c r="BO94" i="5"/>
  <c r="BJ94" i="5"/>
  <c r="AZ92" i="5"/>
  <c r="AY92" i="5"/>
  <c r="AX92" i="5"/>
  <c r="Z53" i="5"/>
  <c r="X53" i="5"/>
  <c r="AZ144" i="5"/>
  <c r="AY144" i="5"/>
  <c r="AX144" i="5"/>
  <c r="AD14" i="5"/>
  <c r="Y14" i="5"/>
  <c r="R14" i="5"/>
  <c r="AB14" i="5"/>
  <c r="BI167" i="5"/>
  <c r="BJ167" i="5"/>
  <c r="X204" i="5"/>
  <c r="Z204" i="5"/>
  <c r="AD204" i="5"/>
  <c r="Y204" i="5"/>
  <c r="AA204" i="5"/>
  <c r="R204" i="5"/>
  <c r="Q204" i="5"/>
  <c r="AY76" i="5"/>
  <c r="AZ76" i="5"/>
  <c r="BD76" i="5"/>
  <c r="AX76" i="5"/>
  <c r="BI122" i="5"/>
  <c r="BJ122" i="5"/>
  <c r="AH159" i="5"/>
  <c r="AG159" i="5"/>
  <c r="AR159" i="5"/>
  <c r="AL159" i="5"/>
  <c r="AF159" i="5"/>
  <c r="AS159" i="5"/>
  <c r="AV159" i="5"/>
  <c r="AS32" i="5"/>
  <c r="AQ32" i="5"/>
  <c r="AL32" i="5"/>
  <c r="AG32" i="5"/>
  <c r="AH32" i="5"/>
  <c r="AV112" i="5"/>
  <c r="AH112" i="5"/>
  <c r="AG112" i="5"/>
  <c r="AQ112" i="5"/>
  <c r="R180" i="5"/>
  <c r="AA180" i="5"/>
  <c r="AB180" i="5"/>
  <c r="AG33" i="5"/>
  <c r="AL33" i="5"/>
  <c r="AR33" i="5"/>
  <c r="AV33" i="5"/>
  <c r="AF33" i="5"/>
  <c r="AH33" i="5"/>
  <c r="AS33" i="5"/>
  <c r="AT33" i="5"/>
  <c r="AT181" i="5"/>
  <c r="AS181" i="5"/>
  <c r="AQ181" i="5"/>
  <c r="AR181" i="5"/>
  <c r="AL181" i="5"/>
  <c r="BD39" i="5"/>
  <c r="AX39" i="5"/>
  <c r="AX14" i="5"/>
  <c r="BD14" i="5"/>
  <c r="AD143" i="5"/>
  <c r="Q143" i="5"/>
  <c r="X143" i="5"/>
  <c r="AX206" i="5"/>
  <c r="AZ206" i="5"/>
  <c r="AB159" i="5"/>
  <c r="R159" i="5"/>
  <c r="Q159" i="5"/>
  <c r="Y159" i="5"/>
  <c r="AA159" i="5"/>
  <c r="X159" i="5"/>
  <c r="AA79" i="5"/>
  <c r="Y79" i="5"/>
  <c r="Z79" i="5"/>
  <c r="X79" i="5"/>
  <c r="AB79" i="5"/>
  <c r="AF110" i="5"/>
  <c r="AQ110" i="5"/>
  <c r="AL110" i="5"/>
  <c r="AR110" i="5"/>
  <c r="AG110" i="5"/>
  <c r="AD224" i="5"/>
  <c r="Y224" i="5"/>
  <c r="AA224" i="5"/>
  <c r="BJ149" i="5"/>
  <c r="BO149" i="5"/>
  <c r="BI149" i="5"/>
  <c r="AX138" i="5"/>
  <c r="AZ138" i="5"/>
  <c r="BO70" i="5"/>
  <c r="BI70" i="5"/>
  <c r="R16" i="5"/>
  <c r="Y16" i="5"/>
  <c r="X16" i="5"/>
  <c r="AD16" i="5"/>
  <c r="Q16" i="5"/>
  <c r="AA16" i="5"/>
  <c r="AX107" i="5"/>
  <c r="AY107" i="5"/>
  <c r="AZ107" i="5"/>
  <c r="BD33" i="5"/>
  <c r="AX33" i="5"/>
  <c r="AY33" i="5"/>
  <c r="X148" i="5"/>
  <c r="Z148" i="5"/>
  <c r="R148" i="5"/>
  <c r="AD148" i="5"/>
  <c r="Q148" i="5"/>
  <c r="AB148" i="5"/>
  <c r="AV22" i="5"/>
  <c r="AR22" i="5"/>
  <c r="AS22" i="5"/>
  <c r="AG22" i="5"/>
  <c r="AT22" i="5"/>
  <c r="AH22" i="5"/>
  <c r="AQ22" i="5"/>
  <c r="AH71" i="5"/>
  <c r="AT71" i="5"/>
  <c r="AG71" i="5"/>
  <c r="AR71" i="5"/>
  <c r="AS71" i="5"/>
  <c r="AQ71" i="5"/>
  <c r="AY224" i="5"/>
  <c r="AX224" i="5"/>
  <c r="BD224" i="5"/>
  <c r="AV144" i="5"/>
  <c r="AR144" i="5"/>
  <c r="AS144" i="5"/>
  <c r="AL144" i="5"/>
  <c r="AH144" i="5"/>
  <c r="AT144" i="5"/>
  <c r="AF144" i="5"/>
  <c r="X164" i="5"/>
  <c r="AA164" i="5"/>
  <c r="Y164" i="5"/>
  <c r="Z164" i="5"/>
  <c r="AB164" i="5"/>
  <c r="AD164" i="5"/>
  <c r="R164" i="5"/>
  <c r="BJ34" i="5"/>
  <c r="AZ134" i="5"/>
  <c r="BD134" i="5"/>
  <c r="AX134" i="5"/>
  <c r="AY134" i="5"/>
  <c r="AV204" i="5"/>
  <c r="AR204" i="5"/>
  <c r="AF204" i="5"/>
  <c r="AG204" i="5"/>
  <c r="AS204" i="5"/>
  <c r="AA182" i="5"/>
  <c r="AD182" i="5"/>
  <c r="Y182" i="5"/>
  <c r="AB182" i="5"/>
  <c r="Q182" i="5"/>
  <c r="X182" i="5"/>
  <c r="R182" i="5"/>
  <c r="Z182" i="5"/>
  <c r="AA162" i="5"/>
  <c r="Q162" i="5"/>
  <c r="Y162" i="5"/>
  <c r="X162" i="5"/>
  <c r="AY186" i="5"/>
  <c r="BD186" i="5"/>
  <c r="AZ186" i="5"/>
  <c r="AX186" i="5"/>
  <c r="AY111" i="5"/>
  <c r="AX111" i="5"/>
  <c r="AS19" i="5"/>
  <c r="AR19" i="5"/>
  <c r="AV19" i="5"/>
  <c r="AF19" i="5"/>
  <c r="AH19" i="5"/>
  <c r="AG19" i="5"/>
  <c r="AL19" i="5"/>
  <c r="AQ19" i="5"/>
  <c r="AT19" i="5"/>
  <c r="AZ177" i="5"/>
  <c r="AX177" i="5"/>
  <c r="BJ179" i="5"/>
  <c r="BI179" i="5"/>
  <c r="BO179" i="5"/>
  <c r="BO92" i="5"/>
  <c r="BI92" i="5"/>
  <c r="BJ92" i="5"/>
  <c r="BI58" i="5"/>
  <c r="BO58" i="5"/>
  <c r="BJ58" i="5"/>
  <c r="AH106" i="5"/>
  <c r="AR106" i="5"/>
  <c r="AS106" i="5"/>
  <c r="AV106" i="5"/>
  <c r="AQ106" i="5"/>
  <c r="AF106" i="5"/>
  <c r="AG106" i="5"/>
  <c r="AT106" i="5"/>
  <c r="AQ16" i="5"/>
  <c r="AH16" i="5"/>
  <c r="AT16" i="5"/>
  <c r="AS16" i="5"/>
  <c r="AL16" i="5"/>
  <c r="AR16" i="5"/>
  <c r="AV16" i="5"/>
  <c r="X70" i="5"/>
  <c r="Z70" i="5"/>
  <c r="AA70" i="5"/>
  <c r="AD70" i="5"/>
  <c r="R70" i="5"/>
  <c r="AB70" i="5"/>
  <c r="Y70" i="5"/>
  <c r="BI148" i="5"/>
  <c r="BJ24" i="5"/>
  <c r="BO24" i="5"/>
  <c r="BI24" i="5"/>
  <c r="AS178" i="5"/>
  <c r="AR178" i="5"/>
  <c r="AT178" i="5"/>
  <c r="AL178" i="5"/>
  <c r="AF178" i="5"/>
  <c r="AG178" i="5"/>
  <c r="AV178" i="5"/>
  <c r="AH178" i="5"/>
  <c r="AZ16" i="5"/>
  <c r="AX16" i="5"/>
  <c r="BD16" i="5"/>
  <c r="AD186" i="5"/>
  <c r="Q186" i="5"/>
  <c r="Y186" i="5"/>
  <c r="AB186" i="5"/>
  <c r="X186" i="5"/>
  <c r="AA186" i="5"/>
  <c r="Z186" i="5"/>
  <c r="AA32" i="5"/>
  <c r="AB32" i="5"/>
  <c r="R32" i="5"/>
  <c r="X32" i="5"/>
  <c r="Y32" i="5"/>
  <c r="AD32" i="5"/>
  <c r="Z32" i="5"/>
  <c r="Q32" i="5"/>
  <c r="Z108" i="5"/>
  <c r="X108" i="5"/>
  <c r="R108" i="5"/>
  <c r="AA108" i="5"/>
  <c r="Q108" i="5"/>
  <c r="Y108" i="5"/>
  <c r="AB108" i="5"/>
  <c r="AD108" i="5"/>
  <c r="BO35" i="5"/>
  <c r="BI35" i="5"/>
  <c r="AZ72" i="5"/>
  <c r="AY72" i="5"/>
  <c r="AX72" i="5"/>
  <c r="BD72" i="5"/>
  <c r="AS15" i="5"/>
  <c r="AH15" i="5"/>
  <c r="AR15" i="5"/>
  <c r="AT15" i="5"/>
  <c r="AL15" i="5"/>
  <c r="AF15" i="5"/>
  <c r="AV15" i="5"/>
  <c r="AG15" i="5"/>
  <c r="AF164" i="5"/>
  <c r="AS164" i="5"/>
  <c r="AG164" i="5"/>
  <c r="AQ164" i="5"/>
  <c r="AR164" i="5"/>
  <c r="AH164" i="5"/>
  <c r="AT164" i="5"/>
  <c r="AV164" i="5"/>
  <c r="AD146" i="5"/>
  <c r="Q146" i="5"/>
  <c r="AA146" i="5"/>
  <c r="X146" i="5"/>
  <c r="R146" i="5"/>
  <c r="Y146" i="5"/>
  <c r="AB146" i="5"/>
  <c r="BD24" i="5"/>
  <c r="AZ24" i="5"/>
  <c r="AY24" i="5"/>
  <c r="AX24" i="5"/>
  <c r="BO186" i="5"/>
  <c r="BJ186" i="5"/>
  <c r="BI186" i="5"/>
  <c r="AY93" i="5"/>
  <c r="AX93" i="5"/>
  <c r="BD93" i="5"/>
  <c r="AZ93" i="5"/>
  <c r="AT113" i="5" l="1"/>
  <c r="AQ113" i="5"/>
  <c r="AV113" i="5"/>
  <c r="AS113" i="5"/>
  <c r="AM144" i="5"/>
  <c r="F144" i="5" s="1"/>
  <c r="BE144" i="5"/>
  <c r="AS25" i="5"/>
  <c r="AT25" i="5"/>
  <c r="AV100" i="5"/>
  <c r="AS100" i="5"/>
  <c r="Z188" i="5"/>
  <c r="AB188" i="5"/>
  <c r="AD188" i="5"/>
  <c r="AD126" i="5"/>
  <c r="AB126" i="5"/>
  <c r="X126" i="5"/>
  <c r="AQ207" i="5"/>
  <c r="AL207" i="5"/>
  <c r="BJ150" i="5"/>
  <c r="BO150" i="5"/>
  <c r="AD44" i="5"/>
  <c r="AA44" i="5"/>
  <c r="AV63" i="5"/>
  <c r="Q150" i="5"/>
  <c r="AT150" i="5"/>
  <c r="AG150" i="5"/>
  <c r="Y113" i="5"/>
  <c r="Z207" i="5"/>
  <c r="AQ44" i="5"/>
  <c r="BO207" i="5"/>
  <c r="AL25" i="5"/>
  <c r="AR100" i="5"/>
  <c r="Z44" i="5"/>
  <c r="AA126" i="5"/>
  <c r="AD100" i="5"/>
  <c r="AX150" i="5"/>
  <c r="R239" i="5"/>
  <c r="AL113" i="5"/>
  <c r="BD207" i="5"/>
  <c r="AV150" i="5"/>
  <c r="BD44" i="5"/>
  <c r="AT169" i="5"/>
  <c r="AT126" i="5"/>
  <c r="Z226" i="5"/>
  <c r="AB169" i="5"/>
  <c r="AR44" i="5"/>
  <c r="AS169" i="5"/>
  <c r="AT100" i="5"/>
  <c r="AQ150" i="5"/>
  <c r="W144" i="5"/>
  <c r="E144" i="5" s="1"/>
  <c r="BJ251" i="5"/>
  <c r="AZ150" i="5"/>
  <c r="AA226" i="5"/>
  <c r="AG251" i="5"/>
  <c r="AM145" i="5"/>
  <c r="F145" i="5" s="1"/>
  <c r="BI239" i="5"/>
  <c r="Y126" i="5"/>
  <c r="AY150" i="5"/>
  <c r="W145" i="5"/>
  <c r="E145" i="5" s="1"/>
  <c r="X25" i="5"/>
  <c r="X188" i="5"/>
  <c r="Z82" i="5"/>
  <c r="Z25" i="5"/>
  <c r="BD226" i="5"/>
  <c r="AL226" i="5"/>
  <c r="R251" i="5"/>
  <c r="Y25" i="5"/>
  <c r="BC185" i="5"/>
  <c r="BC162" i="5"/>
  <c r="BC166" i="5"/>
  <c r="BC137" i="5"/>
  <c r="BC156" i="5"/>
  <c r="BC68" i="5"/>
  <c r="BC248" i="5"/>
  <c r="BC149" i="5"/>
  <c r="BC180" i="5"/>
  <c r="BC56" i="5"/>
  <c r="BC159" i="5"/>
  <c r="BC29" i="5"/>
  <c r="BC157" i="5"/>
  <c r="BC219" i="5"/>
  <c r="BC61" i="5"/>
  <c r="BC66" i="5"/>
  <c r="BC20" i="5"/>
  <c r="BC87" i="5"/>
  <c r="BC70" i="5"/>
  <c r="BC250" i="5"/>
  <c r="BC14" i="5"/>
  <c r="BC197" i="5"/>
  <c r="BC51" i="5"/>
  <c r="BC203" i="5"/>
  <c r="BC263" i="5"/>
  <c r="BC49" i="5"/>
  <c r="BC40" i="5"/>
  <c r="BC154" i="5"/>
  <c r="BC76" i="5"/>
  <c r="BC237" i="5"/>
  <c r="BC175" i="5"/>
  <c r="BC35" i="5"/>
  <c r="BC233" i="5"/>
  <c r="BC261" i="5"/>
  <c r="BC218" i="5"/>
  <c r="BC173" i="5"/>
  <c r="BC147" i="5"/>
  <c r="BC183" i="5"/>
  <c r="BC120" i="5"/>
  <c r="BC11" i="5"/>
  <c r="BC41" i="5"/>
  <c r="BC94" i="5"/>
  <c r="BC16" i="5"/>
  <c r="BC67" i="5"/>
  <c r="BC71" i="5"/>
  <c r="BC231" i="5"/>
  <c r="BC17" i="5"/>
  <c r="BC88" i="5"/>
  <c r="BC229" i="5"/>
  <c r="BC60" i="5"/>
  <c r="BC15" i="5"/>
  <c r="BC249" i="5"/>
  <c r="BC124" i="5"/>
  <c r="BC238" i="5"/>
  <c r="BC181" i="5"/>
  <c r="BC13" i="5"/>
  <c r="BC133" i="5"/>
  <c r="BC19" i="5"/>
  <c r="BC74" i="5"/>
  <c r="BC31" i="5"/>
  <c r="BC205" i="5"/>
  <c r="BC236" i="5"/>
  <c r="BC99" i="5"/>
  <c r="BC210" i="5"/>
  <c r="BC172" i="5"/>
  <c r="BC260" i="5"/>
  <c r="BC204" i="5"/>
  <c r="BC12" i="5"/>
  <c r="BC234" i="5"/>
  <c r="BC182" i="5"/>
  <c r="BC123" i="5"/>
  <c r="BC78" i="5"/>
  <c r="BC122" i="5"/>
  <c r="BC153" i="5"/>
  <c r="BC215" i="5"/>
  <c r="BC95" i="5"/>
  <c r="BC142" i="5"/>
  <c r="BC164" i="5"/>
  <c r="BC187" i="5"/>
  <c r="BC217" i="5"/>
  <c r="BC243" i="5"/>
  <c r="BC22" i="5"/>
  <c r="BC92" i="5"/>
  <c r="BC165" i="5"/>
  <c r="BC192" i="5"/>
  <c r="BC223" i="5"/>
  <c r="BC148" i="5"/>
  <c r="BC42" i="5"/>
  <c r="BC202" i="5"/>
  <c r="BC245" i="5"/>
  <c r="BC34" i="5"/>
  <c r="BC247" i="5"/>
  <c r="BC222" i="5"/>
  <c r="BC136" i="5"/>
  <c r="BC81" i="5"/>
  <c r="BC178" i="5"/>
  <c r="BC59" i="5"/>
  <c r="BC211" i="5"/>
  <c r="BC118" i="5"/>
  <c r="BC93" i="5"/>
  <c r="BC256" i="5"/>
  <c r="BC158" i="5"/>
  <c r="BC179" i="5"/>
  <c r="BC117" i="5"/>
  <c r="BC220" i="5"/>
  <c r="BC244" i="5"/>
  <c r="BC232" i="5"/>
  <c r="BC242" i="5"/>
  <c r="BC18" i="5"/>
  <c r="BC225" i="5"/>
  <c r="BC216" i="5"/>
  <c r="BC177" i="5"/>
  <c r="BC230" i="5"/>
  <c r="BC90" i="5"/>
  <c r="BC52" i="5"/>
  <c r="BC160" i="5"/>
  <c r="BC195" i="5"/>
  <c r="BC143" i="5"/>
  <c r="BC168" i="5"/>
  <c r="BC58" i="5"/>
  <c r="BC163" i="5"/>
  <c r="BC129" i="5"/>
  <c r="BC80" i="5"/>
  <c r="BC200" i="5"/>
  <c r="BC98" i="5"/>
  <c r="BC21" i="5"/>
  <c r="BC132" i="5"/>
  <c r="BC72" i="5"/>
  <c r="BC155" i="5"/>
  <c r="BC9" i="5"/>
  <c r="BC257" i="5"/>
  <c r="BC37" i="5"/>
  <c r="BC145" i="5"/>
  <c r="BC130" i="5"/>
  <c r="BC97" i="5"/>
  <c r="BC30" i="5"/>
  <c r="BC264" i="5"/>
  <c r="BC144" i="5"/>
  <c r="BC235" i="5"/>
  <c r="BC85" i="5"/>
  <c r="BC121" i="5"/>
  <c r="BC48" i="5"/>
  <c r="BC86" i="5"/>
  <c r="BC201" i="5"/>
  <c r="BC196" i="5"/>
  <c r="BC23" i="5"/>
  <c r="BC50" i="5"/>
  <c r="BC214" i="5"/>
  <c r="BC89" i="5"/>
  <c r="BC39" i="5"/>
  <c r="BC184" i="5"/>
  <c r="BC262" i="5"/>
  <c r="BC77" i="5"/>
  <c r="BC38" i="5"/>
  <c r="BC167" i="5"/>
  <c r="BC28" i="5"/>
  <c r="BC258" i="5"/>
  <c r="BC138" i="5"/>
  <c r="BC191" i="5"/>
  <c r="BC176" i="5"/>
  <c r="BC57" i="5"/>
  <c r="BC96" i="5"/>
  <c r="BC221" i="5"/>
  <c r="BC69" i="5"/>
  <c r="BC193" i="5"/>
  <c r="BC62" i="5"/>
  <c r="BC24" i="5"/>
  <c r="BC246" i="5"/>
  <c r="BC213" i="5"/>
  <c r="BC186" i="5"/>
  <c r="BC73" i="5"/>
  <c r="BC36" i="5"/>
  <c r="BC47" i="5"/>
  <c r="BC198" i="5"/>
  <c r="BC32" i="5"/>
  <c r="BC119" i="5"/>
  <c r="BC79" i="5"/>
  <c r="BC91" i="5"/>
  <c r="BC199" i="5"/>
  <c r="BC135" i="5"/>
  <c r="BC146" i="5"/>
  <c r="BC43" i="5"/>
  <c r="BC55" i="5"/>
  <c r="BC54" i="5"/>
  <c r="BC224" i="5"/>
  <c r="BC116" i="5"/>
  <c r="BC255" i="5"/>
  <c r="BC212" i="5"/>
  <c r="BC75" i="5"/>
  <c r="BC174" i="5"/>
  <c r="BC33" i="5"/>
  <c r="BC206" i="5"/>
  <c r="BC134" i="5"/>
  <c r="BC194" i="5"/>
  <c r="BC259" i="5"/>
  <c r="BC161" i="5"/>
  <c r="BC10" i="5"/>
  <c r="BC131" i="5"/>
  <c r="BC53" i="5"/>
  <c r="BC125" i="5"/>
  <c r="AG169" i="5"/>
  <c r="AD25" i="5"/>
  <c r="BP144" i="5"/>
  <c r="K144" i="5" s="1"/>
  <c r="O144" i="5" s="1"/>
  <c r="AR207" i="5"/>
  <c r="BO188" i="5"/>
  <c r="R207" i="5"/>
  <c r="AH82" i="5"/>
  <c r="AY207" i="5"/>
  <c r="AF239" i="5"/>
  <c r="AB113" i="5"/>
  <c r="R44" i="5"/>
  <c r="AA169" i="5"/>
  <c r="AF188" i="5"/>
  <c r="AB25" i="5"/>
  <c r="Z126" i="5"/>
  <c r="AA63" i="5"/>
  <c r="BH123" i="5"/>
  <c r="R226" i="5"/>
  <c r="AV226" i="5"/>
  <c r="AQ169" i="5"/>
  <c r="AX239" i="5"/>
  <c r="BD150" i="5"/>
  <c r="AL44" i="5"/>
  <c r="AF150" i="5"/>
  <c r="AF151" i="5" s="1"/>
  <c r="AG100" i="5"/>
  <c r="AB82" i="5"/>
  <c r="W129" i="5"/>
  <c r="Q139" i="5"/>
  <c r="AN2" i="5"/>
  <c r="Y100" i="5"/>
  <c r="AR126" i="5"/>
  <c r="AT226" i="5"/>
  <c r="AG25" i="5"/>
  <c r="AS44" i="5"/>
  <c r="AT207" i="5"/>
  <c r="X63" i="5"/>
  <c r="AT188" i="5"/>
  <c r="R169" i="5"/>
  <c r="AL82" i="5"/>
  <c r="AL126" i="5"/>
  <c r="AR150" i="5"/>
  <c r="AH226" i="5"/>
  <c r="AQ100" i="5"/>
  <c r="X169" i="5"/>
  <c r="AM129" i="5"/>
  <c r="AF139" i="5"/>
  <c r="AF140" i="5" s="1"/>
  <c r="AD169" i="5"/>
  <c r="X100" i="5"/>
  <c r="AV207" i="5"/>
  <c r="BO113" i="5"/>
  <c r="AY44" i="5"/>
  <c r="Z100" i="5"/>
  <c r="AR25" i="5"/>
  <c r="BO226" i="5"/>
  <c r="AD226" i="5"/>
  <c r="Q126" i="5"/>
  <c r="X82" i="5"/>
  <c r="Q63" i="5"/>
  <c r="X150" i="5"/>
  <c r="AB100" i="5"/>
  <c r="AQ126" i="5"/>
  <c r="AL100" i="5"/>
  <c r="BJ239" i="5"/>
  <c r="AA150" i="5"/>
  <c r="AW123" i="5"/>
  <c r="AY239" i="5"/>
  <c r="AB226" i="5"/>
  <c r="AS126" i="5"/>
  <c r="BD100" i="5"/>
  <c r="AS226" i="5"/>
  <c r="AG126" i="5"/>
  <c r="X113" i="5"/>
  <c r="AR188" i="5"/>
  <c r="AD150" i="5"/>
  <c r="AS188" i="5"/>
  <c r="AV126" i="5"/>
  <c r="AV169" i="5"/>
  <c r="AH150" i="5"/>
  <c r="AL63" i="5"/>
  <c r="BE145" i="5"/>
  <c r="Q239" i="5"/>
  <c r="R126" i="5"/>
  <c r="BI169" i="5"/>
  <c r="AG207" i="5"/>
  <c r="X44" i="5"/>
  <c r="BD169" i="5"/>
  <c r="AG239" i="5"/>
  <c r="BP145" i="5"/>
  <c r="K145" i="5" s="1"/>
  <c r="AS150" i="5"/>
  <c r="AR226" i="5"/>
  <c r="R63" i="5"/>
  <c r="AS207" i="5"/>
  <c r="X226" i="5"/>
  <c r="Y63" i="5"/>
  <c r="BJ44" i="5"/>
  <c r="Z150" i="5"/>
  <c r="AG226" i="5"/>
  <c r="AG227" i="5" s="1"/>
  <c r="AZ226" i="5"/>
  <c r="Y150" i="5"/>
  <c r="AZ239" i="5"/>
  <c r="AH251" i="5"/>
  <c r="AZ169" i="5"/>
  <c r="R82" i="5"/>
  <c r="AH139" i="5"/>
  <c r="AH169" i="5"/>
  <c r="Q226" i="5"/>
  <c r="Q251" i="5"/>
  <c r="AY113" i="5"/>
  <c r="R150" i="5"/>
  <c r="AF113" i="5"/>
  <c r="AA82" i="5"/>
  <c r="AZ251" i="5"/>
  <c r="AH239" i="5"/>
  <c r="R100" i="5"/>
  <c r="AZ139" i="5"/>
  <c r="Q44" i="5"/>
  <c r="BJ100" i="5"/>
  <c r="AI204" i="5"/>
  <c r="AI21" i="5"/>
  <c r="AI39" i="5"/>
  <c r="AI174" i="5"/>
  <c r="AI162" i="5"/>
  <c r="AI35" i="5"/>
  <c r="AI50" i="5"/>
  <c r="AI124" i="5"/>
  <c r="AI137" i="5"/>
  <c r="AI214" i="5"/>
  <c r="AI110" i="5"/>
  <c r="AI196" i="5"/>
  <c r="AI67" i="5"/>
  <c r="AI31" i="5"/>
  <c r="AI142" i="5"/>
  <c r="AI74" i="5"/>
  <c r="AI68" i="5"/>
  <c r="AI178" i="5"/>
  <c r="AI99" i="5"/>
  <c r="AI61" i="5"/>
  <c r="AI9" i="5"/>
  <c r="AI75" i="5"/>
  <c r="AI260" i="5"/>
  <c r="AI90" i="5"/>
  <c r="AI157" i="5"/>
  <c r="AI92" i="5"/>
  <c r="AI133" i="5"/>
  <c r="AI230" i="5"/>
  <c r="AI129" i="5"/>
  <c r="AI70" i="5"/>
  <c r="AI217" i="5"/>
  <c r="AI112" i="5"/>
  <c r="AI166" i="5"/>
  <c r="AI106" i="5"/>
  <c r="AI58" i="5"/>
  <c r="AI48" i="5"/>
  <c r="AI219" i="5"/>
  <c r="AI103" i="5"/>
  <c r="AI210" i="5"/>
  <c r="AI18" i="5"/>
  <c r="AI182" i="5"/>
  <c r="AI86" i="5"/>
  <c r="AI62" i="5"/>
  <c r="AI257" i="5"/>
  <c r="AI13" i="5"/>
  <c r="AI237" i="5"/>
  <c r="AI176" i="5"/>
  <c r="AI131" i="5"/>
  <c r="AI71" i="5"/>
  <c r="AI132" i="5"/>
  <c r="AI255" i="5"/>
  <c r="AI20" i="5"/>
  <c r="AI235" i="5"/>
  <c r="AI233" i="5"/>
  <c r="AI143" i="5"/>
  <c r="AI193" i="5"/>
  <c r="AI111" i="5"/>
  <c r="AI17" i="5"/>
  <c r="AI16" i="5"/>
  <c r="AI221" i="5"/>
  <c r="AI148" i="5"/>
  <c r="AI195" i="5"/>
  <c r="AI200" i="5"/>
  <c r="AI121" i="5"/>
  <c r="AI149" i="5"/>
  <c r="AI159" i="5"/>
  <c r="AI130" i="5"/>
  <c r="AI249" i="5"/>
  <c r="AI220" i="5"/>
  <c r="AI30" i="5"/>
  <c r="AI216" i="5"/>
  <c r="AI175" i="5"/>
  <c r="AI185" i="5"/>
  <c r="AI76" i="5"/>
  <c r="AI105" i="5"/>
  <c r="AI15" i="5"/>
  <c r="AI134" i="5"/>
  <c r="AI263" i="5"/>
  <c r="AI125" i="5"/>
  <c r="AI155" i="5"/>
  <c r="AI118" i="5"/>
  <c r="AI73" i="5"/>
  <c r="AI87" i="5"/>
  <c r="AI55" i="5"/>
  <c r="AI153" i="5"/>
  <c r="AI234" i="5"/>
  <c r="AI78" i="5"/>
  <c r="AI66" i="5"/>
  <c r="AI85" i="5"/>
  <c r="AI167" i="5"/>
  <c r="AI202" i="5"/>
  <c r="AI59" i="5"/>
  <c r="AI57" i="5"/>
  <c r="AI79" i="5"/>
  <c r="AI89" i="5"/>
  <c r="AI91" i="5"/>
  <c r="AI95" i="5"/>
  <c r="AI145" i="5"/>
  <c r="AI42" i="5"/>
  <c r="AI212" i="5"/>
  <c r="AI179" i="5"/>
  <c r="AI135" i="5"/>
  <c r="AI93" i="5"/>
  <c r="AI203" i="5"/>
  <c r="AI53" i="5"/>
  <c r="AI222" i="5"/>
  <c r="AI47" i="5"/>
  <c r="AI213" i="5"/>
  <c r="AI256" i="5"/>
  <c r="AI97" i="5"/>
  <c r="AI41" i="5"/>
  <c r="AI138" i="5"/>
  <c r="AI96" i="5"/>
  <c r="AI247" i="5"/>
  <c r="AI187" i="5"/>
  <c r="AI262" i="5"/>
  <c r="AI250" i="5"/>
  <c r="AI242" i="5"/>
  <c r="AI37" i="5"/>
  <c r="AI180" i="5"/>
  <c r="AI54" i="5"/>
  <c r="AI51" i="5"/>
  <c r="AI116" i="5"/>
  <c r="AI211" i="5"/>
  <c r="AI177" i="5"/>
  <c r="AI56" i="5"/>
  <c r="AI248" i="5"/>
  <c r="AI119" i="5"/>
  <c r="AI10" i="5"/>
  <c r="AI199" i="5"/>
  <c r="AI243" i="5"/>
  <c r="AI156" i="5"/>
  <c r="AI259" i="5"/>
  <c r="AI246" i="5"/>
  <c r="AI258" i="5"/>
  <c r="AI147" i="5"/>
  <c r="AI22" i="5"/>
  <c r="AI205" i="5"/>
  <c r="AI163" i="5"/>
  <c r="AI183" i="5"/>
  <c r="AI154" i="5"/>
  <c r="AI168" i="5"/>
  <c r="AI173" i="5"/>
  <c r="AI52" i="5"/>
  <c r="AI136" i="5"/>
  <c r="AI49" i="5"/>
  <c r="AI225" i="5"/>
  <c r="AI38" i="5"/>
  <c r="AI88" i="5"/>
  <c r="AI161" i="5"/>
  <c r="AI107" i="5"/>
  <c r="AI23" i="5"/>
  <c r="AI165" i="5"/>
  <c r="AI117" i="5"/>
  <c r="AI215" i="5"/>
  <c r="AI192" i="5"/>
  <c r="AI245" i="5"/>
  <c r="AI236" i="5"/>
  <c r="AI264" i="5"/>
  <c r="AI201" i="5"/>
  <c r="AI146" i="5"/>
  <c r="AI94" i="5"/>
  <c r="AI194" i="5"/>
  <c r="AI109" i="5"/>
  <c r="AI104" i="5"/>
  <c r="AI34" i="5"/>
  <c r="AI32" i="5"/>
  <c r="AI229" i="5"/>
  <c r="AI122" i="5"/>
  <c r="AI14" i="5"/>
  <c r="AI24" i="5"/>
  <c r="AI77" i="5"/>
  <c r="AI80" i="5"/>
  <c r="AI158" i="5"/>
  <c r="AI108" i="5"/>
  <c r="AI120" i="5"/>
  <c r="AI144" i="5"/>
  <c r="AI231" i="5"/>
  <c r="AI184" i="5"/>
  <c r="AI261" i="5"/>
  <c r="AI186" i="5"/>
  <c r="AI206" i="5"/>
  <c r="AI29" i="5"/>
  <c r="AI160" i="5"/>
  <c r="AI232" i="5"/>
  <c r="AI28" i="5"/>
  <c r="AI81" i="5"/>
  <c r="AI238" i="5"/>
  <c r="AI164" i="5"/>
  <c r="AI123" i="5"/>
  <c r="AI244" i="5"/>
  <c r="AI172" i="5"/>
  <c r="AI40" i="5"/>
  <c r="AI181" i="5"/>
  <c r="AI11" i="5"/>
  <c r="AI33" i="5"/>
  <c r="AI36" i="5"/>
  <c r="AI191" i="5"/>
  <c r="AI197" i="5"/>
  <c r="AI224" i="5"/>
  <c r="AI218" i="5"/>
  <c r="AI12" i="5"/>
  <c r="AI19" i="5"/>
  <c r="AI69" i="5"/>
  <c r="AI60" i="5"/>
  <c r="AI198" i="5"/>
  <c r="AI98" i="5"/>
  <c r="AI43" i="5"/>
  <c r="AI223" i="5"/>
  <c r="AI72" i="5"/>
  <c r="BO100" i="5"/>
  <c r="Y44" i="5"/>
  <c r="AY188" i="5"/>
  <c r="AH126" i="5"/>
  <c r="BI251" i="5"/>
  <c r="AF126" i="5"/>
  <c r="AF127" i="5" s="1"/>
  <c r="AL188" i="5"/>
  <c r="AH63" i="5"/>
  <c r="BL68" i="5"/>
  <c r="BL222" i="5"/>
  <c r="BL78" i="5"/>
  <c r="BL105" i="5"/>
  <c r="BL15" i="5"/>
  <c r="BL94" i="5"/>
  <c r="BL62" i="5"/>
  <c r="BL204" i="5"/>
  <c r="BL28" i="5"/>
  <c r="BL221" i="5"/>
  <c r="BL197" i="5"/>
  <c r="BL93" i="5"/>
  <c r="BL98" i="5"/>
  <c r="BL119" i="5"/>
  <c r="BL235" i="5"/>
  <c r="BL232" i="5"/>
  <c r="BL24" i="5"/>
  <c r="BL57" i="5"/>
  <c r="BL173" i="5"/>
  <c r="BL73" i="5"/>
  <c r="BL177" i="5"/>
  <c r="BL20" i="5"/>
  <c r="BL216" i="5"/>
  <c r="BL138" i="5"/>
  <c r="BL66" i="5"/>
  <c r="BL147" i="5"/>
  <c r="BL134" i="5"/>
  <c r="BL246" i="5"/>
  <c r="BL142" i="5"/>
  <c r="BL156" i="5"/>
  <c r="BL179" i="5"/>
  <c r="BL218" i="5"/>
  <c r="BL168" i="5"/>
  <c r="BL256" i="5"/>
  <c r="BL43" i="5"/>
  <c r="BL234" i="5"/>
  <c r="BL99" i="5"/>
  <c r="BL104" i="5"/>
  <c r="BL54" i="5"/>
  <c r="BL183" i="5"/>
  <c r="BL108" i="5"/>
  <c r="BL193" i="5"/>
  <c r="BL247" i="5"/>
  <c r="BL87" i="5"/>
  <c r="BL238" i="5"/>
  <c r="BL58" i="5"/>
  <c r="BL233" i="5"/>
  <c r="BL42" i="5"/>
  <c r="BL237" i="5"/>
  <c r="BL261" i="5"/>
  <c r="BL255" i="5"/>
  <c r="BL236" i="5"/>
  <c r="BL41" i="5"/>
  <c r="BL223" i="5"/>
  <c r="BL131" i="5"/>
  <c r="BL35" i="5"/>
  <c r="BL153" i="5"/>
  <c r="BL167" i="5"/>
  <c r="BL51" i="5"/>
  <c r="BL229" i="5"/>
  <c r="BL23" i="5"/>
  <c r="BL217" i="5"/>
  <c r="BL109" i="5"/>
  <c r="BL130" i="5"/>
  <c r="BL16" i="5"/>
  <c r="BL89" i="5"/>
  <c r="BL243" i="5"/>
  <c r="BL38" i="5"/>
  <c r="BL201" i="5"/>
  <c r="BL103" i="5"/>
  <c r="BL113" i="5" s="1"/>
  <c r="BL195" i="5"/>
  <c r="BL213" i="5"/>
  <c r="BL260" i="5"/>
  <c r="BL181" i="5"/>
  <c r="BL17" i="5"/>
  <c r="BL242" i="5"/>
  <c r="BL224" i="5"/>
  <c r="BL186" i="5"/>
  <c r="BL34" i="5"/>
  <c r="BL90" i="5"/>
  <c r="BL264" i="5"/>
  <c r="BL116" i="5"/>
  <c r="BL48" i="5"/>
  <c r="BL53" i="5"/>
  <c r="BL184" i="5"/>
  <c r="BL199" i="5"/>
  <c r="BL263" i="5"/>
  <c r="BL49" i="5"/>
  <c r="BL31" i="5"/>
  <c r="BL149" i="5"/>
  <c r="BL203" i="5"/>
  <c r="BL198" i="5"/>
  <c r="BL111" i="5"/>
  <c r="BL176" i="5"/>
  <c r="BL12" i="5"/>
  <c r="BL157" i="5"/>
  <c r="BL132" i="5"/>
  <c r="BL250" i="5"/>
  <c r="BL37" i="5"/>
  <c r="BL81" i="5"/>
  <c r="BL161" i="5"/>
  <c r="BL55" i="5"/>
  <c r="BL112" i="5"/>
  <c r="BL231" i="5"/>
  <c r="BL262" i="5"/>
  <c r="BL74" i="5"/>
  <c r="BL29" i="5"/>
  <c r="BL10" i="5"/>
  <c r="BL123" i="5"/>
  <c r="BL86" i="5"/>
  <c r="BL187" i="5"/>
  <c r="BL135" i="5"/>
  <c r="BL97" i="5"/>
  <c r="BL200" i="5"/>
  <c r="BL80" i="5"/>
  <c r="BL192" i="5"/>
  <c r="BL225" i="5"/>
  <c r="BL211" i="5"/>
  <c r="BL180" i="5"/>
  <c r="BL143" i="5"/>
  <c r="BL56" i="5"/>
  <c r="BL230" i="5"/>
  <c r="BL166" i="5"/>
  <c r="BL182" i="5"/>
  <c r="BL159" i="5"/>
  <c r="BL220" i="5"/>
  <c r="BL165" i="5"/>
  <c r="BL106" i="5"/>
  <c r="BL155" i="5"/>
  <c r="BL162" i="5"/>
  <c r="BL205" i="5"/>
  <c r="BL76" i="5"/>
  <c r="BL70" i="5"/>
  <c r="BL259" i="5"/>
  <c r="BL95" i="5"/>
  <c r="BL249" i="5"/>
  <c r="BL36" i="5"/>
  <c r="BL144" i="5"/>
  <c r="BL202" i="5"/>
  <c r="BL178" i="5"/>
  <c r="BL18" i="5"/>
  <c r="BL206" i="5"/>
  <c r="BL174" i="5"/>
  <c r="BL11" i="5"/>
  <c r="BL248" i="5"/>
  <c r="BL96" i="5"/>
  <c r="BL257" i="5"/>
  <c r="BL154" i="5"/>
  <c r="BL85" i="5"/>
  <c r="BL33" i="5"/>
  <c r="BL39" i="5"/>
  <c r="BL258" i="5"/>
  <c r="BL120" i="5"/>
  <c r="BL185" i="5"/>
  <c r="BL21" i="5"/>
  <c r="BL214" i="5"/>
  <c r="BL107" i="5"/>
  <c r="BL175" i="5"/>
  <c r="BL91" i="5"/>
  <c r="BL67" i="5"/>
  <c r="BL194" i="5"/>
  <c r="BL146" i="5"/>
  <c r="BL32" i="5"/>
  <c r="BL14" i="5"/>
  <c r="BL88" i="5"/>
  <c r="BL245" i="5"/>
  <c r="BL125" i="5"/>
  <c r="BL137" i="5"/>
  <c r="BL163" i="5"/>
  <c r="BL117" i="5"/>
  <c r="BL75" i="5"/>
  <c r="BL22" i="5"/>
  <c r="BL158" i="5"/>
  <c r="BL13" i="5"/>
  <c r="BL59" i="5"/>
  <c r="BL60" i="5"/>
  <c r="BL40" i="5"/>
  <c r="BL19" i="5"/>
  <c r="BL160" i="5"/>
  <c r="BL47" i="5"/>
  <c r="BL210" i="5"/>
  <c r="BL61" i="5"/>
  <c r="BL196" i="5"/>
  <c r="BL145" i="5"/>
  <c r="BL212" i="5"/>
  <c r="BL110" i="5"/>
  <c r="BL118" i="5"/>
  <c r="BL77" i="5"/>
  <c r="BL50" i="5"/>
  <c r="BL191" i="5"/>
  <c r="BL219" i="5"/>
  <c r="BL244" i="5"/>
  <c r="BL129" i="5"/>
  <c r="BL124" i="5"/>
  <c r="BL79" i="5"/>
  <c r="BL133" i="5"/>
  <c r="BL69" i="5"/>
  <c r="BL30" i="5"/>
  <c r="BL71" i="5"/>
  <c r="BL215" i="5"/>
  <c r="BL9" i="5"/>
  <c r="BL72" i="5"/>
  <c r="BL122" i="5"/>
  <c r="BL52" i="5"/>
  <c r="BL148" i="5"/>
  <c r="BL121" i="5"/>
  <c r="BL164" i="5"/>
  <c r="BL92" i="5"/>
  <c r="BL172" i="5"/>
  <c r="BL136" i="5"/>
  <c r="AH44" i="5"/>
  <c r="AA207" i="5"/>
  <c r="AG82" i="5"/>
  <c r="AH25" i="5"/>
  <c r="Q188" i="5"/>
  <c r="AF25" i="5"/>
  <c r="BJ207" i="5"/>
  <c r="AZ82" i="5"/>
  <c r="AG44" i="5"/>
  <c r="AA113" i="5"/>
  <c r="Y82" i="5"/>
  <c r="AZ25" i="5"/>
  <c r="Z169" i="5"/>
  <c r="AY251" i="5"/>
  <c r="AH100" i="5"/>
  <c r="R25" i="5"/>
  <c r="AT44" i="5"/>
  <c r="Q82" i="5"/>
  <c r="AX139" i="5"/>
  <c r="BE129" i="5"/>
  <c r="BI139" i="5"/>
  <c r="BP129" i="5"/>
  <c r="AD113" i="5"/>
  <c r="Z113" i="5"/>
  <c r="BJ226" i="5"/>
  <c r="AF226" i="5"/>
  <c r="AF227" i="5" s="1"/>
  <c r="Z63" i="5"/>
  <c r="Q25" i="5"/>
  <c r="Q169" i="5"/>
  <c r="AT82" i="5"/>
  <c r="T230" i="5"/>
  <c r="T222" i="5"/>
  <c r="T107" i="5"/>
  <c r="T204" i="5"/>
  <c r="T263" i="5"/>
  <c r="T149" i="5"/>
  <c r="T61" i="5"/>
  <c r="T72" i="5"/>
  <c r="T167" i="5"/>
  <c r="T96" i="5"/>
  <c r="T238" i="5"/>
  <c r="T214" i="5"/>
  <c r="T53" i="5"/>
  <c r="T160" i="5"/>
  <c r="T79" i="5"/>
  <c r="T21" i="5"/>
  <c r="T43" i="5"/>
  <c r="T54" i="5"/>
  <c r="T242" i="5"/>
  <c r="T234" i="5"/>
  <c r="T124" i="5"/>
  <c r="T132" i="5"/>
  <c r="T264" i="5"/>
  <c r="T17" i="5"/>
  <c r="T85" i="5"/>
  <c r="T185" i="5"/>
  <c r="T156" i="5"/>
  <c r="T223" i="5"/>
  <c r="T88" i="5"/>
  <c r="T80" i="5"/>
  <c r="T232" i="5"/>
  <c r="T215" i="5"/>
  <c r="T256" i="5"/>
  <c r="T258" i="5"/>
  <c r="T41" i="5"/>
  <c r="T109" i="5"/>
  <c r="T196" i="5"/>
  <c r="T235" i="5"/>
  <c r="T135" i="5"/>
  <c r="T110" i="5"/>
  <c r="T259" i="5"/>
  <c r="T20" i="5"/>
  <c r="T47" i="5"/>
  <c r="T12" i="5"/>
  <c r="T52" i="5"/>
  <c r="T199" i="5"/>
  <c r="T249" i="5"/>
  <c r="T104" i="5"/>
  <c r="T250" i="5"/>
  <c r="T194" i="5"/>
  <c r="T14" i="5"/>
  <c r="T58" i="5"/>
  <c r="T154" i="5"/>
  <c r="T244" i="5"/>
  <c r="T11" i="5"/>
  <c r="T123" i="5"/>
  <c r="T81" i="5"/>
  <c r="T137" i="5"/>
  <c r="T205" i="5"/>
  <c r="T219" i="5"/>
  <c r="T233" i="5"/>
  <c r="T76" i="5"/>
  <c r="T70" i="5"/>
  <c r="T32" i="5"/>
  <c r="T119" i="5"/>
  <c r="T246" i="5"/>
  <c r="T87" i="5"/>
  <c r="T162" i="5"/>
  <c r="T143" i="5"/>
  <c r="T224" i="5"/>
  <c r="T198" i="5"/>
  <c r="T131" i="5"/>
  <c r="T178" i="5"/>
  <c r="T173" i="5"/>
  <c r="T13" i="5"/>
  <c r="T117" i="5"/>
  <c r="T125" i="5"/>
  <c r="T217" i="5"/>
  <c r="T134" i="5"/>
  <c r="T165" i="5"/>
  <c r="T186" i="5"/>
  <c r="T142" i="5"/>
  <c r="T71" i="5"/>
  <c r="T97" i="5"/>
  <c r="T105" i="5"/>
  <c r="T120" i="5"/>
  <c r="T37" i="5"/>
  <c r="T236" i="5"/>
  <c r="T158" i="5"/>
  <c r="T48" i="5"/>
  <c r="T111" i="5"/>
  <c r="T187" i="5"/>
  <c r="T262" i="5"/>
  <c r="T145" i="5"/>
  <c r="T98" i="5"/>
  <c r="T166" i="5"/>
  <c r="T220" i="5"/>
  <c r="T86" i="5"/>
  <c r="T31" i="5"/>
  <c r="T106" i="5"/>
  <c r="T221" i="5"/>
  <c r="T67" i="5"/>
  <c r="T30" i="5"/>
  <c r="T168" i="5"/>
  <c r="T182" i="5"/>
  <c r="T210" i="5"/>
  <c r="T164" i="5"/>
  <c r="T248" i="5"/>
  <c r="T24" i="5"/>
  <c r="T50" i="5"/>
  <c r="T261" i="5"/>
  <c r="T260" i="5"/>
  <c r="T22" i="5"/>
  <c r="T36" i="5"/>
  <c r="T177" i="5"/>
  <c r="T66" i="5"/>
  <c r="T138" i="5"/>
  <c r="T39" i="5"/>
  <c r="T200" i="5"/>
  <c r="T42" i="5"/>
  <c r="T91" i="5"/>
  <c r="T19" i="5"/>
  <c r="T92" i="5"/>
  <c r="T195" i="5"/>
  <c r="T255" i="5"/>
  <c r="T60" i="5"/>
  <c r="T216" i="5"/>
  <c r="T247" i="5"/>
  <c r="T153" i="5"/>
  <c r="T16" i="5"/>
  <c r="T206" i="5"/>
  <c r="T133" i="5"/>
  <c r="T75" i="5"/>
  <c r="T129" i="5"/>
  <c r="T243" i="5"/>
  <c r="T183" i="5"/>
  <c r="T147" i="5"/>
  <c r="T245" i="5"/>
  <c r="T62" i="5"/>
  <c r="T231" i="5"/>
  <c r="T146" i="5"/>
  <c r="T116" i="5"/>
  <c r="T95" i="5"/>
  <c r="T10" i="5"/>
  <c r="T78" i="5"/>
  <c r="T29" i="5"/>
  <c r="T38" i="5"/>
  <c r="T157" i="5"/>
  <c r="T161" i="5"/>
  <c r="T56" i="5"/>
  <c r="T73" i="5"/>
  <c r="T213" i="5"/>
  <c r="T59" i="5"/>
  <c r="T112" i="5"/>
  <c r="T122" i="5"/>
  <c r="T218" i="5"/>
  <c r="T172" i="5"/>
  <c r="T18" i="5"/>
  <c r="T121" i="5"/>
  <c r="T197" i="5"/>
  <c r="T163" i="5"/>
  <c r="T34" i="5"/>
  <c r="T40" i="5"/>
  <c r="T69" i="5"/>
  <c r="T193" i="5"/>
  <c r="T49" i="5"/>
  <c r="T57" i="5"/>
  <c r="T155" i="5"/>
  <c r="T77" i="5"/>
  <c r="T202" i="5"/>
  <c r="T184" i="5"/>
  <c r="T118" i="5"/>
  <c r="T130" i="5"/>
  <c r="T225" i="5"/>
  <c r="T179" i="5"/>
  <c r="T201" i="5"/>
  <c r="T175" i="5"/>
  <c r="T148" i="5"/>
  <c r="T192" i="5"/>
  <c r="T237" i="5"/>
  <c r="T108" i="5"/>
  <c r="T99" i="5"/>
  <c r="T35" i="5"/>
  <c r="T174" i="5"/>
  <c r="T136" i="5"/>
  <c r="T191" i="5"/>
  <c r="T180" i="5"/>
  <c r="T74" i="5"/>
  <c r="T257" i="5"/>
  <c r="T159" i="5"/>
  <c r="T90" i="5"/>
  <c r="T144" i="5"/>
  <c r="T15" i="5"/>
  <c r="T23" i="5"/>
  <c r="T9" i="5"/>
  <c r="T68" i="5"/>
  <c r="T51" i="5"/>
  <c r="T229" i="5"/>
  <c r="T89" i="5"/>
  <c r="T55" i="5"/>
  <c r="T203" i="5"/>
  <c r="T103" i="5"/>
  <c r="T212" i="5"/>
  <c r="T28" i="5"/>
  <c r="T33" i="5"/>
  <c r="T93" i="5"/>
  <c r="T94" i="5"/>
  <c r="T176" i="5"/>
  <c r="T181" i="5"/>
  <c r="T211" i="5"/>
  <c r="BI100" i="5"/>
  <c r="AB63" i="5"/>
  <c r="BJ169" i="5"/>
  <c r="AQ188" i="5"/>
  <c r="AG113" i="5"/>
  <c r="Y207" i="5"/>
  <c r="X207" i="5"/>
  <c r="AF251" i="5"/>
  <c r="AF252" i="5" s="1"/>
  <c r="Q207" i="5"/>
  <c r="AS82" i="5"/>
  <c r="AF169" i="5"/>
  <c r="AV188" i="5"/>
  <c r="AY82" i="5"/>
  <c r="AX226" i="5"/>
  <c r="AD207" i="5"/>
  <c r="AZ207" i="5"/>
  <c r="AP2" i="5"/>
  <c r="AY63" i="5"/>
  <c r="AF207" i="5"/>
  <c r="BI188" i="5"/>
  <c r="AQ226" i="5"/>
  <c r="AY100" i="5"/>
  <c r="R139" i="5"/>
  <c r="AX251" i="5"/>
  <c r="AO2" i="5"/>
  <c r="AH207" i="5"/>
  <c r="AQ82" i="5"/>
  <c r="AG63" i="5"/>
  <c r="AG64" i="5" s="1"/>
  <c r="AR82" i="5"/>
  <c r="BI25" i="5"/>
  <c r="AG188" i="5"/>
  <c r="BJ139" i="5"/>
  <c r="Q100" i="5"/>
  <c r="AG139" i="5"/>
  <c r="AY139" i="5"/>
  <c r="BN160" i="5"/>
  <c r="BN214" i="5"/>
  <c r="BN15" i="5"/>
  <c r="BN77" i="5"/>
  <c r="BN28" i="5"/>
  <c r="BN122" i="5"/>
  <c r="BN167" i="5"/>
  <c r="BN142" i="5"/>
  <c r="BN145" i="5"/>
  <c r="BN163" i="5"/>
  <c r="BN76" i="5"/>
  <c r="BN220" i="5"/>
  <c r="BN247" i="5"/>
  <c r="BN87" i="5"/>
  <c r="BN260" i="5"/>
  <c r="BN257" i="5"/>
  <c r="BN235" i="5"/>
  <c r="BN258" i="5"/>
  <c r="BN18" i="5"/>
  <c r="BN67" i="5"/>
  <c r="BN238" i="5"/>
  <c r="BN81" i="5"/>
  <c r="BN135" i="5"/>
  <c r="BN224" i="5"/>
  <c r="BN73" i="5"/>
  <c r="BN147" i="5"/>
  <c r="BN17" i="5"/>
  <c r="BN50" i="5"/>
  <c r="BN166" i="5"/>
  <c r="BN263" i="5"/>
  <c r="BN179" i="5"/>
  <c r="BN38" i="5"/>
  <c r="BN103" i="5"/>
  <c r="BN264" i="5"/>
  <c r="BN159" i="5"/>
  <c r="BN91" i="5"/>
  <c r="BN89" i="5"/>
  <c r="BN31" i="5"/>
  <c r="BN51" i="5"/>
  <c r="BN10" i="5"/>
  <c r="BN205" i="5"/>
  <c r="BN245" i="5"/>
  <c r="BN49" i="5"/>
  <c r="BN58" i="5"/>
  <c r="BN124" i="5"/>
  <c r="BN229" i="5"/>
  <c r="BN116" i="5"/>
  <c r="BN53" i="5"/>
  <c r="BN203" i="5"/>
  <c r="BN59" i="5"/>
  <c r="BN256" i="5"/>
  <c r="BN162" i="5"/>
  <c r="BN119" i="5"/>
  <c r="BN138" i="5"/>
  <c r="BN92" i="5"/>
  <c r="BN21" i="5"/>
  <c r="BN176" i="5"/>
  <c r="BN193" i="5"/>
  <c r="BN183" i="5"/>
  <c r="BN43" i="5"/>
  <c r="BN33" i="5"/>
  <c r="BN249" i="5"/>
  <c r="BN14" i="5"/>
  <c r="BN216" i="5"/>
  <c r="BN223" i="5"/>
  <c r="BN237" i="5"/>
  <c r="BN130" i="5"/>
  <c r="BN86" i="5"/>
  <c r="BN23" i="5"/>
  <c r="BN69" i="5"/>
  <c r="BN131" i="5"/>
  <c r="BN106" i="5"/>
  <c r="BN98" i="5"/>
  <c r="BN125" i="5"/>
  <c r="BN255" i="5"/>
  <c r="BN184" i="5"/>
  <c r="BN55" i="5"/>
  <c r="BN195" i="5"/>
  <c r="BN80" i="5"/>
  <c r="BN54" i="5"/>
  <c r="BN174" i="5"/>
  <c r="BN19" i="5"/>
  <c r="BN199" i="5"/>
  <c r="BN230" i="5"/>
  <c r="BN155" i="5"/>
  <c r="BN118" i="5"/>
  <c r="BN110" i="5"/>
  <c r="BN165" i="5"/>
  <c r="BN30" i="5"/>
  <c r="BN74" i="5"/>
  <c r="BN232" i="5"/>
  <c r="BN90" i="5"/>
  <c r="BN219" i="5"/>
  <c r="BN40" i="5"/>
  <c r="BN105" i="5"/>
  <c r="BN192" i="5"/>
  <c r="BN211" i="5"/>
  <c r="BN99" i="5"/>
  <c r="BN168" i="5"/>
  <c r="BN182" i="5"/>
  <c r="BN39" i="5"/>
  <c r="BN172" i="5"/>
  <c r="BN148" i="5"/>
  <c r="BN22" i="5"/>
  <c r="BN250" i="5"/>
  <c r="BN180" i="5"/>
  <c r="BN146" i="5"/>
  <c r="BN34" i="5"/>
  <c r="BN123" i="5"/>
  <c r="BN94" i="5"/>
  <c r="BN153" i="5"/>
  <c r="BN217" i="5"/>
  <c r="BN231" i="5"/>
  <c r="BN154" i="5"/>
  <c r="BN117" i="5"/>
  <c r="BN66" i="5"/>
  <c r="BN156" i="5"/>
  <c r="BN243" i="5"/>
  <c r="BN206" i="5"/>
  <c r="BN134" i="5"/>
  <c r="BN157" i="5"/>
  <c r="BN210" i="5"/>
  <c r="BN20" i="5"/>
  <c r="BN16" i="5"/>
  <c r="BN196" i="5"/>
  <c r="BN177" i="5"/>
  <c r="BN41" i="5"/>
  <c r="BN149" i="5"/>
  <c r="BN158" i="5"/>
  <c r="BN225" i="5"/>
  <c r="BN11" i="5"/>
  <c r="BN201" i="5"/>
  <c r="BN36" i="5"/>
  <c r="BN187" i="5"/>
  <c r="BN198" i="5"/>
  <c r="BN13" i="5"/>
  <c r="BN120" i="5"/>
  <c r="BN72" i="5"/>
  <c r="BN29" i="5"/>
  <c r="BN191" i="5"/>
  <c r="BN262" i="5"/>
  <c r="BN215" i="5"/>
  <c r="BN62" i="5"/>
  <c r="BN108" i="5"/>
  <c r="BN52" i="5"/>
  <c r="BN42" i="5"/>
  <c r="BN233" i="5"/>
  <c r="BN246" i="5"/>
  <c r="BN88" i="5"/>
  <c r="BN48" i="5"/>
  <c r="BN200" i="5"/>
  <c r="BN175" i="5"/>
  <c r="BN185" i="5"/>
  <c r="BN93" i="5"/>
  <c r="BN60" i="5"/>
  <c r="BN32" i="5"/>
  <c r="BN234" i="5"/>
  <c r="BN85" i="5"/>
  <c r="BN143" i="5"/>
  <c r="BN24" i="5"/>
  <c r="BN9" i="5"/>
  <c r="BN173" i="5"/>
  <c r="BN244" i="5"/>
  <c r="BN133" i="5"/>
  <c r="BN12" i="5"/>
  <c r="BN121" i="5"/>
  <c r="BN35" i="5"/>
  <c r="BN236" i="5"/>
  <c r="BN71" i="5"/>
  <c r="BN259" i="5"/>
  <c r="BN68" i="5"/>
  <c r="BN61" i="5"/>
  <c r="BN197" i="5"/>
  <c r="BN109" i="5"/>
  <c r="BN112" i="5"/>
  <c r="BN242" i="5"/>
  <c r="BN97" i="5"/>
  <c r="BN248" i="5"/>
  <c r="BN132" i="5"/>
  <c r="BN204" i="5"/>
  <c r="BN70" i="5"/>
  <c r="BN79" i="5"/>
  <c r="BN129" i="5"/>
  <c r="BN75" i="5"/>
  <c r="BN178" i="5"/>
  <c r="BN104" i="5"/>
  <c r="BN202" i="5"/>
  <c r="BN261" i="5"/>
  <c r="BN194" i="5"/>
  <c r="BN222" i="5"/>
  <c r="BN136" i="5"/>
  <c r="BN47" i="5"/>
  <c r="BN164" i="5"/>
  <c r="BN137" i="5"/>
  <c r="BN186" i="5"/>
  <c r="BN56" i="5"/>
  <c r="BN212" i="5"/>
  <c r="BN95" i="5"/>
  <c r="BN213" i="5"/>
  <c r="BN161" i="5"/>
  <c r="BN221" i="5"/>
  <c r="BN57" i="5"/>
  <c r="BN181" i="5"/>
  <c r="BN218" i="5"/>
  <c r="BN107" i="5"/>
  <c r="BN144" i="5"/>
  <c r="BN37" i="5"/>
  <c r="BN111" i="5"/>
  <c r="BN96" i="5"/>
  <c r="BN78" i="5"/>
  <c r="BQ262" i="5"/>
  <c r="BQ11" i="5"/>
  <c r="BQ16" i="5"/>
  <c r="BQ238" i="5"/>
  <c r="BQ51" i="5"/>
  <c r="BQ234" i="5"/>
  <c r="BQ229" i="5"/>
  <c r="BQ37" i="5"/>
  <c r="BQ43" i="5"/>
  <c r="BQ19" i="5"/>
  <c r="BQ60" i="5"/>
  <c r="BQ24" i="5"/>
  <c r="BQ40" i="5"/>
  <c r="BQ244" i="5"/>
  <c r="BQ185" i="5"/>
  <c r="AN261" i="5"/>
  <c r="AN256" i="5"/>
  <c r="AN122" i="5"/>
  <c r="AN60" i="5"/>
  <c r="AN75" i="5"/>
  <c r="AN133" i="5"/>
  <c r="AN108" i="5"/>
  <c r="AN143" i="5"/>
  <c r="AN144" i="5"/>
  <c r="AN15" i="5"/>
  <c r="AN155" i="5"/>
  <c r="AN178" i="5"/>
  <c r="AN177" i="5"/>
  <c r="AN194" i="5"/>
  <c r="AN244" i="5"/>
  <c r="U198" i="5"/>
  <c r="U230" i="5"/>
  <c r="U259" i="5"/>
  <c r="U109" i="5"/>
  <c r="U177" i="5"/>
  <c r="U67" i="5"/>
  <c r="U166" i="5"/>
  <c r="U11" i="5"/>
  <c r="U72" i="5"/>
  <c r="U34" i="5"/>
  <c r="U24" i="5"/>
  <c r="U53" i="5"/>
  <c r="U143" i="5"/>
  <c r="U137" i="5"/>
  <c r="U163" i="5"/>
  <c r="V40" i="5"/>
  <c r="V48" i="5"/>
  <c r="V20" i="5"/>
  <c r="V205" i="5"/>
  <c r="V135" i="5"/>
  <c r="V216" i="5"/>
  <c r="V98" i="5"/>
  <c r="V91" i="5"/>
  <c r="V173" i="5"/>
  <c r="V198" i="5"/>
  <c r="V10" i="5"/>
  <c r="V123" i="5"/>
  <c r="V213" i="5"/>
  <c r="V148" i="5"/>
  <c r="V50" i="5"/>
  <c r="AC180" i="5"/>
  <c r="AC194" i="5"/>
  <c r="AC99" i="5"/>
  <c r="AC41" i="5"/>
  <c r="AC234" i="5"/>
  <c r="AC104" i="5"/>
  <c r="AC88" i="5"/>
  <c r="AC122" i="5"/>
  <c r="AC147" i="5"/>
  <c r="AC168" i="5"/>
  <c r="AC250" i="5"/>
  <c r="AC29" i="5"/>
  <c r="AC135" i="5"/>
  <c r="AC213" i="5"/>
  <c r="AC175" i="5"/>
  <c r="AZ32" i="5"/>
  <c r="BF73" i="5"/>
  <c r="BF40" i="5"/>
  <c r="BF196" i="5"/>
  <c r="BF116" i="5"/>
  <c r="BF39" i="5"/>
  <c r="BF203" i="5"/>
  <c r="BF135" i="5"/>
  <c r="BF61" i="5"/>
  <c r="BF222" i="5"/>
  <c r="BF162" i="5"/>
  <c r="BF62" i="5"/>
  <c r="BF22" i="5"/>
  <c r="BF41" i="5"/>
  <c r="BF93" i="5"/>
  <c r="BF263" i="5"/>
  <c r="BR249" i="5"/>
  <c r="BR99" i="5"/>
  <c r="BR121" i="5"/>
  <c r="BR177" i="5"/>
  <c r="BR235" i="5"/>
  <c r="BR201" i="5"/>
  <c r="BR205" i="5"/>
  <c r="BR192" i="5"/>
  <c r="BR260" i="5"/>
  <c r="BR191" i="5"/>
  <c r="BR31" i="5"/>
  <c r="BR136" i="5"/>
  <c r="BR91" i="5"/>
  <c r="BR37" i="5"/>
  <c r="BR263" i="5"/>
  <c r="AV38" i="5"/>
  <c r="AJ122" i="5"/>
  <c r="AJ54" i="5"/>
  <c r="AJ242" i="5"/>
  <c r="AJ191" i="5"/>
  <c r="AJ33" i="5"/>
  <c r="AJ123" i="5"/>
  <c r="AJ218" i="5"/>
  <c r="AJ225" i="5"/>
  <c r="AJ42" i="5"/>
  <c r="AJ148" i="5"/>
  <c r="AJ91" i="5"/>
  <c r="AJ40" i="5"/>
  <c r="AJ131" i="5"/>
  <c r="AJ90" i="5"/>
  <c r="AJ221" i="5"/>
  <c r="BB51" i="5"/>
  <c r="BB73" i="5"/>
  <c r="BB175" i="5"/>
  <c r="BB13" i="5"/>
  <c r="BB87" i="5"/>
  <c r="BB172" i="5"/>
  <c r="BB67" i="5"/>
  <c r="BB48" i="5"/>
  <c r="BB75" i="5"/>
  <c r="BB72" i="5"/>
  <c r="BB131" i="5"/>
  <c r="BB217" i="5"/>
  <c r="BB49" i="5"/>
  <c r="BB163" i="5"/>
  <c r="AY16" i="5"/>
  <c r="BQ129" i="5"/>
  <c r="BQ166" i="5"/>
  <c r="BQ121" i="5"/>
  <c r="BQ212" i="5"/>
  <c r="BQ89" i="5"/>
  <c r="BQ117" i="5"/>
  <c r="BQ61" i="5"/>
  <c r="BQ79" i="5"/>
  <c r="BQ99" i="5"/>
  <c r="BQ58" i="5"/>
  <c r="BQ148" i="5"/>
  <c r="BQ111" i="5"/>
  <c r="BQ243" i="5"/>
  <c r="BQ184" i="5"/>
  <c r="BQ31" i="5"/>
  <c r="AN220" i="5"/>
  <c r="AN16" i="5"/>
  <c r="AN264" i="5"/>
  <c r="AN33" i="5"/>
  <c r="AN246" i="5"/>
  <c r="AN259" i="5"/>
  <c r="AN175" i="5"/>
  <c r="AN17" i="5"/>
  <c r="AN38" i="5"/>
  <c r="AN13" i="5"/>
  <c r="AN131" i="5"/>
  <c r="AN215" i="5"/>
  <c r="AN146" i="5"/>
  <c r="AN109" i="5"/>
  <c r="AN153" i="5"/>
  <c r="U69" i="5"/>
  <c r="U220" i="5"/>
  <c r="U93" i="5"/>
  <c r="U224" i="5"/>
  <c r="U43" i="5"/>
  <c r="U133" i="5"/>
  <c r="U249" i="5"/>
  <c r="U124" i="5"/>
  <c r="U123" i="5"/>
  <c r="U76" i="5"/>
  <c r="U38" i="5"/>
  <c r="U191" i="5"/>
  <c r="U97" i="5"/>
  <c r="U77" i="5"/>
  <c r="U62" i="5"/>
  <c r="V200" i="5"/>
  <c r="V162" i="5"/>
  <c r="V68" i="5"/>
  <c r="V85" i="5"/>
  <c r="V154" i="5"/>
  <c r="V193" i="5"/>
  <c r="V19" i="5"/>
  <c r="V43" i="5"/>
  <c r="V214" i="5"/>
  <c r="V107" i="5"/>
  <c r="V259" i="5"/>
  <c r="V145" i="5"/>
  <c r="V249" i="5"/>
  <c r="V95" i="5"/>
  <c r="V144" i="5"/>
  <c r="AC257" i="5"/>
  <c r="AC211" i="5"/>
  <c r="AC61" i="5"/>
  <c r="AC210" i="5"/>
  <c r="AC43" i="5"/>
  <c r="AC155" i="5"/>
  <c r="AC123" i="5"/>
  <c r="AC186" i="5"/>
  <c r="AC112" i="5"/>
  <c r="AC79" i="5"/>
  <c r="AC195" i="5"/>
  <c r="AC181" i="5"/>
  <c r="AC256" i="5"/>
  <c r="AC166" i="5"/>
  <c r="AC156" i="5"/>
  <c r="BD57" i="5"/>
  <c r="BF153" i="5"/>
  <c r="BF88" i="5"/>
  <c r="BF200" i="5"/>
  <c r="BF103" i="5"/>
  <c r="BF249" i="5"/>
  <c r="BF247" i="5"/>
  <c r="BF72" i="5"/>
  <c r="BF149" i="5"/>
  <c r="BF35" i="5"/>
  <c r="BF223" i="5"/>
  <c r="BF112" i="5"/>
  <c r="BF179" i="5"/>
  <c r="BF212" i="5"/>
  <c r="BF53" i="5"/>
  <c r="BF166" i="5"/>
  <c r="BR80" i="5"/>
  <c r="BR187" i="5"/>
  <c r="BR116" i="5"/>
  <c r="Y148" i="5"/>
  <c r="BQ224" i="5"/>
  <c r="BQ159" i="5"/>
  <c r="BQ21" i="5"/>
  <c r="BQ94" i="5"/>
  <c r="BQ70" i="5"/>
  <c r="BQ179" i="5"/>
  <c r="BQ156" i="5"/>
  <c r="BQ118" i="5"/>
  <c r="BQ69" i="5"/>
  <c r="BQ160" i="5"/>
  <c r="BQ257" i="5"/>
  <c r="BQ263" i="5"/>
  <c r="BQ32" i="5"/>
  <c r="BQ256" i="5"/>
  <c r="BQ246" i="5"/>
  <c r="AN212" i="5"/>
  <c r="AN238" i="5"/>
  <c r="AN164" i="5"/>
  <c r="AN232" i="5"/>
  <c r="AN125" i="5"/>
  <c r="AN23" i="5"/>
  <c r="AN55" i="5"/>
  <c r="AN92" i="5"/>
  <c r="AN250" i="5"/>
  <c r="AN233" i="5"/>
  <c r="AN204" i="5"/>
  <c r="AN162" i="5"/>
  <c r="AN218" i="5"/>
  <c r="AN184" i="5"/>
  <c r="AN142" i="5"/>
  <c r="BJ180" i="5"/>
  <c r="U158" i="5"/>
  <c r="U98" i="5"/>
  <c r="U80" i="5"/>
  <c r="U59" i="5"/>
  <c r="U206" i="5"/>
  <c r="U119" i="5"/>
  <c r="U89" i="5"/>
  <c r="U144" i="5"/>
  <c r="U155" i="5"/>
  <c r="U16" i="5"/>
  <c r="U193" i="5"/>
  <c r="U19" i="5"/>
  <c r="U29" i="5"/>
  <c r="U162" i="5"/>
  <c r="U160" i="5"/>
  <c r="V229" i="5"/>
  <c r="V60" i="5"/>
  <c r="V263" i="5"/>
  <c r="V15" i="5"/>
  <c r="V124" i="5"/>
  <c r="V18" i="5"/>
  <c r="V29" i="5"/>
  <c r="V246" i="5"/>
  <c r="V66" i="5"/>
  <c r="V11" i="5"/>
  <c r="V168" i="5"/>
  <c r="V59" i="5"/>
  <c r="V223" i="5"/>
  <c r="V13" i="5"/>
  <c r="V97" i="5"/>
  <c r="AC76" i="5"/>
  <c r="AC263" i="5"/>
  <c r="AC111" i="5"/>
  <c r="AC200" i="5"/>
  <c r="AC97" i="5"/>
  <c r="AC36" i="5"/>
  <c r="AC42" i="5"/>
  <c r="AC74" i="5"/>
  <c r="AC197" i="5"/>
  <c r="AC37" i="5"/>
  <c r="AC119" i="5"/>
  <c r="AC242" i="5"/>
  <c r="AC11" i="5"/>
  <c r="AC66" i="5"/>
  <c r="AC220" i="5"/>
  <c r="AZ185" i="5"/>
  <c r="AZ88" i="5"/>
  <c r="AX59" i="5"/>
  <c r="BI221" i="5"/>
  <c r="AT61" i="5"/>
  <c r="BF184" i="5"/>
  <c r="BF54" i="5"/>
  <c r="BF164" i="5"/>
  <c r="BF163" i="5"/>
  <c r="BF34" i="5"/>
  <c r="BF262" i="5"/>
  <c r="BF256" i="5"/>
  <c r="BF90" i="5"/>
  <c r="BF167" i="5"/>
  <c r="BF58" i="5"/>
  <c r="BF32" i="5"/>
  <c r="BF244" i="5"/>
  <c r="BF178" i="5"/>
  <c r="BF10" i="5"/>
  <c r="BF70" i="5"/>
  <c r="BR112" i="5"/>
  <c r="BR213" i="5"/>
  <c r="BR178" i="5"/>
  <c r="BR131" i="5"/>
  <c r="BR255" i="5"/>
  <c r="BR174" i="5"/>
  <c r="BR246" i="5"/>
  <c r="BR137" i="5"/>
  <c r="BR262" i="5"/>
  <c r="BR87" i="5"/>
  <c r="BR148" i="5"/>
  <c r="BR70" i="5"/>
  <c r="BR108" i="5"/>
  <c r="BR203" i="5"/>
  <c r="BR93" i="5"/>
  <c r="AJ263" i="5"/>
  <c r="AJ37" i="5"/>
  <c r="AJ162" i="5"/>
  <c r="AJ213" i="5"/>
  <c r="AJ164" i="5"/>
  <c r="AJ158" i="5"/>
  <c r="AJ134" i="5"/>
  <c r="AJ119" i="5"/>
  <c r="AJ15" i="5"/>
  <c r="AJ146" i="5"/>
  <c r="AJ145" i="5"/>
  <c r="AJ161" i="5"/>
  <c r="AJ212" i="5"/>
  <c r="AJ201" i="5"/>
  <c r="AJ196" i="5"/>
  <c r="BD74" i="5"/>
  <c r="BB149" i="5"/>
  <c r="BB220" i="5"/>
  <c r="BB38" i="5"/>
  <c r="BB50" i="5"/>
  <c r="BB194" i="5"/>
  <c r="BB204" i="5"/>
  <c r="BB230" i="5"/>
  <c r="BB224" i="5"/>
  <c r="BB201" i="5"/>
  <c r="BB91" i="5"/>
  <c r="BB214" i="5"/>
  <c r="BB90" i="5"/>
  <c r="BB236" i="5"/>
  <c r="BB105" i="5"/>
  <c r="BB98" i="5"/>
  <c r="AX68" i="5"/>
  <c r="BG200" i="5"/>
  <c r="BG177" i="5"/>
  <c r="BG143" i="5"/>
  <c r="BG133" i="5"/>
  <c r="BG218" i="5"/>
  <c r="BG237" i="5"/>
  <c r="BG21" i="5"/>
  <c r="BG246" i="5"/>
  <c r="BG93" i="5"/>
  <c r="BG66" i="5"/>
  <c r="BG56" i="5"/>
  <c r="BG135" i="5"/>
  <c r="BG236" i="5"/>
  <c r="BG107" i="5"/>
  <c r="BG161" i="5"/>
  <c r="AS50" i="5"/>
  <c r="BQ195" i="5"/>
  <c r="BQ93" i="5"/>
  <c r="BQ14" i="5"/>
  <c r="BQ231" i="5"/>
  <c r="BQ199" i="5"/>
  <c r="BQ176" i="5"/>
  <c r="BQ47" i="5"/>
  <c r="BQ236" i="5"/>
  <c r="BQ172" i="5"/>
  <c r="BQ222" i="5"/>
  <c r="BQ154" i="5"/>
  <c r="BQ29" i="5"/>
  <c r="BQ72" i="5"/>
  <c r="BQ91" i="5"/>
  <c r="BQ87" i="5"/>
  <c r="AN234" i="5"/>
  <c r="AN81" i="5"/>
  <c r="AN14" i="5"/>
  <c r="AN86" i="5"/>
  <c r="AN182" i="5"/>
  <c r="AN9" i="5"/>
  <c r="AN237" i="5"/>
  <c r="AN200" i="5"/>
  <c r="AN31" i="5"/>
  <c r="AN205" i="5"/>
  <c r="AN202" i="5"/>
  <c r="AN119" i="5"/>
  <c r="AN106" i="5"/>
  <c r="AN117" i="5"/>
  <c r="AN42" i="5"/>
  <c r="AN74" i="5"/>
  <c r="U202" i="5"/>
  <c r="U262" i="5"/>
  <c r="U136" i="5"/>
  <c r="U255" i="5"/>
  <c r="U52" i="5"/>
  <c r="U258" i="5"/>
  <c r="U180" i="5"/>
  <c r="U194" i="5"/>
  <c r="U175" i="5"/>
  <c r="U66" i="5"/>
  <c r="U131" i="5"/>
  <c r="U47" i="5"/>
  <c r="U147" i="5"/>
  <c r="U164" i="5"/>
  <c r="U32" i="5"/>
  <c r="V155" i="5"/>
  <c r="V34" i="5"/>
  <c r="V96" i="5"/>
  <c r="V167" i="5"/>
  <c r="V195" i="5"/>
  <c r="V237" i="5"/>
  <c r="V99" i="5"/>
  <c r="V248" i="5"/>
  <c r="V76" i="5"/>
  <c r="V143" i="5"/>
  <c r="V61" i="5"/>
  <c r="V211" i="5"/>
  <c r="V69" i="5"/>
  <c r="V86" i="5"/>
  <c r="V194" i="5"/>
  <c r="AC191" i="5"/>
  <c r="AC89" i="5"/>
  <c r="AC196" i="5"/>
  <c r="AC229" i="5"/>
  <c r="AC173" i="5"/>
  <c r="AC146" i="5"/>
  <c r="AC167" i="5"/>
  <c r="AC238" i="5"/>
  <c r="AC231" i="5"/>
  <c r="AC161" i="5"/>
  <c r="AC212" i="5"/>
  <c r="AC55" i="5"/>
  <c r="AC15" i="5"/>
  <c r="AC262" i="5"/>
  <c r="AC193" i="5"/>
  <c r="R110" i="5"/>
  <c r="I145" i="5"/>
  <c r="AV145" i="5"/>
  <c r="BF255" i="5"/>
  <c r="BF161" i="5"/>
  <c r="BF259" i="5"/>
  <c r="BF236" i="5"/>
  <c r="BF219" i="5"/>
  <c r="BF11" i="5"/>
  <c r="BF224" i="5"/>
  <c r="BF98" i="5"/>
  <c r="BF121" i="5"/>
  <c r="BF74" i="5"/>
  <c r="BF71" i="5"/>
  <c r="BF191" i="5"/>
  <c r="BF85" i="5"/>
  <c r="BF21" i="5"/>
  <c r="BF79" i="5"/>
  <c r="BR186" i="5"/>
  <c r="BR59" i="5"/>
  <c r="BR243" i="5"/>
  <c r="BQ23" i="5"/>
  <c r="BQ53" i="5"/>
  <c r="BQ247" i="5"/>
  <c r="BQ204" i="5"/>
  <c r="BQ198" i="5"/>
  <c r="BQ210" i="5"/>
  <c r="BQ147" i="5"/>
  <c r="BQ80" i="5"/>
  <c r="BQ38" i="5"/>
  <c r="BQ62" i="5"/>
  <c r="BQ191" i="5"/>
  <c r="BQ214" i="5"/>
  <c r="BQ116" i="5"/>
  <c r="BQ104" i="5"/>
  <c r="BQ74" i="5"/>
  <c r="AN32" i="5"/>
  <c r="AN123" i="5"/>
  <c r="AN129" i="5"/>
  <c r="AN206" i="5"/>
  <c r="AN216" i="5"/>
  <c r="AN116" i="5"/>
  <c r="AN77" i="5"/>
  <c r="AN97" i="5"/>
  <c r="AN196" i="5"/>
  <c r="AN134" i="5"/>
  <c r="AN145" i="5"/>
  <c r="AN118" i="5"/>
  <c r="AN159" i="5"/>
  <c r="AN50" i="5"/>
  <c r="AN21" i="5"/>
  <c r="U104" i="5"/>
  <c r="U237" i="5"/>
  <c r="U149" i="5"/>
  <c r="U243" i="5"/>
  <c r="U130" i="5"/>
  <c r="U211" i="5"/>
  <c r="U195" i="5"/>
  <c r="U48" i="5"/>
  <c r="U250" i="5"/>
  <c r="U60" i="5"/>
  <c r="U103" i="5"/>
  <c r="U42" i="5"/>
  <c r="U186" i="5"/>
  <c r="U236" i="5"/>
  <c r="U153" i="5"/>
  <c r="V222" i="5"/>
  <c r="V112" i="5"/>
  <c r="V221" i="5"/>
  <c r="V71" i="5"/>
  <c r="V103" i="5"/>
  <c r="V164" i="5"/>
  <c r="V133" i="5"/>
  <c r="V41" i="5"/>
  <c r="V215" i="5"/>
  <c r="V77" i="5"/>
  <c r="V225" i="5"/>
  <c r="V81" i="5"/>
  <c r="V212" i="5"/>
  <c r="V62" i="5"/>
  <c r="V156" i="5"/>
  <c r="AC73" i="5"/>
  <c r="AC202" i="5"/>
  <c r="AC260" i="5"/>
  <c r="AC174" i="5"/>
  <c r="AC245" i="5"/>
  <c r="AC35" i="5"/>
  <c r="AC110" i="5"/>
  <c r="AC235" i="5"/>
  <c r="AC70" i="5"/>
  <c r="AC172" i="5"/>
  <c r="AC216" i="5"/>
  <c r="AC34" i="5"/>
  <c r="AC187" i="5"/>
  <c r="AC78" i="5"/>
  <c r="AC144" i="5"/>
  <c r="AL163" i="5"/>
  <c r="BF154" i="5"/>
  <c r="BF156" i="5"/>
  <c r="BF66" i="5"/>
  <c r="BF13" i="5"/>
  <c r="BF137" i="5"/>
  <c r="BF215" i="5"/>
  <c r="BF67" i="5"/>
  <c r="BF96" i="5"/>
  <c r="BF195" i="5"/>
  <c r="BF216" i="5"/>
  <c r="BF37" i="5"/>
  <c r="BF23" i="5"/>
  <c r="BF185" i="5"/>
  <c r="BF57" i="5"/>
  <c r="BF246" i="5"/>
  <c r="BR118" i="5"/>
  <c r="BR81" i="5"/>
  <c r="BR55" i="5"/>
  <c r="BQ174" i="5"/>
  <c r="BQ98" i="5"/>
  <c r="BQ255" i="5"/>
  <c r="BQ203" i="5"/>
  <c r="BQ182" i="5"/>
  <c r="BQ221" i="5"/>
  <c r="BQ20" i="5"/>
  <c r="BQ77" i="5"/>
  <c r="BQ10" i="5"/>
  <c r="BQ186" i="5"/>
  <c r="BQ30" i="5"/>
  <c r="BQ22" i="5"/>
  <c r="BQ28" i="5"/>
  <c r="BQ211" i="5"/>
  <c r="AN229" i="5"/>
  <c r="AN40" i="5"/>
  <c r="AN224" i="5"/>
  <c r="AN105" i="5"/>
  <c r="AN72" i="5"/>
  <c r="AN90" i="5"/>
  <c r="AN19" i="5"/>
  <c r="AN69" i="5"/>
  <c r="AN167" i="5"/>
  <c r="AN53" i="5"/>
  <c r="AN147" i="5"/>
  <c r="AN39" i="5"/>
  <c r="AN166" i="5"/>
  <c r="AN20" i="5"/>
  <c r="AN36" i="5"/>
  <c r="U22" i="5"/>
  <c r="U179" i="5"/>
  <c r="U73" i="5"/>
  <c r="U173" i="5"/>
  <c r="U256" i="5"/>
  <c r="U78" i="5"/>
  <c r="U70" i="5"/>
  <c r="U213" i="5"/>
  <c r="U13" i="5"/>
  <c r="U185" i="5"/>
  <c r="U168" i="5"/>
  <c r="U172" i="5"/>
  <c r="U242" i="5"/>
  <c r="U68" i="5"/>
  <c r="U37" i="5"/>
  <c r="V23" i="5"/>
  <c r="V181" i="5"/>
  <c r="V242" i="5"/>
  <c r="V261" i="5"/>
  <c r="V230" i="5"/>
  <c r="V244" i="5"/>
  <c r="V224" i="5"/>
  <c r="V217" i="5"/>
  <c r="V157" i="5"/>
  <c r="V247" i="5"/>
  <c r="V257" i="5"/>
  <c r="V256" i="5"/>
  <c r="V31" i="5"/>
  <c r="V260" i="5"/>
  <c r="V149" i="5"/>
  <c r="AC58" i="5"/>
  <c r="AC149" i="5"/>
  <c r="AC137" i="5"/>
  <c r="AC13" i="5"/>
  <c r="AC130" i="5"/>
  <c r="AC192" i="5"/>
  <c r="AC132" i="5"/>
  <c r="AC52" i="5"/>
  <c r="AC145" i="5"/>
  <c r="AC198" i="5"/>
  <c r="AC17" i="5"/>
  <c r="AC31" i="5"/>
  <c r="AC72" i="5"/>
  <c r="AC222" i="5"/>
  <c r="AC224" i="5"/>
  <c r="BF97" i="5"/>
  <c r="BF174" i="5"/>
  <c r="BF106" i="5"/>
  <c r="BF14" i="5"/>
  <c r="BF108" i="5"/>
  <c r="BF260" i="5"/>
  <c r="BF130" i="5"/>
  <c r="BF48" i="5"/>
  <c r="BF199" i="5"/>
  <c r="BF206" i="5"/>
  <c r="BF245" i="5"/>
  <c r="BF233" i="5"/>
  <c r="BF28" i="5"/>
  <c r="BF105" i="5"/>
  <c r="BF238" i="5"/>
  <c r="BR202" i="5"/>
  <c r="BR43" i="5"/>
  <c r="BR194" i="5"/>
  <c r="BR182" i="5"/>
  <c r="BR157" i="5"/>
  <c r="BR198" i="5"/>
  <c r="BR257" i="5"/>
  <c r="BR212" i="5"/>
  <c r="BR247" i="5"/>
  <c r="BR183" i="5"/>
  <c r="BR103" i="5"/>
  <c r="BR66" i="5"/>
  <c r="BR129" i="5"/>
  <c r="BR11" i="5"/>
  <c r="BR28" i="5"/>
  <c r="AJ216" i="5"/>
  <c r="AJ41" i="5"/>
  <c r="AJ260" i="5"/>
  <c r="AJ71" i="5"/>
  <c r="AJ24" i="5"/>
  <c r="AJ121" i="5"/>
  <c r="AJ180" i="5"/>
  <c r="AJ59" i="5"/>
  <c r="AJ80" i="5"/>
  <c r="AJ110" i="5"/>
  <c r="AJ23" i="5"/>
  <c r="AJ256" i="5"/>
  <c r="AJ39" i="5"/>
  <c r="AJ94" i="5"/>
  <c r="AJ75" i="5"/>
  <c r="BB145" i="5"/>
  <c r="BB199" i="5"/>
  <c r="BB167" i="5"/>
  <c r="BB89" i="5"/>
  <c r="BB146" i="5"/>
  <c r="BB210" i="5"/>
  <c r="BB93" i="5"/>
  <c r="BB104" i="5"/>
  <c r="BB153" i="5"/>
  <c r="BB164" i="5"/>
  <c r="BB47" i="5"/>
  <c r="BB69" i="5"/>
  <c r="BB52" i="5"/>
  <c r="BB37" i="5"/>
  <c r="AA20" i="5"/>
  <c r="BG96" i="5"/>
  <c r="BG244" i="5"/>
  <c r="BG164" i="5"/>
  <c r="BG89" i="5"/>
  <c r="BG258" i="5"/>
  <c r="BG109" i="5"/>
  <c r="BG257" i="5"/>
  <c r="BG214" i="5"/>
  <c r="BG92" i="5"/>
  <c r="BG148" i="5"/>
  <c r="BG172" i="5"/>
  <c r="BG248" i="5"/>
  <c r="BG230" i="5"/>
  <c r="BG112" i="5"/>
  <c r="BG47" i="5"/>
  <c r="BQ133" i="5"/>
  <c r="BQ75" i="5"/>
  <c r="BQ149" i="5"/>
  <c r="BQ50" i="5"/>
  <c r="BQ218" i="5"/>
  <c r="BQ90" i="5"/>
  <c r="BQ15" i="5"/>
  <c r="BQ36" i="5"/>
  <c r="BQ260" i="5"/>
  <c r="BQ164" i="5"/>
  <c r="BQ73" i="5"/>
  <c r="BQ196" i="5"/>
  <c r="BQ137" i="5"/>
  <c r="BQ153" i="5"/>
  <c r="AN57" i="5"/>
  <c r="AN195" i="5"/>
  <c r="AN132" i="5"/>
  <c r="AN149" i="5"/>
  <c r="AN168" i="5"/>
  <c r="AN47" i="5"/>
  <c r="AN61" i="5"/>
  <c r="AN103" i="5"/>
  <c r="AN87" i="5"/>
  <c r="AN173" i="5"/>
  <c r="AN174" i="5"/>
  <c r="AN187" i="5"/>
  <c r="AN210" i="5"/>
  <c r="AN199" i="5"/>
  <c r="AV17" i="5"/>
  <c r="U176" i="5"/>
  <c r="U121" i="5"/>
  <c r="U108" i="5"/>
  <c r="U99" i="5"/>
  <c r="U204" i="5"/>
  <c r="U61" i="5"/>
  <c r="U12" i="5"/>
  <c r="U244" i="5"/>
  <c r="U90" i="5"/>
  <c r="U111" i="5"/>
  <c r="U94" i="5"/>
  <c r="U148" i="5"/>
  <c r="U214" i="5"/>
  <c r="U107" i="5"/>
  <c r="U156" i="5"/>
  <c r="V36" i="5"/>
  <c r="V51" i="5"/>
  <c r="V199" i="5"/>
  <c r="V184" i="5"/>
  <c r="V210" i="5"/>
  <c r="V53" i="5"/>
  <c r="V78" i="5"/>
  <c r="V255" i="5"/>
  <c r="V57" i="5"/>
  <c r="V28" i="5"/>
  <c r="V120" i="5"/>
  <c r="V258" i="5"/>
  <c r="V232" i="5"/>
  <c r="V47" i="5"/>
  <c r="V130" i="5"/>
  <c r="AC85" i="5"/>
  <c r="AC232" i="5"/>
  <c r="AC92" i="5"/>
  <c r="AC154" i="5"/>
  <c r="AC134" i="5"/>
  <c r="AC183" i="5"/>
  <c r="AC204" i="5"/>
  <c r="AC59" i="5"/>
  <c r="AC96" i="5"/>
  <c r="AC148" i="5"/>
  <c r="AC237" i="5"/>
  <c r="AC51" i="5"/>
  <c r="AC120" i="5"/>
  <c r="AC109" i="5"/>
  <c r="AC243" i="5"/>
  <c r="AL161" i="5"/>
  <c r="AX161" i="5"/>
  <c r="BI206" i="5"/>
  <c r="BF144" i="5"/>
  <c r="BF187" i="5"/>
  <c r="BF120" i="5"/>
  <c r="BF211" i="5"/>
  <c r="BF51" i="5"/>
  <c r="BF68" i="5"/>
  <c r="BF9" i="5"/>
  <c r="BF204" i="5"/>
  <c r="BF95" i="5"/>
  <c r="BF125" i="5"/>
  <c r="BF94" i="5"/>
  <c r="BF231" i="5"/>
  <c r="BF250" i="5"/>
  <c r="BF92" i="5"/>
  <c r="BF15" i="5"/>
  <c r="BR24" i="5"/>
  <c r="BR98" i="5"/>
  <c r="BR34" i="5"/>
  <c r="BR145" i="5"/>
  <c r="BR67" i="5"/>
  <c r="BR48" i="5"/>
  <c r="BR106" i="5"/>
  <c r="BR109" i="5"/>
  <c r="BR132" i="5"/>
  <c r="BR94" i="5"/>
  <c r="BR36" i="5"/>
  <c r="BR50" i="5"/>
  <c r="BR153" i="5"/>
  <c r="BR185" i="5"/>
  <c r="AJ144" i="5"/>
  <c r="AJ87" i="5"/>
  <c r="AJ60" i="5"/>
  <c r="AJ17" i="5"/>
  <c r="AJ231" i="5"/>
  <c r="AJ120" i="5"/>
  <c r="AJ28" i="5"/>
  <c r="AJ111" i="5"/>
  <c r="AJ125" i="5"/>
  <c r="AJ200" i="5"/>
  <c r="AJ135" i="5"/>
  <c r="AJ181" i="5"/>
  <c r="AJ61" i="5"/>
  <c r="AJ206" i="5"/>
  <c r="AJ106" i="5"/>
  <c r="BB255" i="5"/>
  <c r="BB157" i="5"/>
  <c r="BB36" i="5"/>
  <c r="BB21" i="5"/>
  <c r="BB60" i="5"/>
  <c r="BB81" i="5"/>
  <c r="BB176" i="5"/>
  <c r="BB92" i="5"/>
  <c r="BB103" i="5"/>
  <c r="BB34" i="5"/>
  <c r="BB54" i="5"/>
  <c r="BB160" i="5"/>
  <c r="BB130" i="5"/>
  <c r="BB186" i="5"/>
  <c r="BB97" i="5"/>
  <c r="AQ62" i="5"/>
  <c r="AY164" i="5"/>
  <c r="AX110" i="5"/>
  <c r="BG117" i="5"/>
  <c r="BG155" i="5"/>
  <c r="BG213" i="5"/>
  <c r="BG43" i="5"/>
  <c r="BG185" i="5"/>
  <c r="BG160" i="5"/>
  <c r="BG40" i="5"/>
  <c r="BG250" i="5"/>
  <c r="BG34" i="5"/>
  <c r="BG129" i="5"/>
  <c r="BG178" i="5"/>
  <c r="BG14" i="5"/>
  <c r="BG74" i="5"/>
  <c r="BG181" i="5"/>
  <c r="BG69" i="5"/>
  <c r="BJ148" i="5"/>
  <c r="BQ55" i="5"/>
  <c r="BQ108" i="5"/>
  <c r="BQ71" i="5"/>
  <c r="BQ132" i="5"/>
  <c r="BQ235" i="5"/>
  <c r="BQ92" i="5"/>
  <c r="BQ261" i="5"/>
  <c r="BQ34" i="5"/>
  <c r="BQ39" i="5"/>
  <c r="BQ107" i="5"/>
  <c r="BQ96" i="5"/>
  <c r="BQ213" i="5"/>
  <c r="BQ134" i="5"/>
  <c r="BQ17" i="5"/>
  <c r="BQ173" i="5"/>
  <c r="AN138" i="5"/>
  <c r="AN262" i="5"/>
  <c r="AN222" i="5"/>
  <c r="AN24" i="5"/>
  <c r="AN260" i="5"/>
  <c r="AN95" i="5"/>
  <c r="AN89" i="5"/>
  <c r="AN10" i="5"/>
  <c r="AN217" i="5"/>
  <c r="AN52" i="5"/>
  <c r="AN148" i="5"/>
  <c r="AN70" i="5"/>
  <c r="AN91" i="5"/>
  <c r="AN135" i="5"/>
  <c r="AN62" i="5"/>
  <c r="BJ132" i="5"/>
  <c r="U167" i="5"/>
  <c r="U225" i="5"/>
  <c r="U245" i="5"/>
  <c r="U178" i="5"/>
  <c r="U75" i="5"/>
  <c r="U246" i="5"/>
  <c r="U218" i="5"/>
  <c r="U30" i="5"/>
  <c r="U165" i="5"/>
  <c r="U49" i="5"/>
  <c r="U212" i="5"/>
  <c r="U122" i="5"/>
  <c r="U23" i="5"/>
  <c r="U95" i="5"/>
  <c r="U261" i="5"/>
  <c r="V121" i="5"/>
  <c r="V92" i="5"/>
  <c r="V90" i="5"/>
  <c r="V52" i="5"/>
  <c r="V180" i="5"/>
  <c r="V129" i="5"/>
  <c r="V110" i="5"/>
  <c r="V243" i="5"/>
  <c r="V104" i="5"/>
  <c r="V186" i="5"/>
  <c r="V37" i="5"/>
  <c r="V49" i="5"/>
  <c r="V105" i="5"/>
  <c r="V174" i="5"/>
  <c r="V192" i="5"/>
  <c r="AC9" i="5"/>
  <c r="AC28" i="5"/>
  <c r="AC185" i="5"/>
  <c r="AC24" i="5"/>
  <c r="AC38" i="5"/>
  <c r="AC108" i="5"/>
  <c r="AC158" i="5"/>
  <c r="AC47" i="5"/>
  <c r="AC247" i="5"/>
  <c r="AC48" i="5"/>
  <c r="AC248" i="5"/>
  <c r="AC164" i="5"/>
  <c r="AC22" i="5"/>
  <c r="AC176" i="5"/>
  <c r="AC106" i="5"/>
  <c r="BF232" i="5"/>
  <c r="BF122" i="5"/>
  <c r="BF183" i="5"/>
  <c r="BF133" i="5"/>
  <c r="BF186" i="5"/>
  <c r="BF198" i="5"/>
  <c r="BF60" i="5"/>
  <c r="BF110" i="5"/>
  <c r="BF172" i="5"/>
  <c r="BF261" i="5"/>
  <c r="BF177" i="5"/>
  <c r="BF237" i="5"/>
  <c r="BF202" i="5"/>
  <c r="BF109" i="5"/>
  <c r="BF143" i="5"/>
  <c r="BI142" i="5"/>
  <c r="AF39" i="5"/>
  <c r="BR122" i="5"/>
  <c r="BR60" i="5"/>
  <c r="BO34" i="5"/>
  <c r="BQ215" i="5"/>
  <c r="BQ143" i="5"/>
  <c r="BQ245" i="5"/>
  <c r="BQ142" i="5"/>
  <c r="BQ42" i="5"/>
  <c r="BQ144" i="5"/>
  <c r="BQ225" i="5"/>
  <c r="BQ33" i="5"/>
  <c r="BQ105" i="5"/>
  <c r="BQ9" i="5"/>
  <c r="BQ223" i="5"/>
  <c r="BQ193" i="5"/>
  <c r="BQ202" i="5"/>
  <c r="BQ110" i="5"/>
  <c r="BQ67" i="5"/>
  <c r="BO123" i="5"/>
  <c r="BI123" i="5"/>
  <c r="BJ123" i="5"/>
  <c r="AN219" i="5"/>
  <c r="AN94" i="5"/>
  <c r="AN154" i="5"/>
  <c r="AN158" i="5"/>
  <c r="AN223" i="5"/>
  <c r="AN18" i="5"/>
  <c r="AN85" i="5"/>
  <c r="AN54" i="5"/>
  <c r="AN28" i="5"/>
  <c r="AN181" i="5"/>
  <c r="AN249" i="5"/>
  <c r="AN211" i="5"/>
  <c r="AN66" i="5"/>
  <c r="AN197" i="5"/>
  <c r="AN76" i="5"/>
  <c r="AG135" i="5"/>
  <c r="U174" i="5"/>
  <c r="U221" i="5"/>
  <c r="U33" i="5"/>
  <c r="U91" i="5"/>
  <c r="U15" i="5"/>
  <c r="U260" i="5"/>
  <c r="U199" i="5"/>
  <c r="U106" i="5"/>
  <c r="U146" i="5"/>
  <c r="U210" i="5"/>
  <c r="U233" i="5"/>
  <c r="U192" i="5"/>
  <c r="U142" i="5"/>
  <c r="U196" i="5"/>
  <c r="U36" i="5"/>
  <c r="V137" i="5"/>
  <c r="V187" i="5"/>
  <c r="V109" i="5"/>
  <c r="V158" i="5"/>
  <c r="V132" i="5"/>
  <c r="V73" i="5"/>
  <c r="V231" i="5"/>
  <c r="V202" i="5"/>
  <c r="V159" i="5"/>
  <c r="V219" i="5"/>
  <c r="V9" i="5"/>
  <c r="V264" i="5"/>
  <c r="V176" i="5"/>
  <c r="V32" i="5"/>
  <c r="V117" i="5"/>
  <c r="AC159" i="5"/>
  <c r="AC103" i="5"/>
  <c r="AC90" i="5"/>
  <c r="AC95" i="5"/>
  <c r="AC32" i="5"/>
  <c r="AC19" i="5"/>
  <c r="AC57" i="5"/>
  <c r="AC86" i="5"/>
  <c r="AC205" i="5"/>
  <c r="AC244" i="5"/>
  <c r="AC261" i="5"/>
  <c r="AC206" i="5"/>
  <c r="AC16" i="5"/>
  <c r="AC62" i="5"/>
  <c r="AC203" i="5"/>
  <c r="AR107" i="5"/>
  <c r="BF234" i="5"/>
  <c r="BF229" i="5"/>
  <c r="BF129" i="5"/>
  <c r="BF55" i="5"/>
  <c r="BF132" i="5"/>
  <c r="BF38" i="5"/>
  <c r="BF264" i="5"/>
  <c r="BF148" i="5"/>
  <c r="BF56" i="5"/>
  <c r="BF78" i="5"/>
  <c r="BF242" i="5"/>
  <c r="BF59" i="5"/>
  <c r="BF147" i="5"/>
  <c r="BF117" i="5"/>
  <c r="BF81" i="5"/>
  <c r="AX12" i="5"/>
  <c r="BR29" i="5"/>
  <c r="BR39" i="5"/>
  <c r="BR154" i="5"/>
  <c r="BR54" i="5"/>
  <c r="BR162" i="5"/>
  <c r="BR16" i="5"/>
  <c r="BR134" i="5"/>
  <c r="BR33" i="5"/>
  <c r="BR52" i="5"/>
  <c r="BR17" i="5"/>
  <c r="BR256" i="5"/>
  <c r="BR119" i="5"/>
  <c r="BR173" i="5"/>
  <c r="BR42" i="5"/>
  <c r="BR92" i="5"/>
  <c r="AJ96" i="5"/>
  <c r="AJ177" i="5"/>
  <c r="AJ220" i="5"/>
  <c r="AJ118" i="5"/>
  <c r="AJ107" i="5"/>
  <c r="AJ186" i="5"/>
  <c r="AJ257" i="5"/>
  <c r="AJ236" i="5"/>
  <c r="AJ163" i="5"/>
  <c r="AJ58" i="5"/>
  <c r="AJ11" i="5"/>
  <c r="AJ78" i="5"/>
  <c r="AJ73" i="5"/>
  <c r="AJ219" i="5"/>
  <c r="AJ142" i="5"/>
  <c r="BB142" i="5"/>
  <c r="BB262" i="5"/>
  <c r="BB233" i="5"/>
  <c r="BB165" i="5"/>
  <c r="BB156" i="5"/>
  <c r="BB200" i="5"/>
  <c r="BB55" i="5"/>
  <c r="BB212" i="5"/>
  <c r="BB205" i="5"/>
  <c r="BB112" i="5"/>
  <c r="BB221" i="5"/>
  <c r="BB234" i="5"/>
  <c r="BB213" i="5"/>
  <c r="BB225" i="5"/>
  <c r="BB78" i="5"/>
  <c r="BG30" i="5"/>
  <c r="BG22" i="5"/>
  <c r="BG192" i="5"/>
  <c r="BG224" i="5"/>
  <c r="BG51" i="5"/>
  <c r="BG154" i="5"/>
  <c r="BG182" i="5"/>
  <c r="BG249" i="5"/>
  <c r="BG138" i="5"/>
  <c r="BG225" i="5"/>
  <c r="BG201" i="5"/>
  <c r="BG111" i="5"/>
  <c r="BG146" i="5"/>
  <c r="BG13" i="5"/>
  <c r="BG168" i="5"/>
  <c r="AK9" i="5"/>
  <c r="AK125" i="5"/>
  <c r="AK108" i="5"/>
  <c r="AK210" i="5"/>
  <c r="AK221" i="5"/>
  <c r="AK18" i="5"/>
  <c r="AK39" i="5"/>
  <c r="AK203" i="5"/>
  <c r="AK42" i="5"/>
  <c r="AK238" i="5"/>
  <c r="AK248" i="5"/>
  <c r="AK215" i="5"/>
  <c r="AK89" i="5"/>
  <c r="AK180" i="5"/>
  <c r="AK206" i="5"/>
  <c r="AP144" i="5"/>
  <c r="AP204" i="5"/>
  <c r="BQ85" i="5"/>
  <c r="BQ145" i="5"/>
  <c r="BQ177" i="5"/>
  <c r="BQ158" i="5"/>
  <c r="BQ183" i="5"/>
  <c r="BQ136" i="5"/>
  <c r="BQ197" i="5"/>
  <c r="BQ49" i="5"/>
  <c r="BQ18" i="5"/>
  <c r="BQ232" i="5"/>
  <c r="BQ54" i="5"/>
  <c r="BQ165" i="5"/>
  <c r="BQ109" i="5"/>
  <c r="BQ206" i="5"/>
  <c r="BQ217" i="5"/>
  <c r="AN51" i="5"/>
  <c r="AN49" i="5"/>
  <c r="AN112" i="5"/>
  <c r="AN56" i="5"/>
  <c r="AN99" i="5"/>
  <c r="AN161" i="5"/>
  <c r="AN176" i="5"/>
  <c r="AN79" i="5"/>
  <c r="AN201" i="5"/>
  <c r="AN136" i="5"/>
  <c r="AN192" i="5"/>
  <c r="AN213" i="5"/>
  <c r="AN172" i="5"/>
  <c r="AN11" i="5"/>
  <c r="AN185" i="5"/>
  <c r="U9" i="5"/>
  <c r="U79" i="5"/>
  <c r="U40" i="5"/>
  <c r="U105" i="5"/>
  <c r="U232" i="5"/>
  <c r="U50" i="5"/>
  <c r="U157" i="5"/>
  <c r="U238" i="5"/>
  <c r="U112" i="5"/>
  <c r="U205" i="5"/>
  <c r="U134" i="5"/>
  <c r="U129" i="5"/>
  <c r="U18" i="5"/>
  <c r="U74" i="5"/>
  <c r="U234" i="5"/>
  <c r="V12" i="5"/>
  <c r="V179" i="5"/>
  <c r="V55" i="5"/>
  <c r="V166" i="5"/>
  <c r="V119" i="5"/>
  <c r="V70" i="5"/>
  <c r="V163" i="5"/>
  <c r="V38" i="5"/>
  <c r="V185" i="5"/>
  <c r="V58" i="5"/>
  <c r="V204" i="5"/>
  <c r="V136" i="5"/>
  <c r="V262" i="5"/>
  <c r="V21" i="5"/>
  <c r="V118" i="5"/>
  <c r="AC118" i="5"/>
  <c r="AC77" i="5"/>
  <c r="AC218" i="5"/>
  <c r="AC12" i="5"/>
  <c r="AC56" i="5"/>
  <c r="AC68" i="5"/>
  <c r="AC14" i="5"/>
  <c r="AC160" i="5"/>
  <c r="AC131" i="5"/>
  <c r="AC178" i="5"/>
  <c r="AC259" i="5"/>
  <c r="AC133" i="5"/>
  <c r="AC233" i="5"/>
  <c r="AC93" i="5"/>
  <c r="AC54" i="5"/>
  <c r="AX203" i="5"/>
  <c r="BF230" i="5"/>
  <c r="BF99" i="5"/>
  <c r="BF258" i="5"/>
  <c r="BF131" i="5"/>
  <c r="BF47" i="5"/>
  <c r="BF138" i="5"/>
  <c r="BF75" i="5"/>
  <c r="BF157" i="5"/>
  <c r="BF221" i="5"/>
  <c r="BF181" i="5"/>
  <c r="BF220" i="5"/>
  <c r="BF29" i="5"/>
  <c r="BF77" i="5"/>
  <c r="BF33" i="5"/>
  <c r="BF107" i="5"/>
  <c r="BR76" i="5"/>
  <c r="BR79" i="5"/>
  <c r="BR14" i="5"/>
  <c r="BR242" i="5"/>
  <c r="BR35" i="5"/>
  <c r="BR221" i="5"/>
  <c r="BR96" i="5"/>
  <c r="BR179" i="5"/>
  <c r="BR142" i="5"/>
  <c r="BR230" i="5"/>
  <c r="BR232" i="5"/>
  <c r="BR222" i="5"/>
  <c r="BR61" i="5"/>
  <c r="BR56" i="5"/>
  <c r="BR144" i="5"/>
  <c r="AA92" i="5"/>
  <c r="AJ19" i="5"/>
  <c r="AJ88" i="5"/>
  <c r="AJ197" i="5"/>
  <c r="AJ86" i="5"/>
  <c r="AJ98" i="5"/>
  <c r="AJ247" i="5"/>
  <c r="AJ34" i="5"/>
  <c r="AJ13" i="5"/>
  <c r="AJ262" i="5"/>
  <c r="AJ250" i="5"/>
  <c r="AJ160" i="5"/>
  <c r="AJ193" i="5"/>
  <c r="AJ175" i="5"/>
  <c r="AJ105" i="5"/>
  <c r="AJ130" i="5"/>
  <c r="BB121" i="5"/>
  <c r="BB166" i="5"/>
  <c r="BB219" i="5"/>
  <c r="BB18" i="5"/>
  <c r="BB198" i="5"/>
  <c r="BB243" i="5"/>
  <c r="BB16" i="5"/>
  <c r="BB218" i="5"/>
  <c r="BB168" i="5"/>
  <c r="BB174" i="5"/>
  <c r="BB41" i="5"/>
  <c r="BB246" i="5"/>
  <c r="BB12" i="5"/>
  <c r="BB111" i="5"/>
  <c r="BB10" i="5"/>
  <c r="AH110" i="5"/>
  <c r="BQ163" i="5"/>
  <c r="BQ35" i="5"/>
  <c r="BQ48" i="5"/>
  <c r="BQ88" i="5"/>
  <c r="BQ220" i="5"/>
  <c r="BQ122" i="5"/>
  <c r="BQ97" i="5"/>
  <c r="BQ68" i="5"/>
  <c r="BQ250" i="5"/>
  <c r="BQ130" i="5"/>
  <c r="BQ161" i="5"/>
  <c r="BQ119" i="5"/>
  <c r="BQ175" i="5"/>
  <c r="BQ66" i="5"/>
  <c r="BQ178" i="5"/>
  <c r="AN183" i="5"/>
  <c r="AN37" i="5"/>
  <c r="AN110" i="5"/>
  <c r="AN130" i="5"/>
  <c r="AN29" i="5"/>
  <c r="AN179" i="5"/>
  <c r="AN93" i="5"/>
  <c r="AN180" i="5"/>
  <c r="AN191" i="5"/>
  <c r="AN248" i="5"/>
  <c r="AN263" i="5"/>
  <c r="AN255" i="5"/>
  <c r="AN22" i="5"/>
  <c r="AN107" i="5"/>
  <c r="AN43" i="5"/>
  <c r="AD80" i="5"/>
  <c r="U187" i="5"/>
  <c r="U132" i="5"/>
  <c r="U217" i="5"/>
  <c r="U257" i="5"/>
  <c r="U231" i="5"/>
  <c r="U145" i="5"/>
  <c r="U117" i="5"/>
  <c r="U85" i="5"/>
  <c r="U96" i="5"/>
  <c r="U222" i="5"/>
  <c r="U161" i="5"/>
  <c r="U110" i="5"/>
  <c r="U56" i="5"/>
  <c r="U247" i="5"/>
  <c r="U10" i="5"/>
  <c r="V182" i="5"/>
  <c r="V236" i="5"/>
  <c r="V203" i="5"/>
  <c r="V138" i="5"/>
  <c r="V131" i="5"/>
  <c r="V206" i="5"/>
  <c r="V108" i="5"/>
  <c r="V94" i="5"/>
  <c r="V177" i="5"/>
  <c r="V160" i="5"/>
  <c r="V74" i="5"/>
  <c r="V245" i="5"/>
  <c r="V233" i="5"/>
  <c r="V111" i="5"/>
  <c r="V122" i="5"/>
  <c r="AC20" i="5"/>
  <c r="AC163" i="5"/>
  <c r="AC50" i="5"/>
  <c r="AC80" i="5"/>
  <c r="AC153" i="5"/>
  <c r="AC67" i="5"/>
  <c r="AC177" i="5"/>
  <c r="AC182" i="5"/>
  <c r="AC69" i="5"/>
  <c r="AC116" i="5"/>
  <c r="AC117" i="5"/>
  <c r="AC121" i="5"/>
  <c r="AC98" i="5"/>
  <c r="AC87" i="5"/>
  <c r="AC94" i="5"/>
  <c r="AF52" i="5"/>
  <c r="AX60" i="5"/>
  <c r="BF180" i="5"/>
  <c r="BF52" i="5"/>
  <c r="BF50" i="5"/>
  <c r="BF176" i="5"/>
  <c r="BF86" i="5"/>
  <c r="BF76" i="5"/>
  <c r="BF197" i="5"/>
  <c r="BF155" i="5"/>
  <c r="BF257" i="5"/>
  <c r="BF12" i="5"/>
  <c r="BF136" i="5"/>
  <c r="BF182" i="5"/>
  <c r="BF243" i="5"/>
  <c r="BF194" i="5"/>
  <c r="BF168" i="5"/>
  <c r="BR163" i="5"/>
  <c r="BR53" i="5"/>
  <c r="BR199" i="5"/>
  <c r="BR57" i="5"/>
  <c r="BR74" i="5"/>
  <c r="BR133" i="5"/>
  <c r="BR233" i="5"/>
  <c r="BR38" i="5"/>
  <c r="BR40" i="5"/>
  <c r="BR18" i="5"/>
  <c r="BR168" i="5"/>
  <c r="BR261" i="5"/>
  <c r="BR158" i="5"/>
  <c r="BR211" i="5"/>
  <c r="BR180" i="5"/>
  <c r="AJ137" i="5"/>
  <c r="AJ103" i="5"/>
  <c r="AJ47" i="5"/>
  <c r="AJ215" i="5"/>
  <c r="AJ51" i="5"/>
  <c r="AJ117" i="5"/>
  <c r="AJ72" i="5"/>
  <c r="AJ56" i="5"/>
  <c r="AJ99" i="5"/>
  <c r="AJ202" i="5"/>
  <c r="AJ172" i="5"/>
  <c r="AJ248" i="5"/>
  <c r="AJ12" i="5"/>
  <c r="AJ156" i="5"/>
  <c r="AJ238" i="5"/>
  <c r="BB99" i="5"/>
  <c r="BB118" i="5"/>
  <c r="BB155" i="5"/>
  <c r="BB256" i="5"/>
  <c r="BB43" i="5"/>
  <c r="BB242" i="5"/>
  <c r="BB229" i="5"/>
  <c r="BB237" i="5"/>
  <c r="BB195" i="5"/>
  <c r="BB66" i="5"/>
  <c r="BB132" i="5"/>
  <c r="BB120" i="5"/>
  <c r="BB143" i="5"/>
  <c r="BB94" i="5"/>
  <c r="BB40" i="5"/>
  <c r="BG37" i="5"/>
  <c r="BG166" i="5"/>
  <c r="BG122" i="5"/>
  <c r="BG10" i="5"/>
  <c r="BG167" i="5"/>
  <c r="BG163" i="5"/>
  <c r="BG231" i="5"/>
  <c r="BG196" i="5"/>
  <c r="BG175" i="5"/>
  <c r="BG131" i="5"/>
  <c r="BG124" i="5"/>
  <c r="BG90" i="5"/>
  <c r="BG234" i="5"/>
  <c r="BG105" i="5"/>
  <c r="BG221" i="5"/>
  <c r="AY225" i="5"/>
  <c r="AQ23" i="5"/>
  <c r="Q105" i="5"/>
  <c r="AK54" i="5"/>
  <c r="AK124" i="5"/>
  <c r="AK229" i="5"/>
  <c r="AK205" i="5"/>
  <c r="AK87" i="5"/>
  <c r="AK243" i="5"/>
  <c r="AK31" i="5"/>
  <c r="AK179" i="5"/>
  <c r="AK246" i="5"/>
  <c r="AK235" i="5"/>
  <c r="AK135" i="5"/>
  <c r="AK30" i="5"/>
  <c r="AK16" i="5"/>
  <c r="AK29" i="5"/>
  <c r="AK218" i="5"/>
  <c r="AT146" i="5"/>
  <c r="AP47" i="5"/>
  <c r="AV71" i="5"/>
  <c r="BQ264" i="5"/>
  <c r="BQ146" i="5"/>
  <c r="BQ162" i="5"/>
  <c r="BQ112" i="5"/>
  <c r="BQ57" i="5"/>
  <c r="BQ237" i="5"/>
  <c r="BQ59" i="5"/>
  <c r="BQ155" i="5"/>
  <c r="BQ205" i="5"/>
  <c r="BQ103" i="5"/>
  <c r="BQ219" i="5"/>
  <c r="BQ135" i="5"/>
  <c r="BQ56" i="5"/>
  <c r="BQ249" i="5"/>
  <c r="BQ120" i="5"/>
  <c r="AN104" i="5"/>
  <c r="AN245" i="5"/>
  <c r="AN58" i="5"/>
  <c r="AN121" i="5"/>
  <c r="AN160" i="5"/>
  <c r="AN59" i="5"/>
  <c r="AN242" i="5"/>
  <c r="AN236" i="5"/>
  <c r="AN214" i="5"/>
  <c r="AN258" i="5"/>
  <c r="AN41" i="5"/>
  <c r="AN156" i="5"/>
  <c r="AN157" i="5"/>
  <c r="AN225" i="5"/>
  <c r="AN198" i="5"/>
  <c r="U235" i="5"/>
  <c r="U201" i="5"/>
  <c r="U88" i="5"/>
  <c r="U120" i="5"/>
  <c r="U182" i="5"/>
  <c r="U183" i="5"/>
  <c r="U197" i="5"/>
  <c r="U216" i="5"/>
  <c r="U116" i="5"/>
  <c r="U248" i="5"/>
  <c r="U54" i="5"/>
  <c r="U184" i="5"/>
  <c r="U41" i="5"/>
  <c r="U263" i="5"/>
  <c r="U58" i="5"/>
  <c r="V220" i="5"/>
  <c r="V142" i="5"/>
  <c r="V238" i="5"/>
  <c r="V175" i="5"/>
  <c r="V93" i="5"/>
  <c r="V79" i="5"/>
  <c r="V33" i="5"/>
  <c r="V56" i="5"/>
  <c r="V16" i="5"/>
  <c r="V234" i="5"/>
  <c r="V42" i="5"/>
  <c r="V39" i="5"/>
  <c r="V125" i="5"/>
  <c r="V146" i="5"/>
  <c r="V153" i="5"/>
  <c r="AC236" i="5"/>
  <c r="AC214" i="5"/>
  <c r="AC105" i="5"/>
  <c r="AC157" i="5"/>
  <c r="AC33" i="5"/>
  <c r="AC199" i="5"/>
  <c r="AC136" i="5"/>
  <c r="AC225" i="5"/>
  <c r="AC162" i="5"/>
  <c r="AC138" i="5"/>
  <c r="AC143" i="5"/>
  <c r="AC60" i="5"/>
  <c r="AC184" i="5"/>
  <c r="AC10" i="5"/>
  <c r="AC125" i="5"/>
  <c r="BO75" i="5"/>
  <c r="BF165" i="5"/>
  <c r="BF146" i="5"/>
  <c r="BF24" i="5"/>
  <c r="BF134" i="5"/>
  <c r="BF175" i="5"/>
  <c r="BF119" i="5"/>
  <c r="BF214" i="5"/>
  <c r="BF210" i="5"/>
  <c r="BF225" i="5"/>
  <c r="BF142" i="5"/>
  <c r="BF49" i="5"/>
  <c r="BF19" i="5"/>
  <c r="BF89" i="5"/>
  <c r="BF36" i="5"/>
  <c r="BF87" i="5"/>
  <c r="AF89" i="5"/>
  <c r="BR166" i="5"/>
  <c r="BR105" i="5"/>
  <c r="BR195" i="5"/>
  <c r="BR167" i="5"/>
  <c r="BR165" i="5"/>
  <c r="BR237" i="5"/>
  <c r="BR214" i="5"/>
  <c r="BR32" i="5"/>
  <c r="BR62" i="5"/>
  <c r="BR193" i="5"/>
  <c r="BR110" i="5"/>
  <c r="BR219" i="5"/>
  <c r="BR15" i="5"/>
  <c r="BR120" i="5"/>
  <c r="BR149" i="5"/>
  <c r="AJ21" i="5"/>
  <c r="AJ53" i="5"/>
  <c r="AJ192" i="5"/>
  <c r="AJ195" i="5"/>
  <c r="AJ246" i="5"/>
  <c r="AJ205" i="5"/>
  <c r="AJ18" i="5"/>
  <c r="AJ124" i="5"/>
  <c r="AJ81" i="5"/>
  <c r="AJ167" i="5"/>
  <c r="AJ70" i="5"/>
  <c r="AJ77" i="5"/>
  <c r="AJ184" i="5"/>
  <c r="AJ55" i="5"/>
  <c r="AJ136" i="5"/>
  <c r="BB71" i="5"/>
  <c r="BB107" i="5"/>
  <c r="BB216" i="5"/>
  <c r="BB181" i="5"/>
  <c r="BB117" i="5"/>
  <c r="BB215" i="5"/>
  <c r="BB23" i="5"/>
  <c r="BB59" i="5"/>
  <c r="BB85" i="5"/>
  <c r="BB223" i="5"/>
  <c r="BB109" i="5"/>
  <c r="BB122" i="5"/>
  <c r="BB173" i="5"/>
  <c r="BB116" i="5"/>
  <c r="BB134" i="5"/>
  <c r="AD61" i="5"/>
  <c r="BG187" i="5"/>
  <c r="BG28" i="5"/>
  <c r="BG72" i="5"/>
  <c r="BG32" i="5"/>
  <c r="BG80" i="5"/>
  <c r="BG179" i="5"/>
  <c r="BG144" i="5"/>
  <c r="BG50" i="5"/>
  <c r="BG206" i="5"/>
  <c r="BG77" i="5"/>
  <c r="BG108" i="5"/>
  <c r="BG85" i="5"/>
  <c r="BG193" i="5"/>
  <c r="BG174" i="5"/>
  <c r="BG91" i="5"/>
  <c r="BQ201" i="5"/>
  <c r="BQ157" i="5"/>
  <c r="AN88" i="5"/>
  <c r="AN186" i="5"/>
  <c r="U135" i="5"/>
  <c r="U219" i="5"/>
  <c r="V14" i="5"/>
  <c r="V87" i="5"/>
  <c r="AC40" i="5"/>
  <c r="AC49" i="5"/>
  <c r="BD132" i="5"/>
  <c r="BF18" i="5"/>
  <c r="BF248" i="5"/>
  <c r="BR117" i="5"/>
  <c r="BR220" i="5"/>
  <c r="BR204" i="5"/>
  <c r="BR197" i="5"/>
  <c r="BR143" i="5"/>
  <c r="BR244" i="5"/>
  <c r="AJ159" i="5"/>
  <c r="AJ9" i="5"/>
  <c r="AJ147" i="5"/>
  <c r="AJ222" i="5"/>
  <c r="AJ235" i="5"/>
  <c r="AJ57" i="5"/>
  <c r="AJ261" i="5"/>
  <c r="BB29" i="5"/>
  <c r="BB206" i="5"/>
  <c r="BB232" i="5"/>
  <c r="BB35" i="5"/>
  <c r="BB123" i="5"/>
  <c r="BB159" i="5"/>
  <c r="BD180" i="5"/>
  <c r="BG204" i="5"/>
  <c r="BG79" i="5"/>
  <c r="BG97" i="5"/>
  <c r="BG260" i="5"/>
  <c r="BG194" i="5"/>
  <c r="BG17" i="5"/>
  <c r="BG145" i="5"/>
  <c r="BG212" i="5"/>
  <c r="AK19" i="5"/>
  <c r="AK23" i="5"/>
  <c r="AK55" i="5"/>
  <c r="AK199" i="5"/>
  <c r="AK196" i="5"/>
  <c r="AK143" i="5"/>
  <c r="AK72" i="5"/>
  <c r="AK129" i="5"/>
  <c r="AK21" i="5"/>
  <c r="AK225" i="5"/>
  <c r="AK168" i="5"/>
  <c r="AK166" i="5"/>
  <c r="AK43" i="5"/>
  <c r="BJ73" i="5"/>
  <c r="AP179" i="5"/>
  <c r="AP92" i="5"/>
  <c r="AP22" i="5"/>
  <c r="AP13" i="5"/>
  <c r="AP34" i="5"/>
  <c r="AP242" i="5"/>
  <c r="AP192" i="5"/>
  <c r="AP256" i="5"/>
  <c r="AP153" i="5"/>
  <c r="AP257" i="5"/>
  <c r="AP80" i="5"/>
  <c r="AP244" i="5"/>
  <c r="AP88" i="5"/>
  <c r="AP137" i="5"/>
  <c r="AP9" i="5"/>
  <c r="AY21" i="5"/>
  <c r="BK168" i="5"/>
  <c r="BK76" i="5"/>
  <c r="BK205" i="5"/>
  <c r="BK200" i="5"/>
  <c r="BK73" i="5"/>
  <c r="BK212" i="5"/>
  <c r="BK34" i="5"/>
  <c r="BK72" i="5"/>
  <c r="BK219" i="5"/>
  <c r="BK260" i="5"/>
  <c r="BK97" i="5"/>
  <c r="BK96" i="5"/>
  <c r="BK157" i="5"/>
  <c r="BK194" i="5"/>
  <c r="BK259" i="5"/>
  <c r="BM178" i="5"/>
  <c r="BM133" i="5"/>
  <c r="BM247" i="5"/>
  <c r="BM112" i="5"/>
  <c r="BM75" i="5"/>
  <c r="BM215" i="5"/>
  <c r="BM213" i="5"/>
  <c r="BM11" i="5"/>
  <c r="BM130" i="5"/>
  <c r="BM16" i="5"/>
  <c r="BM249" i="5"/>
  <c r="BM69" i="5"/>
  <c r="BM212" i="5"/>
  <c r="BM129" i="5"/>
  <c r="BM244" i="5"/>
  <c r="BO133" i="5"/>
  <c r="S39" i="5"/>
  <c r="S217" i="5"/>
  <c r="S124" i="5"/>
  <c r="S67" i="5"/>
  <c r="S203" i="5"/>
  <c r="S157" i="5"/>
  <c r="S55" i="5"/>
  <c r="S58" i="5"/>
  <c r="S221" i="5"/>
  <c r="S154" i="5"/>
  <c r="S236" i="5"/>
  <c r="S223" i="5"/>
  <c r="S195" i="5"/>
  <c r="S19" i="5"/>
  <c r="S70" i="5"/>
  <c r="AO263" i="5"/>
  <c r="AO213" i="5"/>
  <c r="AO21" i="5"/>
  <c r="AO28" i="5"/>
  <c r="AO237" i="5"/>
  <c r="AO23" i="5"/>
  <c r="AO19" i="5"/>
  <c r="AO89" i="5"/>
  <c r="AO206" i="5"/>
  <c r="AO199" i="5"/>
  <c r="AO116" i="5"/>
  <c r="AO222" i="5"/>
  <c r="AO112" i="5"/>
  <c r="AO120" i="5"/>
  <c r="AO111" i="5"/>
  <c r="Y187" i="5"/>
  <c r="BI109" i="5"/>
  <c r="AU146" i="5"/>
  <c r="AU231" i="5"/>
  <c r="AU11" i="5"/>
  <c r="AU24" i="5"/>
  <c r="AU213" i="5"/>
  <c r="AU250" i="5"/>
  <c r="AU233" i="5"/>
  <c r="AU49" i="5"/>
  <c r="AU34" i="5"/>
  <c r="AU138" i="5"/>
  <c r="AU60" i="5"/>
  <c r="AU87" i="5"/>
  <c r="AU72" i="5"/>
  <c r="AU261" i="5"/>
  <c r="AU78" i="5"/>
  <c r="AU242" i="5"/>
  <c r="AU217" i="5"/>
  <c r="AU222" i="5"/>
  <c r="AU159" i="5"/>
  <c r="AU40" i="5"/>
  <c r="AU166" i="5"/>
  <c r="AU9" i="5"/>
  <c r="AU56" i="5"/>
  <c r="AU259" i="5"/>
  <c r="AU216" i="5"/>
  <c r="AU183" i="5"/>
  <c r="AU37" i="5"/>
  <c r="AU132" i="5"/>
  <c r="AU76" i="5"/>
  <c r="AU182" i="5"/>
  <c r="AU70" i="5"/>
  <c r="AU163" i="5"/>
  <c r="AU81" i="5"/>
  <c r="AU12" i="5"/>
  <c r="AU221" i="5"/>
  <c r="AU32" i="5"/>
  <c r="AU119" i="5"/>
  <c r="AU245" i="5"/>
  <c r="BJ18" i="5"/>
  <c r="AO121" i="5"/>
  <c r="AO173" i="5"/>
  <c r="AU14" i="5"/>
  <c r="AU103" i="5"/>
  <c r="AU144" i="5"/>
  <c r="AU235" i="5"/>
  <c r="AU212" i="5"/>
  <c r="AN235" i="5"/>
  <c r="U87" i="5"/>
  <c r="V88" i="5"/>
  <c r="AC107" i="5"/>
  <c r="BF118" i="5"/>
  <c r="BR85" i="5"/>
  <c r="BR210" i="5"/>
  <c r="BR90" i="5"/>
  <c r="AJ178" i="5"/>
  <c r="BB39" i="5"/>
  <c r="BB24" i="5"/>
  <c r="BG262" i="5"/>
  <c r="BG242" i="5"/>
  <c r="AK107" i="5"/>
  <c r="AK68" i="5"/>
  <c r="AK153" i="5"/>
  <c r="AL168" i="5"/>
  <c r="AP158" i="5"/>
  <c r="AP197" i="5"/>
  <c r="BK13" i="5"/>
  <c r="BK159" i="5"/>
  <c r="BK74" i="5"/>
  <c r="BM155" i="5"/>
  <c r="BM203" i="5"/>
  <c r="BM30" i="5"/>
  <c r="S229" i="5"/>
  <c r="S32" i="5"/>
  <c r="S112" i="5"/>
  <c r="S99" i="5"/>
  <c r="AO147" i="5"/>
  <c r="AO35" i="5"/>
  <c r="AO40" i="5"/>
  <c r="AU246" i="5"/>
  <c r="AU230" i="5"/>
  <c r="AU232" i="5"/>
  <c r="BQ258" i="5"/>
  <c r="BQ167" i="5"/>
  <c r="BQ180" i="5"/>
  <c r="AN243" i="5"/>
  <c r="AN124" i="5"/>
  <c r="U51" i="5"/>
  <c r="U159" i="5"/>
  <c r="V172" i="5"/>
  <c r="V72" i="5"/>
  <c r="AC21" i="5"/>
  <c r="AC217" i="5"/>
  <c r="BF31" i="5"/>
  <c r="BF205" i="5"/>
  <c r="BR231" i="5"/>
  <c r="BR184" i="5"/>
  <c r="BR51" i="5"/>
  <c r="BR146" i="5"/>
  <c r="BR248" i="5"/>
  <c r="BR223" i="5"/>
  <c r="AJ204" i="5"/>
  <c r="AJ255" i="5"/>
  <c r="AJ79" i="5"/>
  <c r="AJ233" i="5"/>
  <c r="AJ179" i="5"/>
  <c r="AJ232" i="5"/>
  <c r="AJ234" i="5"/>
  <c r="BB144" i="5"/>
  <c r="BB136" i="5"/>
  <c r="BB244" i="5"/>
  <c r="BB56" i="5"/>
  <c r="BB263" i="5"/>
  <c r="BB177" i="5"/>
  <c r="BG255" i="5"/>
  <c r="BG24" i="5"/>
  <c r="BG176" i="5"/>
  <c r="BG205" i="5"/>
  <c r="BG137" i="5"/>
  <c r="BG87" i="5"/>
  <c r="BG210" i="5"/>
  <c r="BG98" i="5"/>
  <c r="AK198" i="5"/>
  <c r="AK156" i="5"/>
  <c r="AK119" i="5"/>
  <c r="AK177" i="5"/>
  <c r="AK14" i="5"/>
  <c r="AK123" i="5"/>
  <c r="AK24" i="5"/>
  <c r="AK53" i="5"/>
  <c r="AK230" i="5"/>
  <c r="AK204" i="5"/>
  <c r="AK165" i="5"/>
  <c r="AK20" i="5"/>
  <c r="AK51" i="5"/>
  <c r="AP109" i="5"/>
  <c r="AP70" i="5"/>
  <c r="AP255" i="5"/>
  <c r="AP23" i="5"/>
  <c r="AP53" i="5"/>
  <c r="AP30" i="5"/>
  <c r="AP49" i="5"/>
  <c r="AP224" i="5"/>
  <c r="AP55" i="5"/>
  <c r="AP247" i="5"/>
  <c r="AP37" i="5"/>
  <c r="AP193" i="5"/>
  <c r="AP258" i="5"/>
  <c r="AP129" i="5"/>
  <c r="AP119" i="5"/>
  <c r="BK214" i="5"/>
  <c r="BK105" i="5"/>
  <c r="BK16" i="5"/>
  <c r="BK60" i="5"/>
  <c r="BK86" i="5"/>
  <c r="BK206" i="5"/>
  <c r="BK33" i="5"/>
  <c r="BK147" i="5"/>
  <c r="BK199" i="5"/>
  <c r="BK9" i="5"/>
  <c r="BK243" i="5"/>
  <c r="BK133" i="5"/>
  <c r="BK30" i="5"/>
  <c r="BK106" i="5"/>
  <c r="BM90" i="5"/>
  <c r="BM175" i="5"/>
  <c r="BM160" i="5"/>
  <c r="BM199" i="5"/>
  <c r="BM17" i="5"/>
  <c r="BM18" i="5"/>
  <c r="BM182" i="5"/>
  <c r="BM122" i="5"/>
  <c r="BM70" i="5"/>
  <c r="BM96" i="5"/>
  <c r="BM167" i="5"/>
  <c r="BM193" i="5"/>
  <c r="BM57" i="5"/>
  <c r="BM159" i="5"/>
  <c r="BM259" i="5"/>
  <c r="S211" i="5"/>
  <c r="S118" i="5"/>
  <c r="S134" i="5"/>
  <c r="S255" i="5"/>
  <c r="S185" i="5"/>
  <c r="S17" i="5"/>
  <c r="S94" i="5"/>
  <c r="S181" i="5"/>
  <c r="S244" i="5"/>
  <c r="S249" i="5"/>
  <c r="S129" i="5"/>
  <c r="S216" i="5"/>
  <c r="S158" i="5"/>
  <c r="S193" i="5"/>
  <c r="S38" i="5"/>
  <c r="AO191" i="5"/>
  <c r="AO175" i="5"/>
  <c r="AO42" i="5"/>
  <c r="AO130" i="5"/>
  <c r="AO259" i="5"/>
  <c r="AO232" i="5"/>
  <c r="AO85" i="5"/>
  <c r="AO62" i="5"/>
  <c r="AO247" i="5"/>
  <c r="AO256" i="5"/>
  <c r="AO75" i="5"/>
  <c r="AO117" i="5"/>
  <c r="AO22" i="5"/>
  <c r="AO135" i="5"/>
  <c r="AO59" i="5"/>
  <c r="AU234" i="5"/>
  <c r="AU173" i="5"/>
  <c r="AU39" i="5"/>
  <c r="AU262" i="5"/>
  <c r="AU223" i="5"/>
  <c r="AU69" i="5"/>
  <c r="AU22" i="5"/>
  <c r="AU164" i="5"/>
  <c r="AU48" i="5"/>
  <c r="AU43" i="5"/>
  <c r="AU249" i="5"/>
  <c r="AU149" i="5"/>
  <c r="AU122" i="5"/>
  <c r="AU202" i="5"/>
  <c r="BK77" i="5"/>
  <c r="AP125" i="5"/>
  <c r="BQ12" i="5"/>
  <c r="BQ248" i="5"/>
  <c r="BQ194" i="5"/>
  <c r="AN68" i="5"/>
  <c r="AN98" i="5"/>
  <c r="U28" i="5"/>
  <c r="U71" i="5"/>
  <c r="V54" i="5"/>
  <c r="V196" i="5"/>
  <c r="AC246" i="5"/>
  <c r="AC53" i="5"/>
  <c r="AX54" i="5"/>
  <c r="BF145" i="5"/>
  <c r="BF159" i="5"/>
  <c r="BR234" i="5"/>
  <c r="BR30" i="5"/>
  <c r="BR236" i="5"/>
  <c r="BR21" i="5"/>
  <c r="BR156" i="5"/>
  <c r="BR155" i="5"/>
  <c r="AJ224" i="5"/>
  <c r="AJ16" i="5"/>
  <c r="AJ149" i="5"/>
  <c r="AJ62" i="5"/>
  <c r="AJ89" i="5"/>
  <c r="AJ32" i="5"/>
  <c r="AJ95" i="5"/>
  <c r="BB245" i="5"/>
  <c r="BB17" i="5"/>
  <c r="BB19" i="5"/>
  <c r="BB238" i="5"/>
  <c r="BB250" i="5"/>
  <c r="BB32" i="5"/>
  <c r="BG125" i="5"/>
  <c r="BG55" i="5"/>
  <c r="BG88" i="5"/>
  <c r="BG229" i="5"/>
  <c r="BG238" i="5"/>
  <c r="BG20" i="5"/>
  <c r="BG53" i="5"/>
  <c r="BG263" i="5"/>
  <c r="BG233" i="5"/>
  <c r="AK136" i="5"/>
  <c r="AK79" i="5"/>
  <c r="AK17" i="5"/>
  <c r="AK233" i="5"/>
  <c r="AK183" i="5"/>
  <c r="AK80" i="5"/>
  <c r="AK176" i="5"/>
  <c r="AK137" i="5"/>
  <c r="AK194" i="5"/>
  <c r="AK185" i="5"/>
  <c r="AK161" i="5"/>
  <c r="AK262" i="5"/>
  <c r="AK103" i="5"/>
  <c r="AP57" i="5"/>
  <c r="AP77" i="5"/>
  <c r="AP243" i="5"/>
  <c r="AP154" i="5"/>
  <c r="AP56" i="5"/>
  <c r="AP136" i="5"/>
  <c r="AP149" i="5"/>
  <c r="AP48" i="5"/>
  <c r="AP132" i="5"/>
  <c r="AP42" i="5"/>
  <c r="AP35" i="5"/>
  <c r="AP218" i="5"/>
  <c r="AP94" i="5"/>
  <c r="AP104" i="5"/>
  <c r="AP103" i="5"/>
  <c r="BK14" i="5"/>
  <c r="BK204" i="5"/>
  <c r="BK215" i="5"/>
  <c r="BK248" i="5"/>
  <c r="BK99" i="5"/>
  <c r="BK23" i="5"/>
  <c r="BK174" i="5"/>
  <c r="BK35" i="5"/>
  <c r="BK78" i="5"/>
  <c r="BK145" i="5"/>
  <c r="BK43" i="5"/>
  <c r="BK87" i="5"/>
  <c r="BK177" i="5"/>
  <c r="BK55" i="5"/>
  <c r="BM66" i="5"/>
  <c r="BM12" i="5"/>
  <c r="BM261" i="5"/>
  <c r="BM264" i="5"/>
  <c r="BM23" i="5"/>
  <c r="BM106" i="5"/>
  <c r="BM179" i="5"/>
  <c r="BM108" i="5"/>
  <c r="BM54" i="5"/>
  <c r="BM35" i="5"/>
  <c r="BM78" i="5"/>
  <c r="BM161" i="5"/>
  <c r="BM221" i="5"/>
  <c r="BM110" i="5"/>
  <c r="BM192" i="5"/>
  <c r="S24" i="5"/>
  <c r="S179" i="5"/>
  <c r="S191" i="5"/>
  <c r="S104" i="5"/>
  <c r="S74" i="5"/>
  <c r="S263" i="5"/>
  <c r="S59" i="5"/>
  <c r="S123" i="5"/>
  <c r="S103" i="5"/>
  <c r="S41" i="5"/>
  <c r="S168" i="5"/>
  <c r="S95" i="5"/>
  <c r="S201" i="5"/>
  <c r="S47" i="5"/>
  <c r="S61" i="5"/>
  <c r="AO98" i="5"/>
  <c r="AO145" i="5"/>
  <c r="AO57" i="5"/>
  <c r="AO156" i="5"/>
  <c r="AO13" i="5"/>
  <c r="AO61" i="5"/>
  <c r="AO255" i="5"/>
  <c r="AO15" i="5"/>
  <c r="AO192" i="5"/>
  <c r="AO125" i="5"/>
  <c r="AO123" i="5"/>
  <c r="AO122" i="5"/>
  <c r="AO174" i="5"/>
  <c r="AO134" i="5"/>
  <c r="AO149" i="5"/>
  <c r="AU229" i="5"/>
  <c r="AU121" i="5"/>
  <c r="AU255" i="5"/>
  <c r="AU80" i="5"/>
  <c r="AU92" i="5"/>
  <c r="BK198" i="5"/>
  <c r="AA22" i="5"/>
  <c r="BQ192" i="5"/>
  <c r="BQ181" i="5"/>
  <c r="AN231" i="5"/>
  <c r="AN230" i="5"/>
  <c r="AN30" i="5"/>
  <c r="U14" i="5"/>
  <c r="U203" i="5"/>
  <c r="U229" i="5"/>
  <c r="V30" i="5"/>
  <c r="V191" i="5"/>
  <c r="AC81" i="5"/>
  <c r="AC129" i="5"/>
  <c r="BF213" i="5"/>
  <c r="BF42" i="5"/>
  <c r="BF124" i="5"/>
  <c r="BR264" i="5"/>
  <c r="BR147" i="5"/>
  <c r="BR218" i="5"/>
  <c r="BR161" i="5"/>
  <c r="BR123" i="5"/>
  <c r="AX91" i="5"/>
  <c r="AJ166" i="5"/>
  <c r="AJ76" i="5"/>
  <c r="AJ264" i="5"/>
  <c r="AJ10" i="5"/>
  <c r="AJ237" i="5"/>
  <c r="AJ22" i="5"/>
  <c r="AJ153" i="5"/>
  <c r="BB197" i="5"/>
  <c r="BB57" i="5"/>
  <c r="BB133" i="5"/>
  <c r="BB119" i="5"/>
  <c r="BB257" i="5"/>
  <c r="BB203" i="5"/>
  <c r="BB187" i="5"/>
  <c r="BG33" i="5"/>
  <c r="BG132" i="5"/>
  <c r="BG130" i="5"/>
  <c r="BG217" i="5"/>
  <c r="BG67" i="5"/>
  <c r="BG110" i="5"/>
  <c r="BG158" i="5"/>
  <c r="BG23" i="5"/>
  <c r="BG42" i="5"/>
  <c r="I129" i="5"/>
  <c r="AK145" i="5"/>
  <c r="AK244" i="5"/>
  <c r="AK247" i="5"/>
  <c r="AK37" i="5"/>
  <c r="AK193" i="5"/>
  <c r="AK263" i="5"/>
  <c r="AK236" i="5"/>
  <c r="AK33" i="5"/>
  <c r="AK173" i="5"/>
  <c r="AK73" i="5"/>
  <c r="AK56" i="5"/>
  <c r="AK35" i="5"/>
  <c r="AK197" i="5"/>
  <c r="AP148" i="5"/>
  <c r="AP194" i="5"/>
  <c r="AP175" i="5"/>
  <c r="AP74" i="5"/>
  <c r="AP40" i="5"/>
  <c r="AP172" i="5"/>
  <c r="AP160" i="5"/>
  <c r="AP185" i="5"/>
  <c r="AP198" i="5"/>
  <c r="AP14" i="5"/>
  <c r="AP93" i="5"/>
  <c r="AP54" i="5"/>
  <c r="AP184" i="5"/>
  <c r="AP177" i="5"/>
  <c r="AP122" i="5"/>
  <c r="BI56" i="5"/>
  <c r="BK20" i="5"/>
  <c r="BK120" i="5"/>
  <c r="BK132" i="5"/>
  <c r="BK36" i="5"/>
  <c r="BK202" i="5"/>
  <c r="BK176" i="5"/>
  <c r="BK108" i="5"/>
  <c r="BK235" i="5"/>
  <c r="BK18" i="5"/>
  <c r="BK256" i="5"/>
  <c r="BK32" i="5"/>
  <c r="BK75" i="5"/>
  <c r="BK247" i="5"/>
  <c r="BK131" i="5"/>
  <c r="BK250" i="5"/>
  <c r="AR54" i="5"/>
  <c r="BM205" i="5"/>
  <c r="BM9" i="5"/>
  <c r="BM176" i="5"/>
  <c r="BM143" i="5"/>
  <c r="BM91" i="5"/>
  <c r="BM184" i="5"/>
  <c r="BM28" i="5"/>
  <c r="BM79" i="5"/>
  <c r="BM20" i="5"/>
  <c r="BM42" i="5"/>
  <c r="BM248" i="5"/>
  <c r="BM197" i="5"/>
  <c r="BM220" i="5"/>
  <c r="BM81" i="5"/>
  <c r="BM172" i="5"/>
  <c r="S53" i="5"/>
  <c r="S28" i="5"/>
  <c r="S34" i="5"/>
  <c r="S36" i="5"/>
  <c r="S257" i="5"/>
  <c r="S14" i="5"/>
  <c r="S80" i="5"/>
  <c r="S71" i="5"/>
  <c r="S21" i="5"/>
  <c r="S78" i="5"/>
  <c r="S29" i="5"/>
  <c r="S98" i="5"/>
  <c r="S212" i="5"/>
  <c r="S40" i="5"/>
  <c r="S51" i="5"/>
  <c r="AO214" i="5"/>
  <c r="AO176" i="5"/>
  <c r="AO179" i="5"/>
  <c r="AO168" i="5"/>
  <c r="AO38" i="5"/>
  <c r="AO92" i="5"/>
  <c r="AO107" i="5"/>
  <c r="AO211" i="5"/>
  <c r="AO148" i="5"/>
  <c r="AO91" i="5"/>
  <c r="AO142" i="5"/>
  <c r="AO245" i="5"/>
  <c r="AO32" i="5"/>
  <c r="AO52" i="5"/>
  <c r="AO119" i="5"/>
  <c r="AU260" i="5"/>
  <c r="AU41" i="5"/>
  <c r="AU89" i="5"/>
  <c r="BK217" i="5"/>
  <c r="AP135" i="5"/>
  <c r="AU51" i="5"/>
  <c r="BQ78" i="5"/>
  <c r="BQ52" i="5"/>
  <c r="AN80" i="5"/>
  <c r="AN193" i="5"/>
  <c r="AN35" i="5"/>
  <c r="U92" i="5"/>
  <c r="U125" i="5"/>
  <c r="U215" i="5"/>
  <c r="V67" i="5"/>
  <c r="V134" i="5"/>
  <c r="AC179" i="5"/>
  <c r="AC165" i="5"/>
  <c r="BF104" i="5"/>
  <c r="BF218" i="5"/>
  <c r="BF160" i="5"/>
  <c r="BR176" i="5"/>
  <c r="BR72" i="5"/>
  <c r="BR19" i="5"/>
  <c r="BR172" i="5"/>
  <c r="BR225" i="5"/>
  <c r="AJ182" i="5"/>
  <c r="AJ143" i="5"/>
  <c r="AJ199" i="5"/>
  <c r="AJ49" i="5"/>
  <c r="AJ29" i="5"/>
  <c r="AJ66" i="5"/>
  <c r="AJ43" i="5"/>
  <c r="BB137" i="5"/>
  <c r="BB110" i="5"/>
  <c r="BB264" i="5"/>
  <c r="BB53" i="5"/>
  <c r="BB31" i="5"/>
  <c r="BB58" i="5"/>
  <c r="BB202" i="5"/>
  <c r="BG247" i="5"/>
  <c r="BG73" i="5"/>
  <c r="BG62" i="5"/>
  <c r="BG216" i="5"/>
  <c r="BG195" i="5"/>
  <c r="BG222" i="5"/>
  <c r="BG86" i="5"/>
  <c r="BG183" i="5"/>
  <c r="BG35" i="5"/>
  <c r="AK77" i="5"/>
  <c r="AK94" i="5"/>
  <c r="AK220" i="5"/>
  <c r="AK121" i="5"/>
  <c r="AK242" i="5"/>
  <c r="AK191" i="5"/>
  <c r="AK59" i="5"/>
  <c r="AK92" i="5"/>
  <c r="AK212" i="5"/>
  <c r="AK148" i="5"/>
  <c r="AK132" i="5"/>
  <c r="AK178" i="5"/>
  <c r="AK155" i="5"/>
  <c r="BJ108" i="5"/>
  <c r="AP168" i="5"/>
  <c r="AP99" i="5"/>
  <c r="AP203" i="5"/>
  <c r="AP107" i="5"/>
  <c r="AP106" i="5"/>
  <c r="AP259" i="5"/>
  <c r="AP187" i="5"/>
  <c r="AP43" i="5"/>
  <c r="AP52" i="5"/>
  <c r="AP32" i="5"/>
  <c r="AP248" i="5"/>
  <c r="AP205" i="5"/>
  <c r="AP111" i="5"/>
  <c r="AP116" i="5"/>
  <c r="AP75" i="5"/>
  <c r="BK19" i="5"/>
  <c r="BK58" i="5"/>
  <c r="BK138" i="5"/>
  <c r="BK149" i="5"/>
  <c r="BK257" i="5"/>
  <c r="BK186" i="5"/>
  <c r="BK93" i="5"/>
  <c r="BK38" i="5"/>
  <c r="BK192" i="5"/>
  <c r="BK163" i="5"/>
  <c r="BK213" i="5"/>
  <c r="BK85" i="5"/>
  <c r="BK236" i="5"/>
  <c r="BK264" i="5"/>
  <c r="BK229" i="5"/>
  <c r="BD22" i="5"/>
  <c r="BM116" i="5"/>
  <c r="BM211" i="5"/>
  <c r="BM156" i="5"/>
  <c r="BM222" i="5"/>
  <c r="BM200" i="5"/>
  <c r="BM74" i="5"/>
  <c r="BM52" i="5"/>
  <c r="BM103" i="5"/>
  <c r="BM142" i="5"/>
  <c r="BM242" i="5"/>
  <c r="BM217" i="5"/>
  <c r="BM144" i="5"/>
  <c r="BM162" i="5"/>
  <c r="BM24" i="5"/>
  <c r="S144" i="5"/>
  <c r="S206" i="5"/>
  <c r="S96" i="5"/>
  <c r="S162" i="5"/>
  <c r="S160" i="5"/>
  <c r="S264" i="5"/>
  <c r="S230" i="5"/>
  <c r="S137" i="5"/>
  <c r="S262" i="5"/>
  <c r="S184" i="5"/>
  <c r="S182" i="5"/>
  <c r="S246" i="5"/>
  <c r="S237" i="5"/>
  <c r="S105" i="5"/>
  <c r="S186" i="5"/>
  <c r="AO54" i="5"/>
  <c r="AO72" i="5"/>
  <c r="AO20" i="5"/>
  <c r="AO49" i="5"/>
  <c r="AO158" i="5"/>
  <c r="AO66" i="5"/>
  <c r="AO242" i="5"/>
  <c r="AO36" i="5"/>
  <c r="AO185" i="5"/>
  <c r="AO14" i="5"/>
  <c r="AO203" i="5"/>
  <c r="AO136" i="5"/>
  <c r="AO186" i="5"/>
  <c r="AO200" i="5"/>
  <c r="AO144" i="5"/>
  <c r="AU218" i="5"/>
  <c r="AU13" i="5"/>
  <c r="AU33" i="5"/>
  <c r="AU104" i="5"/>
  <c r="AU224" i="5"/>
  <c r="AU130" i="5"/>
  <c r="AU185" i="5"/>
  <c r="AU71" i="5"/>
  <c r="AU54" i="5"/>
  <c r="AU95" i="5"/>
  <c r="AU256" i="5"/>
  <c r="AU42" i="5"/>
  <c r="AU174" i="5"/>
  <c r="AU16" i="5"/>
  <c r="AU148" i="5"/>
  <c r="AU203" i="5"/>
  <c r="AU196" i="5"/>
  <c r="AU165" i="5"/>
  <c r="AU17" i="5"/>
  <c r="AU111" i="5"/>
  <c r="AU19" i="5"/>
  <c r="AU219" i="5"/>
  <c r="AP249" i="5"/>
  <c r="AU59" i="5"/>
  <c r="AP176" i="5"/>
  <c r="AU178" i="5"/>
  <c r="BQ200" i="5"/>
  <c r="BQ76" i="5"/>
  <c r="AN203" i="5"/>
  <c r="AN111" i="5"/>
  <c r="U55" i="5"/>
  <c r="U57" i="5"/>
  <c r="V161" i="5"/>
  <c r="V250" i="5"/>
  <c r="AC30" i="5"/>
  <c r="AC223" i="5"/>
  <c r="BI43" i="5"/>
  <c r="BF69" i="5"/>
  <c r="BF80" i="5"/>
  <c r="BR164" i="5"/>
  <c r="BR78" i="5"/>
  <c r="BR238" i="5"/>
  <c r="BR259" i="5"/>
  <c r="BR71" i="5"/>
  <c r="AJ133" i="5"/>
  <c r="AJ249" i="5"/>
  <c r="AJ67" i="5"/>
  <c r="AJ104" i="5"/>
  <c r="AJ217" i="5"/>
  <c r="AJ85" i="5"/>
  <c r="AX121" i="5"/>
  <c r="BB258" i="5"/>
  <c r="BB108" i="5"/>
  <c r="BB20" i="5"/>
  <c r="BB191" i="5"/>
  <c r="BB74" i="5"/>
  <c r="BB248" i="5"/>
  <c r="BB231" i="5"/>
  <c r="BO158" i="5"/>
  <c r="AZ187" i="5"/>
  <c r="BG264" i="5"/>
  <c r="BG220" i="5"/>
  <c r="BG70" i="5"/>
  <c r="BG71" i="5"/>
  <c r="BG81" i="5"/>
  <c r="BG149" i="5"/>
  <c r="BG76" i="5"/>
  <c r="BG16" i="5"/>
  <c r="BG173" i="5"/>
  <c r="AK90" i="5"/>
  <c r="AK195" i="5"/>
  <c r="AK146" i="5"/>
  <c r="AK164" i="5"/>
  <c r="AK120" i="5"/>
  <c r="AK144" i="5"/>
  <c r="AK158" i="5"/>
  <c r="AK105" i="5"/>
  <c r="AK95" i="5"/>
  <c r="AK202" i="5"/>
  <c r="AK172" i="5"/>
  <c r="AK258" i="5"/>
  <c r="AK249" i="5"/>
  <c r="AP238" i="5"/>
  <c r="AP69" i="5"/>
  <c r="AP87" i="5"/>
  <c r="AP232" i="5"/>
  <c r="AP167" i="5"/>
  <c r="AP199" i="5"/>
  <c r="AP234" i="5"/>
  <c r="AP61" i="5"/>
  <c r="AP73" i="5"/>
  <c r="AP225" i="5"/>
  <c r="AP78" i="5"/>
  <c r="AP68" i="5"/>
  <c r="AP17" i="5"/>
  <c r="AP72" i="5"/>
  <c r="BK12" i="5"/>
  <c r="BK51" i="5"/>
  <c r="BK156" i="5"/>
  <c r="BK225" i="5"/>
  <c r="BK42" i="5"/>
  <c r="BK89" i="5"/>
  <c r="BK197" i="5"/>
  <c r="BK10" i="5"/>
  <c r="BK172" i="5"/>
  <c r="BK49" i="5"/>
  <c r="BK178" i="5"/>
  <c r="BK238" i="5"/>
  <c r="BK255" i="5"/>
  <c r="BK185" i="5"/>
  <c r="BK17" i="5"/>
  <c r="BM85" i="5"/>
  <c r="BM94" i="5"/>
  <c r="BM38" i="5"/>
  <c r="BM256" i="5"/>
  <c r="BM40" i="5"/>
  <c r="BM10" i="5"/>
  <c r="BM121" i="5"/>
  <c r="BM149" i="5"/>
  <c r="BM257" i="5"/>
  <c r="BM36" i="5"/>
  <c r="BM165" i="5"/>
  <c r="BM233" i="5"/>
  <c r="BM173" i="5"/>
  <c r="BM117" i="5"/>
  <c r="S238" i="5"/>
  <c r="S200" i="5"/>
  <c r="S87" i="5"/>
  <c r="S66" i="5"/>
  <c r="S183" i="5"/>
  <c r="S199" i="5"/>
  <c r="S15" i="5"/>
  <c r="S106" i="5"/>
  <c r="S50" i="5"/>
  <c r="S117" i="5"/>
  <c r="S147" i="5"/>
  <c r="S143" i="5"/>
  <c r="S107" i="5"/>
  <c r="S91" i="5"/>
  <c r="S233" i="5"/>
  <c r="AO131" i="5"/>
  <c r="AO197" i="5"/>
  <c r="AO77" i="5"/>
  <c r="AO10" i="5"/>
  <c r="AO143" i="5"/>
  <c r="AO124" i="5"/>
  <c r="AO162" i="5"/>
  <c r="AO58" i="5"/>
  <c r="AO161" i="5"/>
  <c r="AO195" i="5"/>
  <c r="AO138" i="5"/>
  <c r="AO159" i="5"/>
  <c r="AO231" i="5"/>
  <c r="AO79" i="5"/>
  <c r="AO212" i="5"/>
  <c r="AB34" i="5"/>
  <c r="AU31" i="5"/>
  <c r="AU145" i="5"/>
  <c r="AU85" i="5"/>
  <c r="AU105" i="5"/>
  <c r="AU181" i="5"/>
  <c r="AU134" i="5"/>
  <c r="AU160" i="5"/>
  <c r="AU136" i="5"/>
  <c r="AU157" i="5"/>
  <c r="AU53" i="5"/>
  <c r="BK234" i="5"/>
  <c r="AP67" i="5"/>
  <c r="BQ187" i="5"/>
  <c r="BQ168" i="5"/>
  <c r="AN34" i="5"/>
  <c r="AN73" i="5"/>
  <c r="U20" i="5"/>
  <c r="U200" i="5"/>
  <c r="V75" i="5"/>
  <c r="V183" i="5"/>
  <c r="V178" i="5"/>
  <c r="AC18" i="5"/>
  <c r="AC23" i="5"/>
  <c r="BF192" i="5"/>
  <c r="BF20" i="5"/>
  <c r="BR215" i="5"/>
  <c r="BR135" i="5"/>
  <c r="BR160" i="5"/>
  <c r="BR175" i="5"/>
  <c r="BR88" i="5"/>
  <c r="Y136" i="5"/>
  <c r="AJ211" i="5"/>
  <c r="AJ30" i="5"/>
  <c r="AJ31" i="5"/>
  <c r="AJ258" i="5"/>
  <c r="AJ52" i="5"/>
  <c r="AJ48" i="5"/>
  <c r="BB30" i="5"/>
  <c r="BB96" i="5"/>
  <c r="BB95" i="5"/>
  <c r="BB14" i="5"/>
  <c r="BB70" i="5"/>
  <c r="BB80" i="5"/>
  <c r="BB22" i="5"/>
  <c r="BG123" i="5"/>
  <c r="BG99" i="5"/>
  <c r="BG31" i="5"/>
  <c r="BG232" i="5"/>
  <c r="BG156" i="5"/>
  <c r="BG38" i="5"/>
  <c r="BG147" i="5"/>
  <c r="BG103" i="5"/>
  <c r="BG106" i="5"/>
  <c r="AK256" i="5"/>
  <c r="AK130" i="5"/>
  <c r="AK13" i="5"/>
  <c r="AK88" i="5"/>
  <c r="AK259" i="5"/>
  <c r="AK162" i="5"/>
  <c r="AK76" i="5"/>
  <c r="AK91" i="5"/>
  <c r="AK81" i="5"/>
  <c r="AK147" i="5"/>
  <c r="AK70" i="5"/>
  <c r="AK104" i="5"/>
  <c r="AP145" i="5"/>
  <c r="AP156" i="5"/>
  <c r="AP15" i="5"/>
  <c r="AP159" i="5"/>
  <c r="AP36" i="5"/>
  <c r="AP97" i="5"/>
  <c r="AP178" i="5"/>
  <c r="AP161" i="5"/>
  <c r="AP164" i="5"/>
  <c r="AP210" i="5"/>
  <c r="AP29" i="5"/>
  <c r="AP134" i="5"/>
  <c r="AP86" i="5"/>
  <c r="AP165" i="5"/>
  <c r="AD73" i="5"/>
  <c r="BK210" i="5"/>
  <c r="BK134" i="5"/>
  <c r="BK53" i="5"/>
  <c r="BK173" i="5"/>
  <c r="BK103" i="5"/>
  <c r="BK175" i="5"/>
  <c r="BK179" i="5"/>
  <c r="BK195" i="5"/>
  <c r="BK166" i="5"/>
  <c r="BK59" i="5"/>
  <c r="BK158" i="5"/>
  <c r="BK233" i="5"/>
  <c r="BK258" i="5"/>
  <c r="BK79" i="5"/>
  <c r="BK221" i="5"/>
  <c r="BM37" i="5"/>
  <c r="BM263" i="5"/>
  <c r="BM93" i="5"/>
  <c r="BM32" i="5"/>
  <c r="BM107" i="5"/>
  <c r="BM202" i="5"/>
  <c r="BM95" i="5"/>
  <c r="BM118" i="5"/>
  <c r="BM206" i="5"/>
  <c r="BM88" i="5"/>
  <c r="BM50" i="5"/>
  <c r="BM29" i="5"/>
  <c r="BM123" i="5"/>
  <c r="BM181" i="5"/>
  <c r="BM34" i="5"/>
  <c r="AX38" i="5"/>
  <c r="S204" i="5"/>
  <c r="S116" i="5"/>
  <c r="S175" i="5"/>
  <c r="S256" i="5"/>
  <c r="S222" i="5"/>
  <c r="S210" i="5"/>
  <c r="S174" i="5"/>
  <c r="S132" i="5"/>
  <c r="S243" i="5"/>
  <c r="S119" i="5"/>
  <c r="S156" i="5"/>
  <c r="S68" i="5"/>
  <c r="S72" i="5"/>
  <c r="S75" i="5"/>
  <c r="S22" i="5"/>
  <c r="AO181" i="5"/>
  <c r="AO81" i="5"/>
  <c r="AO76" i="5"/>
  <c r="AO198" i="5"/>
  <c r="AO132" i="5"/>
  <c r="AO88" i="5"/>
  <c r="AO146" i="5"/>
  <c r="AO205" i="5"/>
  <c r="AO196" i="5"/>
  <c r="AO29" i="5"/>
  <c r="AO97" i="5"/>
  <c r="AO74" i="5"/>
  <c r="AO234" i="5"/>
  <c r="AO160" i="5"/>
  <c r="AO166" i="5"/>
  <c r="BD145" i="5"/>
  <c r="AU91" i="5"/>
  <c r="AU204" i="5"/>
  <c r="AU167" i="5"/>
  <c r="AU15" i="5"/>
  <c r="AU98" i="5"/>
  <c r="AU142" i="5"/>
  <c r="AU90" i="5"/>
  <c r="AU192" i="5"/>
  <c r="AU58" i="5"/>
  <c r="AU184" i="5"/>
  <c r="AU257" i="5"/>
  <c r="AU29" i="5"/>
  <c r="AU35" i="5"/>
  <c r="BK154" i="5"/>
  <c r="AP180" i="5"/>
  <c r="AU147" i="5"/>
  <c r="BQ259" i="5"/>
  <c r="BQ86" i="5"/>
  <c r="AN137" i="5"/>
  <c r="AN247" i="5"/>
  <c r="U181" i="5"/>
  <c r="U154" i="5"/>
  <c r="V147" i="5"/>
  <c r="V89" i="5"/>
  <c r="V197" i="5"/>
  <c r="AC71" i="5"/>
  <c r="AC91" i="5"/>
  <c r="BF173" i="5"/>
  <c r="BF30" i="5"/>
  <c r="BR217" i="5"/>
  <c r="BR159" i="5"/>
  <c r="BR49" i="5"/>
  <c r="BR196" i="5"/>
  <c r="BR97" i="5"/>
  <c r="AX162" i="5"/>
  <c r="AJ154" i="5"/>
  <c r="AJ68" i="5"/>
  <c r="AJ155" i="5"/>
  <c r="AJ50" i="5"/>
  <c r="AJ138" i="5"/>
  <c r="AJ92" i="5"/>
  <c r="BB180" i="5"/>
  <c r="BB154" i="5"/>
  <c r="BB138" i="5"/>
  <c r="BB147" i="5"/>
  <c r="BB86" i="5"/>
  <c r="BB178" i="5"/>
  <c r="BB185" i="5"/>
  <c r="BG136" i="5"/>
  <c r="BG245" i="5"/>
  <c r="BG159" i="5"/>
  <c r="BG12" i="5"/>
  <c r="BG57" i="5"/>
  <c r="BG191" i="5"/>
  <c r="BG61" i="5"/>
  <c r="BG60" i="5"/>
  <c r="BG29" i="5"/>
  <c r="AF76" i="5"/>
  <c r="AK167" i="5"/>
  <c r="AK149" i="5"/>
  <c r="AK97" i="5"/>
  <c r="AK106" i="5"/>
  <c r="AK61" i="5"/>
  <c r="AK174" i="5"/>
  <c r="AK219" i="5"/>
  <c r="AK41" i="5"/>
  <c r="AK257" i="5"/>
  <c r="AK182" i="5"/>
  <c r="AK133" i="5"/>
  <c r="AK67" i="5"/>
  <c r="AH184" i="5"/>
  <c r="AP90" i="5"/>
  <c r="AP182" i="5"/>
  <c r="AP186" i="5"/>
  <c r="AP143" i="5"/>
  <c r="AP96" i="5"/>
  <c r="AP217" i="5"/>
  <c r="AP18" i="5"/>
  <c r="AP191" i="5"/>
  <c r="AP130" i="5"/>
  <c r="AP76" i="5"/>
  <c r="AP237" i="5"/>
  <c r="AP261" i="5"/>
  <c r="AP12" i="5"/>
  <c r="AP181" i="5"/>
  <c r="AP118" i="5"/>
  <c r="BK110" i="5"/>
  <c r="BK230" i="5"/>
  <c r="BK109" i="5"/>
  <c r="BK220" i="5"/>
  <c r="BK135" i="5"/>
  <c r="BK92" i="5"/>
  <c r="BK196" i="5"/>
  <c r="BK187" i="5"/>
  <c r="BK203" i="5"/>
  <c r="BK104" i="5"/>
  <c r="BK31" i="5"/>
  <c r="BK29" i="5"/>
  <c r="BK232" i="5"/>
  <c r="BK231" i="5"/>
  <c r="BK244" i="5"/>
  <c r="BM73" i="5"/>
  <c r="BM238" i="5"/>
  <c r="BM194" i="5"/>
  <c r="BM180" i="5"/>
  <c r="BM145" i="5"/>
  <c r="BM119" i="5"/>
  <c r="BM154" i="5"/>
  <c r="BM231" i="5"/>
  <c r="BM153" i="5"/>
  <c r="BM147" i="5"/>
  <c r="BM58" i="5"/>
  <c r="BM21" i="5"/>
  <c r="BM61" i="5"/>
  <c r="BM138" i="5"/>
  <c r="BM183" i="5"/>
  <c r="S110" i="5"/>
  <c r="S205" i="5"/>
  <c r="S234" i="5"/>
  <c r="S172" i="5"/>
  <c r="S219" i="5"/>
  <c r="S81" i="5"/>
  <c r="S54" i="5"/>
  <c r="S12" i="5"/>
  <c r="S224" i="5"/>
  <c r="S56" i="5"/>
  <c r="S202" i="5"/>
  <c r="S138" i="5"/>
  <c r="S145" i="5"/>
  <c r="S90" i="5"/>
  <c r="S10" i="5"/>
  <c r="AO167" i="5"/>
  <c r="AO201" i="5"/>
  <c r="AO48" i="5"/>
  <c r="AO248" i="5"/>
  <c r="AO243" i="5"/>
  <c r="AO24" i="5"/>
  <c r="AO177" i="5"/>
  <c r="AO50" i="5"/>
  <c r="AO230" i="5"/>
  <c r="AO96" i="5"/>
  <c r="AO262" i="5"/>
  <c r="AO178" i="5"/>
  <c r="AO164" i="5"/>
  <c r="AO90" i="5"/>
  <c r="AO202" i="5"/>
  <c r="AU187" i="5"/>
  <c r="AU110" i="5"/>
  <c r="AU38" i="5"/>
  <c r="AU186" i="5"/>
  <c r="AU198" i="5"/>
  <c r="AU97" i="5"/>
  <c r="AU168" i="5"/>
  <c r="AU180" i="5"/>
  <c r="AU107" i="5"/>
  <c r="AU264" i="5"/>
  <c r="AU73" i="5"/>
  <c r="AU20" i="5"/>
  <c r="AU211" i="5"/>
  <c r="AU215" i="5"/>
  <c r="AU23" i="5"/>
  <c r="AP117" i="5"/>
  <c r="AP263" i="5"/>
  <c r="BQ41" i="5"/>
  <c r="BQ13" i="5"/>
  <c r="AN71" i="5"/>
  <c r="AN120" i="5"/>
  <c r="U31" i="5"/>
  <c r="U35" i="5"/>
  <c r="V106" i="5"/>
  <c r="V35" i="5"/>
  <c r="AC264" i="5"/>
  <c r="AC142" i="5"/>
  <c r="AA177" i="5"/>
  <c r="BF43" i="5"/>
  <c r="BF201" i="5"/>
  <c r="BR20" i="5"/>
  <c r="BR250" i="5"/>
  <c r="BR130" i="5"/>
  <c r="BR104" i="5"/>
  <c r="BR200" i="5"/>
  <c r="AJ259" i="5"/>
  <c r="AJ214" i="5"/>
  <c r="AJ112" i="5"/>
  <c r="AJ173" i="5"/>
  <c r="AJ116" i="5"/>
  <c r="AJ174" i="5"/>
  <c r="BB28" i="5"/>
  <c r="BB76" i="5"/>
  <c r="BB33" i="5"/>
  <c r="BB192" i="5"/>
  <c r="BB161" i="5"/>
  <c r="BB182" i="5"/>
  <c r="BB148" i="5"/>
  <c r="BG120" i="5"/>
  <c r="BG48" i="5"/>
  <c r="BG198" i="5"/>
  <c r="BG52" i="5"/>
  <c r="BG104" i="5"/>
  <c r="BG59" i="5"/>
  <c r="BG41" i="5"/>
  <c r="BG18" i="5"/>
  <c r="BG180" i="5"/>
  <c r="AK122" i="5"/>
  <c r="AK260" i="5"/>
  <c r="AK28" i="5"/>
  <c r="AK223" i="5"/>
  <c r="AK12" i="5"/>
  <c r="AK62" i="5"/>
  <c r="AK237" i="5"/>
  <c r="AK52" i="5"/>
  <c r="AK181" i="5"/>
  <c r="AK58" i="5"/>
  <c r="AK255" i="5"/>
  <c r="AK159" i="5"/>
  <c r="AK200" i="5"/>
  <c r="AP202" i="5"/>
  <c r="AP157" i="5"/>
  <c r="AP24" i="5"/>
  <c r="AP120" i="5"/>
  <c r="AP33" i="5"/>
  <c r="AP147" i="5"/>
  <c r="AP201" i="5"/>
  <c r="AP133" i="5"/>
  <c r="AP229" i="5"/>
  <c r="AP223" i="5"/>
  <c r="AP39" i="5"/>
  <c r="AP131" i="5"/>
  <c r="AP10" i="5"/>
  <c r="AP59" i="5"/>
  <c r="AP260" i="5"/>
  <c r="AX179" i="5"/>
  <c r="BK61" i="5"/>
  <c r="BK88" i="5"/>
  <c r="BK261" i="5"/>
  <c r="BK223" i="5"/>
  <c r="BK80" i="5"/>
  <c r="BK142" i="5"/>
  <c r="BK245" i="5"/>
  <c r="BK98" i="5"/>
  <c r="BK262" i="5"/>
  <c r="BK164" i="5"/>
  <c r="BK160" i="5"/>
  <c r="BK39" i="5"/>
  <c r="BK62" i="5"/>
  <c r="BK54" i="5"/>
  <c r="BK28" i="5"/>
  <c r="BM235" i="5"/>
  <c r="BM31" i="5"/>
  <c r="BM132" i="5"/>
  <c r="BM198" i="5"/>
  <c r="BM218" i="5"/>
  <c r="BM195" i="5"/>
  <c r="BM98" i="5"/>
  <c r="BM92" i="5"/>
  <c r="BM109" i="5"/>
  <c r="BM260" i="5"/>
  <c r="BM99" i="5"/>
  <c r="BM15" i="5"/>
  <c r="BM71" i="5"/>
  <c r="BM236" i="5"/>
  <c r="BM186" i="5"/>
  <c r="S180" i="5"/>
  <c r="S167" i="5"/>
  <c r="S69" i="5"/>
  <c r="S108" i="5"/>
  <c r="S133" i="5"/>
  <c r="S23" i="5"/>
  <c r="S42" i="5"/>
  <c r="S250" i="5"/>
  <c r="S93" i="5"/>
  <c r="S248" i="5"/>
  <c r="S120" i="5"/>
  <c r="S60" i="5"/>
  <c r="S79" i="5"/>
  <c r="S161" i="5"/>
  <c r="S259" i="5"/>
  <c r="AO224" i="5"/>
  <c r="AO67" i="5"/>
  <c r="AO249" i="5"/>
  <c r="AO182" i="5"/>
  <c r="AO99" i="5"/>
  <c r="AO236" i="5"/>
  <c r="AO109" i="5"/>
  <c r="AO163" i="5"/>
  <c r="AO187" i="5"/>
  <c r="AO155" i="5"/>
  <c r="AO30" i="5"/>
  <c r="AO210" i="5"/>
  <c r="AO223" i="5"/>
  <c r="AO87" i="5"/>
  <c r="AO225" i="5"/>
  <c r="AU36" i="5"/>
  <c r="AU21" i="5"/>
  <c r="AU206" i="5"/>
  <c r="AU106" i="5"/>
  <c r="AU123" i="5"/>
  <c r="AU112" i="5"/>
  <c r="AU201" i="5"/>
  <c r="AU125" i="5"/>
  <c r="AU220" i="5"/>
  <c r="AU238" i="5"/>
  <c r="AU179" i="5"/>
  <c r="AU153" i="5"/>
  <c r="AU52" i="5"/>
  <c r="AU172" i="5"/>
  <c r="AU137" i="5"/>
  <c r="AO31" i="5"/>
  <c r="AU247" i="5"/>
  <c r="AU248" i="5"/>
  <c r="AU88" i="5"/>
  <c r="AU96" i="5"/>
  <c r="AU79" i="5"/>
  <c r="AU55" i="5"/>
  <c r="AU244" i="5"/>
  <c r="AU109" i="5"/>
  <c r="AU75" i="5"/>
  <c r="AU67" i="5"/>
  <c r="AU61" i="5"/>
  <c r="AU263" i="5"/>
  <c r="BQ123" i="5"/>
  <c r="BO15" i="5"/>
  <c r="AN78" i="5"/>
  <c r="U264" i="5"/>
  <c r="V201" i="5"/>
  <c r="AC75" i="5"/>
  <c r="BF217" i="5"/>
  <c r="BF193" i="5"/>
  <c r="BR13" i="5"/>
  <c r="BR181" i="5"/>
  <c r="BR95" i="5"/>
  <c r="AJ243" i="5"/>
  <c r="AJ129" i="5"/>
  <c r="AJ20" i="5"/>
  <c r="BB79" i="5"/>
  <c r="BB260" i="5"/>
  <c r="BB211" i="5"/>
  <c r="BB259" i="5"/>
  <c r="BG202" i="5"/>
  <c r="BG58" i="5"/>
  <c r="BG184" i="5"/>
  <c r="AK211" i="5"/>
  <c r="AK222" i="5"/>
  <c r="AK187" i="5"/>
  <c r="AK74" i="5"/>
  <c r="AK71" i="5"/>
  <c r="AK192" i="5"/>
  <c r="AP31" i="5"/>
  <c r="AP110" i="5"/>
  <c r="AP222" i="5"/>
  <c r="AP221" i="5"/>
  <c r="AP85" i="5"/>
  <c r="BK95" i="5"/>
  <c r="BK37" i="5"/>
  <c r="BK237" i="5"/>
  <c r="BK52" i="5"/>
  <c r="BK122" i="5"/>
  <c r="BM62" i="5"/>
  <c r="BM219" i="5"/>
  <c r="BM245" i="5"/>
  <c r="BM148" i="5"/>
  <c r="BM210" i="5"/>
  <c r="BM39" i="5"/>
  <c r="BM67" i="5"/>
  <c r="S35" i="5"/>
  <c r="S33" i="5"/>
  <c r="S261" i="5"/>
  <c r="S155" i="5"/>
  <c r="S97" i="5"/>
  <c r="S165" i="5"/>
  <c r="AO11" i="5"/>
  <c r="AO217" i="5"/>
  <c r="AO18" i="5"/>
  <c r="AO238" i="5"/>
  <c r="AO157" i="5"/>
  <c r="AU30" i="5"/>
  <c r="AU135" i="5"/>
  <c r="AJ93" i="5"/>
  <c r="AJ74" i="5"/>
  <c r="BB77" i="5"/>
  <c r="BG94" i="5"/>
  <c r="BG197" i="5"/>
  <c r="BD56" i="5"/>
  <c r="AK134" i="5"/>
  <c r="AK112" i="5"/>
  <c r="AK214" i="5"/>
  <c r="AP162" i="5"/>
  <c r="AP200" i="5"/>
  <c r="BK119" i="5"/>
  <c r="BK144" i="5"/>
  <c r="BK69" i="5"/>
  <c r="BK15" i="5"/>
  <c r="BM41" i="5"/>
  <c r="BM196" i="5"/>
  <c r="BM59" i="5"/>
  <c r="BM164" i="5"/>
  <c r="BM168" i="5"/>
  <c r="S30" i="5"/>
  <c r="S245" i="5"/>
  <c r="S11" i="5"/>
  <c r="S125" i="5"/>
  <c r="S57" i="5"/>
  <c r="AO257" i="5"/>
  <c r="AO86" i="5"/>
  <c r="AO215" i="5"/>
  <c r="AO9" i="5"/>
  <c r="AU62" i="5"/>
  <c r="AU225" i="5"/>
  <c r="AU155" i="5"/>
  <c r="BQ131" i="5"/>
  <c r="BQ216" i="5"/>
  <c r="AN165" i="5"/>
  <c r="AN48" i="5"/>
  <c r="U81" i="5"/>
  <c r="U223" i="5"/>
  <c r="V24" i="5"/>
  <c r="V218" i="5"/>
  <c r="AC221" i="5"/>
  <c r="AC255" i="5"/>
  <c r="BF91" i="5"/>
  <c r="BF111" i="5"/>
  <c r="BR68" i="5"/>
  <c r="BR138" i="5"/>
  <c r="BR9" i="5"/>
  <c r="BR258" i="5"/>
  <c r="BR75" i="5"/>
  <c r="BR229" i="5"/>
  <c r="AJ203" i="5"/>
  <c r="AJ35" i="5"/>
  <c r="AJ244" i="5"/>
  <c r="AJ97" i="5"/>
  <c r="AJ229" i="5"/>
  <c r="AJ185" i="5"/>
  <c r="BB183" i="5"/>
  <c r="BB193" i="5"/>
  <c r="BB247" i="5"/>
  <c r="BB15" i="5"/>
  <c r="BB249" i="5"/>
  <c r="BB261" i="5"/>
  <c r="BG36" i="5"/>
  <c r="BG157" i="5"/>
  <c r="BG54" i="5"/>
  <c r="BG121" i="5"/>
  <c r="BG203" i="5"/>
  <c r="BG219" i="5"/>
  <c r="BG49" i="5"/>
  <c r="BG223" i="5"/>
  <c r="BG186" i="5"/>
  <c r="BI80" i="5"/>
  <c r="Y225" i="5"/>
  <c r="AK157" i="5"/>
  <c r="AK11" i="5"/>
  <c r="AK109" i="5"/>
  <c r="AK213" i="5"/>
  <c r="AK184" i="5"/>
  <c r="AK117" i="5"/>
  <c r="AK57" i="5"/>
  <c r="AK160" i="5"/>
  <c r="AK186" i="5"/>
  <c r="AK69" i="5"/>
  <c r="AK154" i="5"/>
  <c r="AK22" i="5"/>
  <c r="AK142" i="5"/>
  <c r="BJ69" i="5"/>
  <c r="AP195" i="5"/>
  <c r="AP236" i="5"/>
  <c r="AP28" i="5"/>
  <c r="AP196" i="5"/>
  <c r="AP112" i="5"/>
  <c r="AP212" i="5"/>
  <c r="AP233" i="5"/>
  <c r="AP211" i="5"/>
  <c r="AP215" i="5"/>
  <c r="AP71" i="5"/>
  <c r="AP123" i="5"/>
  <c r="AP11" i="5"/>
  <c r="AP246" i="5"/>
  <c r="AP264" i="5"/>
  <c r="AP19" i="5"/>
  <c r="BK193" i="5"/>
  <c r="BK66" i="5"/>
  <c r="BK94" i="5"/>
  <c r="BK129" i="5"/>
  <c r="BK137" i="5"/>
  <c r="BK50" i="5"/>
  <c r="BK48" i="5"/>
  <c r="BK184" i="5"/>
  <c r="BK130" i="5"/>
  <c r="BK153" i="5"/>
  <c r="BK90" i="5"/>
  <c r="BK155" i="5"/>
  <c r="BK161" i="5"/>
  <c r="BK121" i="5"/>
  <c r="BK81" i="5"/>
  <c r="BM77" i="5"/>
  <c r="BM185" i="5"/>
  <c r="BM224" i="5"/>
  <c r="BM60" i="5"/>
  <c r="BM258" i="5"/>
  <c r="BM87" i="5"/>
  <c r="BM223" i="5"/>
  <c r="BM135" i="5"/>
  <c r="BM234" i="5"/>
  <c r="BM230" i="5"/>
  <c r="BM49" i="5"/>
  <c r="BM157" i="5"/>
  <c r="BM68" i="5"/>
  <c r="BM76" i="5"/>
  <c r="BM53" i="5"/>
  <c r="S86" i="5"/>
  <c r="S148" i="5"/>
  <c r="S122" i="5"/>
  <c r="S131" i="5"/>
  <c r="S43" i="5"/>
  <c r="S77" i="5"/>
  <c r="S76" i="5"/>
  <c r="S18" i="5"/>
  <c r="S37" i="5"/>
  <c r="S89" i="5"/>
  <c r="S142" i="5"/>
  <c r="S9" i="5"/>
  <c r="S231" i="5"/>
  <c r="S166" i="5"/>
  <c r="S198" i="5"/>
  <c r="AO47" i="5"/>
  <c r="AO41" i="5"/>
  <c r="AO180" i="5"/>
  <c r="AO260" i="5"/>
  <c r="AO80" i="5"/>
  <c r="AO216" i="5"/>
  <c r="AO103" i="5"/>
  <c r="AO183" i="5"/>
  <c r="AO246" i="5"/>
  <c r="AO12" i="5"/>
  <c r="AO39" i="5"/>
  <c r="AO70" i="5"/>
  <c r="AO204" i="5"/>
  <c r="AO264" i="5"/>
  <c r="AR167" i="5"/>
  <c r="AU10" i="5"/>
  <c r="AU193" i="5"/>
  <c r="AU18" i="5"/>
  <c r="AJ210" i="5"/>
  <c r="BG259" i="5"/>
  <c r="AK98" i="5"/>
  <c r="AP214" i="5"/>
  <c r="AP206" i="5"/>
  <c r="BK162" i="5"/>
  <c r="BM204" i="5"/>
  <c r="BM55" i="5"/>
  <c r="S13" i="5"/>
  <c r="S48" i="5"/>
  <c r="AO244" i="5"/>
  <c r="AO165" i="5"/>
  <c r="AU200" i="5"/>
  <c r="AU156" i="5"/>
  <c r="AU57" i="5"/>
  <c r="AU131" i="5"/>
  <c r="AU124" i="5"/>
  <c r="BQ106" i="5"/>
  <c r="BQ230" i="5"/>
  <c r="AN67" i="5"/>
  <c r="U86" i="5"/>
  <c r="V235" i="5"/>
  <c r="AC215" i="5"/>
  <c r="BF158" i="5"/>
  <c r="BR23" i="5"/>
  <c r="BR86" i="5"/>
  <c r="BR58" i="5"/>
  <c r="AJ14" i="5"/>
  <c r="AJ223" i="5"/>
  <c r="BB42" i="5"/>
  <c r="BB184" i="5"/>
  <c r="BG211" i="5"/>
  <c r="BG68" i="5"/>
  <c r="AK99" i="5"/>
  <c r="AK50" i="5"/>
  <c r="AK93" i="5"/>
  <c r="AP173" i="5"/>
  <c r="AP121" i="5"/>
  <c r="BK41" i="5"/>
  <c r="BK148" i="5"/>
  <c r="BK224" i="5"/>
  <c r="BM237" i="5"/>
  <c r="BM51" i="5"/>
  <c r="BM56" i="5"/>
  <c r="S153" i="5"/>
  <c r="S85" i="5"/>
  <c r="S31" i="5"/>
  <c r="AO129" i="5"/>
  <c r="AO261" i="5"/>
  <c r="AO184" i="5"/>
  <c r="AU50" i="5"/>
  <c r="AU210" i="5"/>
  <c r="AU214" i="5"/>
  <c r="R186" i="5"/>
  <c r="BQ138" i="5"/>
  <c r="BQ95" i="5"/>
  <c r="AN257" i="5"/>
  <c r="AN221" i="5"/>
  <c r="U21" i="5"/>
  <c r="U138" i="5"/>
  <c r="V80" i="5"/>
  <c r="V165" i="5"/>
  <c r="AC39" i="5"/>
  <c r="AC258" i="5"/>
  <c r="AC219" i="5"/>
  <c r="AY123" i="5"/>
  <c r="BD123" i="5"/>
  <c r="AX123" i="5"/>
  <c r="AZ123" i="5"/>
  <c r="BF235" i="5"/>
  <c r="BF16" i="5"/>
  <c r="BR47" i="5"/>
  <c r="BR12" i="5"/>
  <c r="BR216" i="5"/>
  <c r="BR206" i="5"/>
  <c r="BR77" i="5"/>
  <c r="BR22" i="5"/>
  <c r="Y166" i="5"/>
  <c r="AJ245" i="5"/>
  <c r="AJ183" i="5"/>
  <c r="AJ198" i="5"/>
  <c r="AJ168" i="5"/>
  <c r="AJ157" i="5"/>
  <c r="AJ194" i="5"/>
  <c r="BB179" i="5"/>
  <c r="BB88" i="5"/>
  <c r="BB68" i="5"/>
  <c r="BB158" i="5"/>
  <c r="BB235" i="5"/>
  <c r="BB129" i="5"/>
  <c r="BG215" i="5"/>
  <c r="BG261" i="5"/>
  <c r="BG95" i="5"/>
  <c r="BG165" i="5"/>
  <c r="BG39" i="5"/>
  <c r="BG142" i="5"/>
  <c r="BG78" i="5"/>
  <c r="BG134" i="5"/>
  <c r="AZ105" i="5"/>
  <c r="AK250" i="5"/>
  <c r="AK15" i="5"/>
  <c r="AK36" i="5"/>
  <c r="AK86" i="5"/>
  <c r="AK163" i="5"/>
  <c r="AK261" i="5"/>
  <c r="AK110" i="5"/>
  <c r="AK49" i="5"/>
  <c r="AK138" i="5"/>
  <c r="AK111" i="5"/>
  <c r="AK201" i="5"/>
  <c r="AK38" i="5"/>
  <c r="AK118" i="5"/>
  <c r="AP138" i="5"/>
  <c r="AP219" i="5"/>
  <c r="AP146" i="5"/>
  <c r="AP20" i="5"/>
  <c r="AP50" i="5"/>
  <c r="AP79" i="5"/>
  <c r="AP250" i="5"/>
  <c r="AP174" i="5"/>
  <c r="AP81" i="5"/>
  <c r="AP163" i="5"/>
  <c r="AP60" i="5"/>
  <c r="AP16" i="5"/>
  <c r="AP245" i="5"/>
  <c r="AP95" i="5"/>
  <c r="AP105" i="5"/>
  <c r="AZ53" i="5"/>
  <c r="BJ77" i="5"/>
  <c r="BK182" i="5"/>
  <c r="BK222" i="5"/>
  <c r="BK180" i="5"/>
  <c r="BK111" i="5"/>
  <c r="BK246" i="5"/>
  <c r="BK136" i="5"/>
  <c r="BK47" i="5"/>
  <c r="BK216" i="5"/>
  <c r="BK167" i="5"/>
  <c r="BK22" i="5"/>
  <c r="BK56" i="5"/>
  <c r="BK146" i="5"/>
  <c r="BK211" i="5"/>
  <c r="BK71" i="5"/>
  <c r="BK91" i="5"/>
  <c r="BM214" i="5"/>
  <c r="BM86" i="5"/>
  <c r="BM255" i="5"/>
  <c r="BM120" i="5"/>
  <c r="BM111" i="5"/>
  <c r="BM13" i="5"/>
  <c r="BM105" i="5"/>
  <c r="BM131" i="5"/>
  <c r="BM97" i="5"/>
  <c r="BM80" i="5"/>
  <c r="BM262" i="5"/>
  <c r="BM229" i="5"/>
  <c r="BM201" i="5"/>
  <c r="BM33" i="5"/>
  <c r="BM174" i="5"/>
  <c r="S109" i="5"/>
  <c r="S242" i="5"/>
  <c r="S176" i="5"/>
  <c r="S177" i="5"/>
  <c r="S187" i="5"/>
  <c r="S146" i="5"/>
  <c r="S149" i="5"/>
  <c r="S136" i="5"/>
  <c r="S214" i="5"/>
  <c r="S192" i="5"/>
  <c r="S88" i="5"/>
  <c r="S260" i="5"/>
  <c r="S197" i="5"/>
  <c r="S49" i="5"/>
  <c r="S247" i="5"/>
  <c r="AO51" i="5"/>
  <c r="AO258" i="5"/>
  <c r="AO193" i="5"/>
  <c r="AO69" i="5"/>
  <c r="AO104" i="5"/>
  <c r="AO219" i="5"/>
  <c r="AO16" i="5"/>
  <c r="AO133" i="5"/>
  <c r="AO233" i="5"/>
  <c r="AO60" i="5"/>
  <c r="AO43" i="5"/>
  <c r="AO105" i="5"/>
  <c r="AO33" i="5"/>
  <c r="AO53" i="5"/>
  <c r="AO34" i="5"/>
  <c r="AB202" i="5"/>
  <c r="AU108" i="5"/>
  <c r="AU237" i="5"/>
  <c r="AU205" i="5"/>
  <c r="AU236" i="5"/>
  <c r="AU243" i="5"/>
  <c r="AU66" i="5"/>
  <c r="AU161" i="5"/>
  <c r="AU258" i="5"/>
  <c r="AU28" i="5"/>
  <c r="AU116" i="5"/>
  <c r="AU47" i="5"/>
  <c r="AU94" i="5"/>
  <c r="AU158" i="5"/>
  <c r="AU199" i="5"/>
  <c r="AU68" i="5"/>
  <c r="I144" i="5"/>
  <c r="BQ242" i="5"/>
  <c r="AN12" i="5"/>
  <c r="U39" i="5"/>
  <c r="V116" i="5"/>
  <c r="AC230" i="5"/>
  <c r="AC201" i="5"/>
  <c r="BR224" i="5"/>
  <c r="BR41" i="5"/>
  <c r="BR73" i="5"/>
  <c r="AJ69" i="5"/>
  <c r="AJ176" i="5"/>
  <c r="BB62" i="5"/>
  <c r="BB222" i="5"/>
  <c r="BJ59" i="5"/>
  <c r="BG19" i="5"/>
  <c r="BG116" i="5"/>
  <c r="BG162" i="5"/>
  <c r="BG256" i="5"/>
  <c r="AK48" i="5"/>
  <c r="AK264" i="5"/>
  <c r="AK78" i="5"/>
  <c r="AK232" i="5"/>
  <c r="AK116" i="5"/>
  <c r="AK245" i="5"/>
  <c r="AP21" i="5"/>
  <c r="AP155" i="5"/>
  <c r="AP98" i="5"/>
  <c r="AP66" i="5"/>
  <c r="AP124" i="5"/>
  <c r="AP235" i="5"/>
  <c r="BK57" i="5"/>
  <c r="BK40" i="5"/>
  <c r="BK218" i="5"/>
  <c r="BK117" i="5"/>
  <c r="BM136" i="5"/>
  <c r="BM43" i="5"/>
  <c r="BM216" i="5"/>
  <c r="BM246" i="5"/>
  <c r="BM243" i="5"/>
  <c r="BM225" i="5"/>
  <c r="S62" i="5"/>
  <c r="S16" i="5"/>
  <c r="S220" i="5"/>
  <c r="S218" i="5"/>
  <c r="S121" i="5"/>
  <c r="S130" i="5"/>
  <c r="AO93" i="5"/>
  <c r="AO108" i="5"/>
  <c r="AO250" i="5"/>
  <c r="AO55" i="5"/>
  <c r="AO118" i="5"/>
  <c r="AO229" i="5"/>
  <c r="BI136" i="5"/>
  <c r="AU177" i="5"/>
  <c r="AU195" i="5"/>
  <c r="AJ36" i="5"/>
  <c r="BB196" i="5"/>
  <c r="BG153" i="5"/>
  <c r="BG118" i="5"/>
  <c r="AB142" i="5"/>
  <c r="AK34" i="5"/>
  <c r="AK66" i="5"/>
  <c r="AK10" i="5"/>
  <c r="AK75" i="5"/>
  <c r="AP142" i="5"/>
  <c r="AP166" i="5"/>
  <c r="BK181" i="5"/>
  <c r="BK263" i="5"/>
  <c r="BK191" i="5"/>
  <c r="BK11" i="5"/>
  <c r="BK123" i="5"/>
  <c r="BM22" i="5"/>
  <c r="BM163" i="5"/>
  <c r="BM47" i="5"/>
  <c r="BM191" i="5"/>
  <c r="S194" i="5"/>
  <c r="S196" i="5"/>
  <c r="S111" i="5"/>
  <c r="AO95" i="5"/>
  <c r="AO37" i="5"/>
  <c r="AO94" i="5"/>
  <c r="AO110" i="5"/>
  <c r="AO220" i="5"/>
  <c r="AZ43" i="5"/>
  <c r="AU129" i="5"/>
  <c r="AU162" i="5"/>
  <c r="AU194" i="5"/>
  <c r="BQ233" i="5"/>
  <c r="BQ81" i="5"/>
  <c r="AN96" i="5"/>
  <c r="AN163" i="5"/>
  <c r="U17" i="5"/>
  <c r="U118" i="5"/>
  <c r="V22" i="5"/>
  <c r="V17" i="5"/>
  <c r="AC249" i="5"/>
  <c r="AC124" i="5"/>
  <c r="BF17" i="5"/>
  <c r="BF123" i="5"/>
  <c r="BR69" i="5"/>
  <c r="BR89" i="5"/>
  <c r="BR107" i="5"/>
  <c r="BR245" i="5"/>
  <c r="BR111" i="5"/>
  <c r="BR10" i="5"/>
  <c r="AJ132" i="5"/>
  <c r="AJ165" i="5"/>
  <c r="AJ230" i="5"/>
  <c r="AJ38" i="5"/>
  <c r="AJ108" i="5"/>
  <c r="AJ187" i="5"/>
  <c r="AJ109" i="5"/>
  <c r="BB106" i="5"/>
  <c r="BB135" i="5"/>
  <c r="BB162" i="5"/>
  <c r="BB61" i="5"/>
  <c r="BB9" i="5"/>
  <c r="BB11" i="5"/>
  <c r="BG119" i="5"/>
  <c r="BG243" i="5"/>
  <c r="BG199" i="5"/>
  <c r="BG11" i="5"/>
  <c r="BG75" i="5"/>
  <c r="BG15" i="5"/>
  <c r="BG9" i="5"/>
  <c r="BG235" i="5"/>
  <c r="AL142" i="5"/>
  <c r="AH149" i="5"/>
  <c r="AK131" i="5"/>
  <c r="AK216" i="5"/>
  <c r="AK60" i="5"/>
  <c r="AK234" i="5"/>
  <c r="AK85" i="5"/>
  <c r="AK40" i="5"/>
  <c r="AK96" i="5"/>
  <c r="AK175" i="5"/>
  <c r="AK217" i="5"/>
  <c r="AK231" i="5"/>
  <c r="AK32" i="5"/>
  <c r="AK47" i="5"/>
  <c r="AK224" i="5"/>
  <c r="AP89" i="5"/>
  <c r="AP213" i="5"/>
  <c r="AP231" i="5"/>
  <c r="AP220" i="5"/>
  <c r="AP108" i="5"/>
  <c r="AP38" i="5"/>
  <c r="AP41" i="5"/>
  <c r="AP58" i="5"/>
  <c r="AP91" i="5"/>
  <c r="AP62" i="5"/>
  <c r="AP216" i="5"/>
  <c r="AP262" i="5"/>
  <c r="AP51" i="5"/>
  <c r="AP183" i="5"/>
  <c r="BK118" i="5"/>
  <c r="BK24" i="5"/>
  <c r="BK68" i="5"/>
  <c r="BK67" i="5"/>
  <c r="BK242" i="5"/>
  <c r="BK112" i="5"/>
  <c r="BK201" i="5"/>
  <c r="BK183" i="5"/>
  <c r="BK165" i="5"/>
  <c r="BK249" i="5"/>
  <c r="BK107" i="5"/>
  <c r="BK70" i="5"/>
  <c r="BK143" i="5"/>
  <c r="BK21" i="5"/>
  <c r="BK116" i="5"/>
  <c r="BM19" i="5"/>
  <c r="BM48" i="5"/>
  <c r="BM166" i="5"/>
  <c r="BM104" i="5"/>
  <c r="BM72" i="5"/>
  <c r="BM89" i="5"/>
  <c r="BM232" i="5"/>
  <c r="BM137" i="5"/>
  <c r="BM158" i="5"/>
  <c r="BM134" i="5"/>
  <c r="BM187" i="5"/>
  <c r="BM250" i="5"/>
  <c r="BM14" i="5"/>
  <c r="BM146" i="5"/>
  <c r="BM177" i="5"/>
  <c r="S258" i="5"/>
  <c r="S232" i="5"/>
  <c r="S52" i="5"/>
  <c r="S73" i="5"/>
  <c r="S235" i="5"/>
  <c r="S92" i="5"/>
  <c r="S135" i="5"/>
  <c r="S178" i="5"/>
  <c r="S159" i="5"/>
  <c r="S164" i="5"/>
  <c r="S173" i="5"/>
  <c r="S163" i="5"/>
  <c r="S213" i="5"/>
  <c r="S225" i="5"/>
  <c r="S215" i="5"/>
  <c r="AO235" i="5"/>
  <c r="AO106" i="5"/>
  <c r="AO73" i="5"/>
  <c r="AO194" i="5"/>
  <c r="AO221" i="5"/>
  <c r="AO68" i="5"/>
  <c r="AO56" i="5"/>
  <c r="AO78" i="5"/>
  <c r="AO218" i="5"/>
  <c r="AO154" i="5"/>
  <c r="AO17" i="5"/>
  <c r="AO153" i="5"/>
  <c r="AO137" i="5"/>
  <c r="AO172" i="5"/>
  <c r="AO71" i="5"/>
  <c r="BJ106" i="5"/>
  <c r="BO54" i="5"/>
  <c r="AU86" i="5"/>
  <c r="AU175" i="5"/>
  <c r="AU93" i="5"/>
  <c r="AU74" i="5"/>
  <c r="AU133" i="5"/>
  <c r="AU143" i="5"/>
  <c r="AU117" i="5"/>
  <c r="AU118" i="5"/>
  <c r="AU191" i="5"/>
  <c r="AU197" i="5"/>
  <c r="AU99" i="5"/>
  <c r="AU77" i="5"/>
  <c r="AU154" i="5"/>
  <c r="AU120" i="5"/>
  <c r="AU176" i="5"/>
  <c r="S20" i="5"/>
  <c r="AP230" i="5"/>
  <c r="T226" i="5" l="1"/>
  <c r="AG45" i="5"/>
  <c r="BN169" i="5"/>
  <c r="BL207" i="5"/>
  <c r="AF208" i="5"/>
  <c r="AI139" i="5"/>
  <c r="AI150" i="5"/>
  <c r="T139" i="5"/>
  <c r="BL251" i="5"/>
  <c r="O145" i="5"/>
  <c r="T44" i="5"/>
  <c r="T239" i="5"/>
  <c r="AG240" i="5"/>
  <c r="AG170" i="5"/>
  <c r="BC100" i="5"/>
  <c r="T25" i="5"/>
  <c r="AG208" i="5"/>
  <c r="W20" i="5"/>
  <c r="E20" i="5" s="1"/>
  <c r="AU207" i="5"/>
  <c r="BO63" i="5"/>
  <c r="BP106" i="5"/>
  <c r="K106" i="5" s="1"/>
  <c r="BJ113" i="5"/>
  <c r="AO188" i="5"/>
  <c r="AO169" i="5"/>
  <c r="W215" i="5"/>
  <c r="E215" i="5" s="1"/>
  <c r="W225" i="5"/>
  <c r="E225" i="5" s="1"/>
  <c r="W213" i="5"/>
  <c r="E213" i="5" s="1"/>
  <c r="W163" i="5"/>
  <c r="E163" i="5" s="1"/>
  <c r="W173" i="5"/>
  <c r="E173" i="5" s="1"/>
  <c r="W164" i="5"/>
  <c r="E164" i="5" s="1"/>
  <c r="W159" i="5"/>
  <c r="E159" i="5" s="1"/>
  <c r="W178" i="5"/>
  <c r="E178" i="5" s="1"/>
  <c r="W135" i="5"/>
  <c r="E135" i="5" s="1"/>
  <c r="W92" i="5"/>
  <c r="E92" i="5" s="1"/>
  <c r="W235" i="5"/>
  <c r="E235" i="5" s="1"/>
  <c r="W73" i="5"/>
  <c r="E73" i="5" s="1"/>
  <c r="W52" i="5"/>
  <c r="E52" i="5" s="1"/>
  <c r="W232" i="5"/>
  <c r="E232" i="5" s="1"/>
  <c r="W258" i="5"/>
  <c r="E258" i="5" s="1"/>
  <c r="BP116" i="5"/>
  <c r="BP21" i="5"/>
  <c r="K21" i="5" s="1"/>
  <c r="BP143" i="5"/>
  <c r="K143" i="5" s="1"/>
  <c r="BP70" i="5"/>
  <c r="K70" i="5" s="1"/>
  <c r="BP107" i="5"/>
  <c r="K107" i="5" s="1"/>
  <c r="BP249" i="5"/>
  <c r="K249" i="5" s="1"/>
  <c r="BP165" i="5"/>
  <c r="K165" i="5" s="1"/>
  <c r="BP183" i="5"/>
  <c r="K183" i="5" s="1"/>
  <c r="BP201" i="5"/>
  <c r="K201" i="5" s="1"/>
  <c r="BP112" i="5"/>
  <c r="K112" i="5" s="1"/>
  <c r="BK251" i="5"/>
  <c r="BP242" i="5"/>
  <c r="BP67" i="5"/>
  <c r="K67" i="5" s="1"/>
  <c r="BP68" i="5"/>
  <c r="K68" i="5" s="1"/>
  <c r="BP24" i="5"/>
  <c r="K24" i="5" s="1"/>
  <c r="BP118" i="5"/>
  <c r="K118" i="5" s="1"/>
  <c r="AK63" i="5"/>
  <c r="AK100" i="5"/>
  <c r="AM149" i="5"/>
  <c r="F149" i="5" s="1"/>
  <c r="AL150" i="5"/>
  <c r="BG25" i="5"/>
  <c r="BE11" i="5"/>
  <c r="BB25" i="5"/>
  <c r="BE9" i="5"/>
  <c r="BE61" i="5"/>
  <c r="J61" i="5" s="1"/>
  <c r="BE135" i="5"/>
  <c r="J135" i="5" s="1"/>
  <c r="BE106" i="5"/>
  <c r="J106" i="5" s="1"/>
  <c r="AM109" i="5"/>
  <c r="F109" i="5" s="1"/>
  <c r="AM230" i="5"/>
  <c r="F230" i="5" s="1"/>
  <c r="AU139" i="5"/>
  <c r="BE43" i="5"/>
  <c r="W111" i="5"/>
  <c r="E111" i="5" s="1"/>
  <c r="W196" i="5"/>
  <c r="E196" i="5" s="1"/>
  <c r="W194" i="5"/>
  <c r="E194" i="5" s="1"/>
  <c r="BM207" i="5"/>
  <c r="BM63" i="5"/>
  <c r="BP11" i="5"/>
  <c r="K11" i="5" s="1"/>
  <c r="BK207" i="5"/>
  <c r="BP191" i="5"/>
  <c r="BP263" i="5"/>
  <c r="K263" i="5" s="1"/>
  <c r="BP181" i="5"/>
  <c r="K181" i="5" s="1"/>
  <c r="AP150" i="5"/>
  <c r="AK82" i="5"/>
  <c r="AB150" i="5"/>
  <c r="BG169" i="5"/>
  <c r="BE196" i="5"/>
  <c r="J196" i="5" s="1"/>
  <c r="BP136" i="5"/>
  <c r="K136" i="5" s="1"/>
  <c r="AO239" i="5"/>
  <c r="W130" i="5"/>
  <c r="E130" i="5" s="1"/>
  <c r="W121" i="5"/>
  <c r="E121" i="5" s="1"/>
  <c r="W218" i="5"/>
  <c r="E218" i="5" s="1"/>
  <c r="W220" i="5"/>
  <c r="E220" i="5" s="1"/>
  <c r="W16" i="5"/>
  <c r="E16" i="5" s="1"/>
  <c r="W62" i="5"/>
  <c r="E62" i="5" s="1"/>
  <c r="BP117" i="5"/>
  <c r="K117" i="5" s="1"/>
  <c r="BP218" i="5"/>
  <c r="K218" i="5" s="1"/>
  <c r="BP40" i="5"/>
  <c r="K40" i="5" s="1"/>
  <c r="BP57" i="5"/>
  <c r="K57" i="5" s="1"/>
  <c r="O57" i="5" s="1"/>
  <c r="AP82" i="5"/>
  <c r="AK126" i="5"/>
  <c r="BG126" i="5"/>
  <c r="BJ63" i="5"/>
  <c r="BP59" i="5"/>
  <c r="K59" i="5" s="1"/>
  <c r="BE222" i="5"/>
  <c r="J222" i="5" s="1"/>
  <c r="BE62" i="5"/>
  <c r="J62" i="5" s="1"/>
  <c r="AM176" i="5"/>
  <c r="F176" i="5" s="1"/>
  <c r="V126" i="5"/>
  <c r="BQ251" i="5"/>
  <c r="L144" i="5"/>
  <c r="AU63" i="5"/>
  <c r="AU126" i="5"/>
  <c r="AU44" i="5"/>
  <c r="AU82" i="5"/>
  <c r="AB207" i="5"/>
  <c r="W247" i="5"/>
  <c r="E247" i="5" s="1"/>
  <c r="W49" i="5"/>
  <c r="E49" i="5" s="1"/>
  <c r="W197" i="5"/>
  <c r="E197" i="5" s="1"/>
  <c r="W260" i="5"/>
  <c r="E260" i="5" s="1"/>
  <c r="W88" i="5"/>
  <c r="E88" i="5" s="1"/>
  <c r="W192" i="5"/>
  <c r="E192" i="5" s="1"/>
  <c r="W214" i="5"/>
  <c r="E214" i="5" s="1"/>
  <c r="W136" i="5"/>
  <c r="E136" i="5" s="1"/>
  <c r="W149" i="5"/>
  <c r="E149" i="5" s="1"/>
  <c r="W146" i="5"/>
  <c r="E146" i="5" s="1"/>
  <c r="W187" i="5"/>
  <c r="E187" i="5" s="1"/>
  <c r="W177" i="5"/>
  <c r="E177" i="5" s="1"/>
  <c r="W176" i="5"/>
  <c r="E176" i="5" s="1"/>
  <c r="S251" i="5"/>
  <c r="AH252" i="5" s="1"/>
  <c r="W242" i="5"/>
  <c r="W109" i="5"/>
  <c r="E109" i="5" s="1"/>
  <c r="BM239" i="5"/>
  <c r="BM265" i="5"/>
  <c r="BP91" i="5"/>
  <c r="K91" i="5" s="1"/>
  <c r="BP71" i="5"/>
  <c r="K71" i="5" s="1"/>
  <c r="BP211" i="5"/>
  <c r="K211" i="5" s="1"/>
  <c r="BP146" i="5"/>
  <c r="K146" i="5" s="1"/>
  <c r="BP22" i="5"/>
  <c r="K22" i="5" s="1"/>
  <c r="BP167" i="5"/>
  <c r="K167" i="5" s="1"/>
  <c r="BP216" i="5"/>
  <c r="K216" i="5" s="1"/>
  <c r="BK63" i="5"/>
  <c r="BP47" i="5"/>
  <c r="BP246" i="5"/>
  <c r="K246" i="5" s="1"/>
  <c r="BP111" i="5"/>
  <c r="K111" i="5" s="1"/>
  <c r="BP222" i="5"/>
  <c r="K222" i="5" s="1"/>
  <c r="BP182" i="5"/>
  <c r="K182" i="5" s="1"/>
  <c r="BP77" i="5"/>
  <c r="K77" i="5" s="1"/>
  <c r="BE53" i="5"/>
  <c r="J53" i="5" s="1"/>
  <c r="AZ63" i="5"/>
  <c r="BE105" i="5"/>
  <c r="J105" i="5" s="1"/>
  <c r="AZ113" i="5"/>
  <c r="BG150" i="5"/>
  <c r="BB139" i="5"/>
  <c r="BE235" i="5"/>
  <c r="J235" i="5" s="1"/>
  <c r="BE158" i="5"/>
  <c r="AM198" i="5"/>
  <c r="F198" i="5" s="1"/>
  <c r="AM245" i="5"/>
  <c r="F245" i="5" s="1"/>
  <c r="Y169" i="5"/>
  <c r="BR63" i="5"/>
  <c r="BE123" i="5"/>
  <c r="J123" i="5" s="1"/>
  <c r="W186" i="5"/>
  <c r="E186" i="5" s="1"/>
  <c r="R188" i="5"/>
  <c r="AU226" i="5"/>
  <c r="AO139" i="5"/>
  <c r="W31" i="5"/>
  <c r="E31" i="5" s="1"/>
  <c r="S100" i="5"/>
  <c r="AH101" i="5" s="1"/>
  <c r="W85" i="5"/>
  <c r="S169" i="5"/>
  <c r="AH170" i="5" s="1"/>
  <c r="W153" i="5"/>
  <c r="BP224" i="5"/>
  <c r="K224" i="5" s="1"/>
  <c r="BP41" i="5"/>
  <c r="K41" i="5" s="1"/>
  <c r="BE184" i="5"/>
  <c r="BE42" i="5"/>
  <c r="AM223" i="5"/>
  <c r="F223" i="5" s="1"/>
  <c r="W48" i="5"/>
  <c r="E48" i="5" s="1"/>
  <c r="W13" i="5"/>
  <c r="E13" i="5" s="1"/>
  <c r="BP162" i="5"/>
  <c r="K162" i="5" s="1"/>
  <c r="AJ226" i="5"/>
  <c r="AM210" i="5"/>
  <c r="AR169" i="5"/>
  <c r="AO113" i="5"/>
  <c r="AO63" i="5"/>
  <c r="W198" i="5"/>
  <c r="E198" i="5" s="1"/>
  <c r="W166" i="5"/>
  <c r="E166" i="5" s="1"/>
  <c r="W231" i="5"/>
  <c r="E231" i="5" s="1"/>
  <c r="S25" i="5"/>
  <c r="AH26" i="5" s="1"/>
  <c r="W9" i="5"/>
  <c r="S150" i="5"/>
  <c r="AH151" i="5" s="1"/>
  <c r="W142" i="5"/>
  <c r="W89" i="5"/>
  <c r="E89" i="5" s="1"/>
  <c r="W37" i="5"/>
  <c r="E37" i="5" s="1"/>
  <c r="W18" i="5"/>
  <c r="E18" i="5" s="1"/>
  <c r="W76" i="5"/>
  <c r="E76" i="5" s="1"/>
  <c r="W77" i="5"/>
  <c r="E77" i="5" s="1"/>
  <c r="W43" i="5"/>
  <c r="E43" i="5" s="1"/>
  <c r="W131" i="5"/>
  <c r="E131" i="5" s="1"/>
  <c r="W122" i="5"/>
  <c r="E122" i="5" s="1"/>
  <c r="W148" i="5"/>
  <c r="E148" i="5" s="1"/>
  <c r="W86" i="5"/>
  <c r="E86" i="5" s="1"/>
  <c r="BP81" i="5"/>
  <c r="K81" i="5" s="1"/>
  <c r="BP121" i="5"/>
  <c r="K121" i="5" s="1"/>
  <c r="BP161" i="5"/>
  <c r="K161" i="5" s="1"/>
  <c r="BP155" i="5"/>
  <c r="K155" i="5" s="1"/>
  <c r="BP90" i="5"/>
  <c r="K90" i="5" s="1"/>
  <c r="BK169" i="5"/>
  <c r="BP153" i="5"/>
  <c r="BP130" i="5"/>
  <c r="K130" i="5" s="1"/>
  <c r="BP184" i="5"/>
  <c r="K184" i="5" s="1"/>
  <c r="BP48" i="5"/>
  <c r="K48" i="5" s="1"/>
  <c r="O48" i="5" s="1"/>
  <c r="BP50" i="5"/>
  <c r="K50" i="5" s="1"/>
  <c r="O50" i="5" s="1"/>
  <c r="BP137" i="5"/>
  <c r="K137" i="5" s="1"/>
  <c r="O137" i="5" s="1"/>
  <c r="BK139" i="5"/>
  <c r="BP94" i="5"/>
  <c r="K94" i="5" s="1"/>
  <c r="BK82" i="5"/>
  <c r="BP66" i="5"/>
  <c r="BP193" i="5"/>
  <c r="K193" i="5" s="1"/>
  <c r="AP44" i="5"/>
  <c r="BP69" i="5"/>
  <c r="K69" i="5" s="1"/>
  <c r="BJ82" i="5"/>
  <c r="AK150" i="5"/>
  <c r="Y226" i="5"/>
  <c r="BP80" i="5"/>
  <c r="K80" i="5" s="1"/>
  <c r="O80" i="5" s="1"/>
  <c r="BI82" i="5"/>
  <c r="BE261" i="5"/>
  <c r="J261" i="5" s="1"/>
  <c r="BE249" i="5"/>
  <c r="J249" i="5" s="1"/>
  <c r="BE15" i="5"/>
  <c r="BE247" i="5"/>
  <c r="J247" i="5" s="1"/>
  <c r="BE193" i="5"/>
  <c r="J193" i="5" s="1"/>
  <c r="BE183" i="5"/>
  <c r="AM185" i="5"/>
  <c r="F185" i="5" s="1"/>
  <c r="AJ239" i="5"/>
  <c r="AM244" i="5"/>
  <c r="F244" i="5" s="1"/>
  <c r="AM35" i="5"/>
  <c r="F35" i="5" s="1"/>
  <c r="BR239" i="5"/>
  <c r="BR25" i="5"/>
  <c r="AC265" i="5"/>
  <c r="AO25" i="5"/>
  <c r="W57" i="5"/>
  <c r="E57" i="5" s="1"/>
  <c r="W125" i="5"/>
  <c r="E125" i="5" s="1"/>
  <c r="W11" i="5"/>
  <c r="E11" i="5" s="1"/>
  <c r="W245" i="5"/>
  <c r="E245" i="5" s="1"/>
  <c r="W30" i="5"/>
  <c r="E30" i="5" s="1"/>
  <c r="BP15" i="5"/>
  <c r="K15" i="5" s="1"/>
  <c r="BP119" i="5"/>
  <c r="K119" i="5" s="1"/>
  <c r="BD63" i="5"/>
  <c r="BE77" i="5"/>
  <c r="J77" i="5" s="1"/>
  <c r="W165" i="5"/>
  <c r="E165" i="5" s="1"/>
  <c r="W97" i="5"/>
  <c r="E97" i="5" s="1"/>
  <c r="W155" i="5"/>
  <c r="E155" i="5" s="1"/>
  <c r="W261" i="5"/>
  <c r="E261" i="5" s="1"/>
  <c r="W33" i="5"/>
  <c r="E33" i="5" s="1"/>
  <c r="W35" i="5"/>
  <c r="E35" i="5" s="1"/>
  <c r="BM226" i="5"/>
  <c r="BP122" i="5"/>
  <c r="K122" i="5" s="1"/>
  <c r="BP52" i="5"/>
  <c r="K52" i="5" s="1"/>
  <c r="BP237" i="5"/>
  <c r="K237" i="5" s="1"/>
  <c r="BP37" i="5"/>
  <c r="K37" i="5" s="1"/>
  <c r="BP95" i="5"/>
  <c r="K95" i="5" s="1"/>
  <c r="AP100" i="5"/>
  <c r="BE259" i="5"/>
  <c r="J259" i="5" s="1"/>
  <c r="BE211" i="5"/>
  <c r="J211" i="5" s="1"/>
  <c r="BE260" i="5"/>
  <c r="J260" i="5" s="1"/>
  <c r="BE79" i="5"/>
  <c r="J79" i="5" s="1"/>
  <c r="AM20" i="5"/>
  <c r="F20" i="5" s="1"/>
  <c r="AJ139" i="5"/>
  <c r="AJ140" i="5" s="1"/>
  <c r="BO25" i="5"/>
  <c r="AU188" i="5"/>
  <c r="AU169" i="5"/>
  <c r="AO226" i="5"/>
  <c r="W259" i="5"/>
  <c r="E259" i="5" s="1"/>
  <c r="W161" i="5"/>
  <c r="E161" i="5" s="1"/>
  <c r="W79" i="5"/>
  <c r="E79" i="5" s="1"/>
  <c r="W60" i="5"/>
  <c r="E60" i="5" s="1"/>
  <c r="W120" i="5"/>
  <c r="E120" i="5" s="1"/>
  <c r="W248" i="5"/>
  <c r="E248" i="5" s="1"/>
  <c r="W93" i="5"/>
  <c r="E93" i="5" s="1"/>
  <c r="W250" i="5"/>
  <c r="E250" i="5" s="1"/>
  <c r="W42" i="5"/>
  <c r="E42" i="5" s="1"/>
  <c r="W23" i="5"/>
  <c r="E23" i="5" s="1"/>
  <c r="W133" i="5"/>
  <c r="E133" i="5" s="1"/>
  <c r="W108" i="5"/>
  <c r="E108" i="5" s="1"/>
  <c r="W69" i="5"/>
  <c r="E69" i="5" s="1"/>
  <c r="W167" i="5"/>
  <c r="E167" i="5" s="1"/>
  <c r="W180" i="5"/>
  <c r="E180" i="5" s="1"/>
  <c r="BK44" i="5"/>
  <c r="BP28" i="5"/>
  <c r="BP54" i="5"/>
  <c r="K54" i="5" s="1"/>
  <c r="BP62" i="5"/>
  <c r="K62" i="5" s="1"/>
  <c r="BP39" i="5"/>
  <c r="K39" i="5" s="1"/>
  <c r="BP160" i="5"/>
  <c r="K160" i="5" s="1"/>
  <c r="BP164" i="5"/>
  <c r="K164" i="5" s="1"/>
  <c r="BP262" i="5"/>
  <c r="K262" i="5" s="1"/>
  <c r="O262" i="5" s="1"/>
  <c r="BP98" i="5"/>
  <c r="K98" i="5" s="1"/>
  <c r="BP245" i="5"/>
  <c r="K245" i="5" s="1"/>
  <c r="O245" i="5" s="1"/>
  <c r="BK150" i="5"/>
  <c r="BP223" i="5"/>
  <c r="K223" i="5" s="1"/>
  <c r="BP261" i="5"/>
  <c r="K261" i="5" s="1"/>
  <c r="BP88" i="5"/>
  <c r="K88" i="5" s="1"/>
  <c r="BP61" i="5"/>
  <c r="K61" i="5" s="1"/>
  <c r="BE179" i="5"/>
  <c r="AX188" i="5"/>
  <c r="AP239" i="5"/>
  <c r="AK265" i="5"/>
  <c r="AK44" i="5"/>
  <c r="BE148" i="5"/>
  <c r="BE182" i="5"/>
  <c r="BE192" i="5"/>
  <c r="J192" i="5" s="1"/>
  <c r="BE33" i="5"/>
  <c r="BE76" i="5"/>
  <c r="J76" i="5" s="1"/>
  <c r="BB44" i="5"/>
  <c r="BE28" i="5"/>
  <c r="AM174" i="5"/>
  <c r="F174" i="5" s="1"/>
  <c r="AJ126" i="5"/>
  <c r="AM116" i="5"/>
  <c r="AM173" i="5"/>
  <c r="F173" i="5" s="1"/>
  <c r="AM214" i="5"/>
  <c r="F214" i="5" s="1"/>
  <c r="AA188" i="5"/>
  <c r="AC150" i="5"/>
  <c r="W10" i="5"/>
  <c r="E10" i="5" s="1"/>
  <c r="W90" i="5"/>
  <c r="E90" i="5" s="1"/>
  <c r="W138" i="5"/>
  <c r="E138" i="5" s="1"/>
  <c r="W202" i="5"/>
  <c r="E202" i="5" s="1"/>
  <c r="W56" i="5"/>
  <c r="E56" i="5" s="1"/>
  <c r="W224" i="5"/>
  <c r="E224" i="5" s="1"/>
  <c r="W12" i="5"/>
  <c r="E12" i="5" s="1"/>
  <c r="W54" i="5"/>
  <c r="E54" i="5" s="1"/>
  <c r="W81" i="5"/>
  <c r="E81" i="5" s="1"/>
  <c r="W219" i="5"/>
  <c r="E219" i="5" s="1"/>
  <c r="S188" i="5"/>
  <c r="W172" i="5"/>
  <c r="W234" i="5"/>
  <c r="E234" i="5" s="1"/>
  <c r="W205" i="5"/>
  <c r="E205" i="5" s="1"/>
  <c r="BM169" i="5"/>
  <c r="BP244" i="5"/>
  <c r="K244" i="5" s="1"/>
  <c r="O244" i="5" s="1"/>
  <c r="BP231" i="5"/>
  <c r="K231" i="5" s="1"/>
  <c r="BP232" i="5"/>
  <c r="K232" i="5" s="1"/>
  <c r="BP29" i="5"/>
  <c r="K29" i="5" s="1"/>
  <c r="O29" i="5" s="1"/>
  <c r="BP31" i="5"/>
  <c r="K31" i="5" s="1"/>
  <c r="BP104" i="5"/>
  <c r="K104" i="5" s="1"/>
  <c r="BP203" i="5"/>
  <c r="K203" i="5" s="1"/>
  <c r="BP187" i="5"/>
  <c r="K187" i="5" s="1"/>
  <c r="BP196" i="5"/>
  <c r="K196" i="5" s="1"/>
  <c r="BP92" i="5"/>
  <c r="K92" i="5" s="1"/>
  <c r="BP135" i="5"/>
  <c r="K135" i="5" s="1"/>
  <c r="O135" i="5" s="1"/>
  <c r="BP220" i="5"/>
  <c r="K220" i="5" s="1"/>
  <c r="BP230" i="5"/>
  <c r="K230" i="5" s="1"/>
  <c r="BP110" i="5"/>
  <c r="K110" i="5" s="1"/>
  <c r="AP207" i="5"/>
  <c r="AM184" i="5"/>
  <c r="F184" i="5" s="1"/>
  <c r="AH188" i="5"/>
  <c r="AM76" i="5"/>
  <c r="F76" i="5" s="1"/>
  <c r="AF82" i="5"/>
  <c r="AF83" i="5" s="1"/>
  <c r="BG207" i="5"/>
  <c r="BE178" i="5"/>
  <c r="BE86" i="5"/>
  <c r="J86" i="5" s="1"/>
  <c r="BE147" i="5"/>
  <c r="BE138" i="5"/>
  <c r="J138" i="5" s="1"/>
  <c r="BE154" i="5"/>
  <c r="BE180" i="5"/>
  <c r="AM155" i="5"/>
  <c r="F155" i="5" s="1"/>
  <c r="AM68" i="5"/>
  <c r="F68" i="5" s="1"/>
  <c r="BE162" i="5"/>
  <c r="BP154" i="5"/>
  <c r="K154" i="5" s="1"/>
  <c r="AU150" i="5"/>
  <c r="W22" i="5"/>
  <c r="E22" i="5" s="1"/>
  <c r="W75" i="5"/>
  <c r="E75" i="5" s="1"/>
  <c r="W72" i="5"/>
  <c r="E72" i="5" s="1"/>
  <c r="W68" i="5"/>
  <c r="E68" i="5" s="1"/>
  <c r="W156" i="5"/>
  <c r="E156" i="5" s="1"/>
  <c r="W119" i="5"/>
  <c r="E119" i="5" s="1"/>
  <c r="W243" i="5"/>
  <c r="E243" i="5" s="1"/>
  <c r="W132" i="5"/>
  <c r="E132" i="5" s="1"/>
  <c r="W174" i="5"/>
  <c r="E174" i="5" s="1"/>
  <c r="S226" i="5"/>
  <c r="W210" i="5"/>
  <c r="W222" i="5"/>
  <c r="E222" i="5" s="1"/>
  <c r="W256" i="5"/>
  <c r="E256" i="5" s="1"/>
  <c r="W175" i="5"/>
  <c r="E175" i="5" s="1"/>
  <c r="S126" i="5"/>
  <c r="AH127" i="5" s="1"/>
  <c r="W116" i="5"/>
  <c r="W204" i="5"/>
  <c r="E204" i="5" s="1"/>
  <c r="BE38" i="5"/>
  <c r="AX44" i="5"/>
  <c r="BP79" i="5"/>
  <c r="K79" i="5" s="1"/>
  <c r="BP258" i="5"/>
  <c r="K258" i="5" s="1"/>
  <c r="BP233" i="5"/>
  <c r="K233" i="5" s="1"/>
  <c r="O233" i="5" s="1"/>
  <c r="BP158" i="5"/>
  <c r="K158" i="5" s="1"/>
  <c r="BP166" i="5"/>
  <c r="K166" i="5" s="1"/>
  <c r="BP195" i="5"/>
  <c r="K195" i="5" s="1"/>
  <c r="BP179" i="5"/>
  <c r="K179" i="5" s="1"/>
  <c r="BP175" i="5"/>
  <c r="K175" i="5" s="1"/>
  <c r="BK113" i="5"/>
  <c r="BP103" i="5"/>
  <c r="BP173" i="5"/>
  <c r="K173" i="5" s="1"/>
  <c r="BP53" i="5"/>
  <c r="K53" i="5" s="1"/>
  <c r="BP134" i="5"/>
  <c r="K134" i="5" s="1"/>
  <c r="BK226" i="5"/>
  <c r="BP210" i="5"/>
  <c r="AD82" i="5"/>
  <c r="AP226" i="5"/>
  <c r="BG113" i="5"/>
  <c r="BE22" i="5"/>
  <c r="BE80" i="5"/>
  <c r="J80" i="5" s="1"/>
  <c r="BE70" i="5"/>
  <c r="J70" i="5" s="1"/>
  <c r="BE14" i="5"/>
  <c r="BE95" i="5"/>
  <c r="J95" i="5" s="1"/>
  <c r="BE96" i="5"/>
  <c r="J96" i="5" s="1"/>
  <c r="BE30" i="5"/>
  <c r="AM48" i="5"/>
  <c r="F48" i="5" s="1"/>
  <c r="AM31" i="5"/>
  <c r="F31" i="5" s="1"/>
  <c r="BP234" i="5"/>
  <c r="K234" i="5" s="1"/>
  <c r="AU100" i="5"/>
  <c r="AB44" i="5"/>
  <c r="W233" i="5"/>
  <c r="E233" i="5" s="1"/>
  <c r="W91" i="5"/>
  <c r="E91" i="5" s="1"/>
  <c r="W107" i="5"/>
  <c r="E107" i="5" s="1"/>
  <c r="W143" i="5"/>
  <c r="E143" i="5" s="1"/>
  <c r="W147" i="5"/>
  <c r="E147" i="5" s="1"/>
  <c r="W117" i="5"/>
  <c r="E117" i="5" s="1"/>
  <c r="W50" i="5"/>
  <c r="E50" i="5" s="1"/>
  <c r="W106" i="5"/>
  <c r="E106" i="5" s="1"/>
  <c r="W15" i="5"/>
  <c r="E15" i="5" s="1"/>
  <c r="W199" i="5"/>
  <c r="E199" i="5" s="1"/>
  <c r="W183" i="5"/>
  <c r="E183" i="5" s="1"/>
  <c r="S82" i="5"/>
  <c r="W66" i="5"/>
  <c r="W87" i="5"/>
  <c r="E87" i="5" s="1"/>
  <c r="W200" i="5"/>
  <c r="E200" i="5" s="1"/>
  <c r="W238" i="5"/>
  <c r="E238" i="5" s="1"/>
  <c r="BM100" i="5"/>
  <c r="BP17" i="5"/>
  <c r="K17" i="5" s="1"/>
  <c r="BP185" i="5"/>
  <c r="K185" i="5" s="1"/>
  <c r="O185" i="5" s="1"/>
  <c r="BK265" i="5"/>
  <c r="BP255" i="5"/>
  <c r="BP238" i="5"/>
  <c r="K238" i="5" s="1"/>
  <c r="O238" i="5" s="1"/>
  <c r="BP178" i="5"/>
  <c r="K178" i="5" s="1"/>
  <c r="BP49" i="5"/>
  <c r="K49" i="5" s="1"/>
  <c r="BK188" i="5"/>
  <c r="BP172" i="5"/>
  <c r="BP10" i="5"/>
  <c r="K10" i="5" s="1"/>
  <c r="BP197" i="5"/>
  <c r="K197" i="5" s="1"/>
  <c r="BP89" i="5"/>
  <c r="K89" i="5" s="1"/>
  <c r="BP42" i="5"/>
  <c r="K42" i="5" s="1"/>
  <c r="BP225" i="5"/>
  <c r="K225" i="5" s="1"/>
  <c r="BP156" i="5"/>
  <c r="K156" i="5" s="1"/>
  <c r="BP51" i="5"/>
  <c r="K51" i="5" s="1"/>
  <c r="BP12" i="5"/>
  <c r="K12" i="5" s="1"/>
  <c r="O12" i="5" s="1"/>
  <c r="AK188" i="5"/>
  <c r="BE187" i="5"/>
  <c r="BO169" i="5"/>
  <c r="BE231" i="5"/>
  <c r="J231" i="5" s="1"/>
  <c r="BE248" i="5"/>
  <c r="J248" i="5" s="1"/>
  <c r="BE74" i="5"/>
  <c r="J74" i="5" s="1"/>
  <c r="BB207" i="5"/>
  <c r="BE191" i="5"/>
  <c r="BE20" i="5"/>
  <c r="BE108" i="5"/>
  <c r="J108" i="5" s="1"/>
  <c r="BE258" i="5"/>
  <c r="J258" i="5" s="1"/>
  <c r="BE121" i="5"/>
  <c r="J121" i="5" s="1"/>
  <c r="AJ100" i="5"/>
  <c r="AJ101" i="5" s="1"/>
  <c r="AM85" i="5"/>
  <c r="AM217" i="5"/>
  <c r="F217" i="5" s="1"/>
  <c r="AM67" i="5"/>
  <c r="F67" i="5" s="1"/>
  <c r="AM249" i="5"/>
  <c r="F249" i="5" s="1"/>
  <c r="AM133" i="5"/>
  <c r="F133" i="5" s="1"/>
  <c r="BP43" i="5"/>
  <c r="K43" i="5" s="1"/>
  <c r="BI44" i="5"/>
  <c r="AO251" i="5"/>
  <c r="AO82" i="5"/>
  <c r="W237" i="5"/>
  <c r="E237" i="5" s="1"/>
  <c r="W246" i="5"/>
  <c r="E246" i="5" s="1"/>
  <c r="W182" i="5"/>
  <c r="E182" i="5" s="1"/>
  <c r="W184" i="5"/>
  <c r="E184" i="5" s="1"/>
  <c r="W262" i="5"/>
  <c r="E262" i="5" s="1"/>
  <c r="W137" i="5"/>
  <c r="E137" i="5" s="1"/>
  <c r="W230" i="5"/>
  <c r="E230" i="5" s="1"/>
  <c r="W264" i="5"/>
  <c r="E264" i="5" s="1"/>
  <c r="W160" i="5"/>
  <c r="E160" i="5" s="1"/>
  <c r="W162" i="5"/>
  <c r="E162" i="5" s="1"/>
  <c r="W96" i="5"/>
  <c r="E96" i="5" s="1"/>
  <c r="W206" i="5"/>
  <c r="E206" i="5" s="1"/>
  <c r="BM251" i="5"/>
  <c r="BM150" i="5"/>
  <c r="BM113" i="5"/>
  <c r="BD25" i="5"/>
  <c r="BK239" i="5"/>
  <c r="BP229" i="5"/>
  <c r="BP264" i="5"/>
  <c r="K264" i="5" s="1"/>
  <c r="O264" i="5" s="1"/>
  <c r="BP236" i="5"/>
  <c r="K236" i="5" s="1"/>
  <c r="O236" i="5" s="1"/>
  <c r="BK100" i="5"/>
  <c r="BP85" i="5"/>
  <c r="BP213" i="5"/>
  <c r="K213" i="5" s="1"/>
  <c r="BP163" i="5"/>
  <c r="K163" i="5" s="1"/>
  <c r="BP192" i="5"/>
  <c r="K192" i="5" s="1"/>
  <c r="BP38" i="5"/>
  <c r="K38" i="5" s="1"/>
  <c r="BP93" i="5"/>
  <c r="K93" i="5" s="1"/>
  <c r="BP186" i="5"/>
  <c r="K186" i="5" s="1"/>
  <c r="BP257" i="5"/>
  <c r="K257" i="5" s="1"/>
  <c r="BP149" i="5"/>
  <c r="K149" i="5" s="1"/>
  <c r="BP138" i="5"/>
  <c r="K138" i="5" s="1"/>
  <c r="BP58" i="5"/>
  <c r="K58" i="5" s="1"/>
  <c r="BP19" i="5"/>
  <c r="K19" i="5" s="1"/>
  <c r="O19" i="5" s="1"/>
  <c r="AP126" i="5"/>
  <c r="BP108" i="5"/>
  <c r="K108" i="5" s="1"/>
  <c r="AK207" i="5"/>
  <c r="AK251" i="5"/>
  <c r="BE202" i="5"/>
  <c r="J202" i="5" s="1"/>
  <c r="BE58" i="5"/>
  <c r="BE31" i="5"/>
  <c r="BE264" i="5"/>
  <c r="J264" i="5" s="1"/>
  <c r="BE137" i="5"/>
  <c r="J137" i="5" s="1"/>
  <c r="AM43" i="5"/>
  <c r="F43" i="5" s="1"/>
  <c r="AJ82" i="5"/>
  <c r="AM66" i="5"/>
  <c r="AM49" i="5"/>
  <c r="F49" i="5" s="1"/>
  <c r="AM199" i="5"/>
  <c r="F199" i="5" s="1"/>
  <c r="AM143" i="5"/>
  <c r="F143" i="5" s="1"/>
  <c r="AM182" i="5"/>
  <c r="F182" i="5" s="1"/>
  <c r="BR188" i="5"/>
  <c r="BP217" i="5"/>
  <c r="K217" i="5" s="1"/>
  <c r="AO150" i="5"/>
  <c r="W51" i="5"/>
  <c r="E51" i="5" s="1"/>
  <c r="W40" i="5"/>
  <c r="E40" i="5" s="1"/>
  <c r="W212" i="5"/>
  <c r="E212" i="5" s="1"/>
  <c r="W98" i="5"/>
  <c r="E98" i="5" s="1"/>
  <c r="W29" i="5"/>
  <c r="E29" i="5" s="1"/>
  <c r="W78" i="5"/>
  <c r="E78" i="5" s="1"/>
  <c r="W21" i="5"/>
  <c r="E21" i="5" s="1"/>
  <c r="W71" i="5"/>
  <c r="E71" i="5" s="1"/>
  <c r="W80" i="5"/>
  <c r="E80" i="5" s="1"/>
  <c r="W14" i="5"/>
  <c r="E14" i="5" s="1"/>
  <c r="W257" i="5"/>
  <c r="E257" i="5" s="1"/>
  <c r="W36" i="5"/>
  <c r="E36" i="5" s="1"/>
  <c r="W34" i="5"/>
  <c r="E34" i="5" s="1"/>
  <c r="S44" i="5"/>
  <c r="AH45" i="5" s="1"/>
  <c r="W28" i="5"/>
  <c r="W53" i="5"/>
  <c r="E53" i="5" s="1"/>
  <c r="BM188" i="5"/>
  <c r="BM44" i="5"/>
  <c r="BM25" i="5"/>
  <c r="AR63" i="5"/>
  <c r="BP250" i="5"/>
  <c r="K250" i="5" s="1"/>
  <c r="BP131" i="5"/>
  <c r="K131" i="5" s="1"/>
  <c r="BP247" i="5"/>
  <c r="K247" i="5" s="1"/>
  <c r="BP75" i="5"/>
  <c r="K75" i="5" s="1"/>
  <c r="BP32" i="5"/>
  <c r="K32" i="5" s="1"/>
  <c r="BP256" i="5"/>
  <c r="K256" i="5" s="1"/>
  <c r="BP235" i="5"/>
  <c r="K235" i="5" s="1"/>
  <c r="O235" i="5" s="1"/>
  <c r="BP176" i="5"/>
  <c r="K176" i="5" s="1"/>
  <c r="BP202" i="5"/>
  <c r="K202" i="5" s="1"/>
  <c r="BP36" i="5"/>
  <c r="K36" i="5" s="1"/>
  <c r="BP120" i="5"/>
  <c r="K120" i="5" s="1"/>
  <c r="BP20" i="5"/>
  <c r="K20" i="5" s="1"/>
  <c r="BP56" i="5"/>
  <c r="K56" i="5" s="1"/>
  <c r="BI63" i="5"/>
  <c r="AP188" i="5"/>
  <c r="L129" i="5"/>
  <c r="I139" i="5"/>
  <c r="M129" i="5"/>
  <c r="BE257" i="5"/>
  <c r="J257" i="5" s="1"/>
  <c r="BE119" i="5"/>
  <c r="J119" i="5" s="1"/>
  <c r="BE133" i="5"/>
  <c r="BE57" i="5"/>
  <c r="J57" i="5" s="1"/>
  <c r="BE197" i="5"/>
  <c r="J197" i="5" s="1"/>
  <c r="AJ169" i="5"/>
  <c r="AM237" i="5"/>
  <c r="F237" i="5" s="1"/>
  <c r="AM10" i="5"/>
  <c r="F10" i="5" s="1"/>
  <c r="BE91" i="5"/>
  <c r="J91" i="5" s="1"/>
  <c r="AX100" i="5"/>
  <c r="AC139" i="5"/>
  <c r="V207" i="5"/>
  <c r="U239" i="5"/>
  <c r="BP198" i="5"/>
  <c r="K198" i="5" s="1"/>
  <c r="AU265" i="5"/>
  <c r="AU239" i="5"/>
  <c r="AO265" i="5"/>
  <c r="W61" i="5"/>
  <c r="E61" i="5" s="1"/>
  <c r="S63" i="5"/>
  <c r="AH64" i="5" s="1"/>
  <c r="W47" i="5"/>
  <c r="W201" i="5"/>
  <c r="E201" i="5" s="1"/>
  <c r="W95" i="5"/>
  <c r="E95" i="5" s="1"/>
  <c r="W168" i="5"/>
  <c r="E168" i="5" s="1"/>
  <c r="W41" i="5"/>
  <c r="E41" i="5" s="1"/>
  <c r="S113" i="5"/>
  <c r="W103" i="5"/>
  <c r="W123" i="5"/>
  <c r="E123" i="5" s="1"/>
  <c r="W59" i="5"/>
  <c r="E59" i="5" s="1"/>
  <c r="W263" i="5"/>
  <c r="E263" i="5" s="1"/>
  <c r="W74" i="5"/>
  <c r="E74" i="5" s="1"/>
  <c r="W104" i="5"/>
  <c r="E104" i="5" s="1"/>
  <c r="S207" i="5"/>
  <c r="W191" i="5"/>
  <c r="W179" i="5"/>
  <c r="E179" i="5" s="1"/>
  <c r="W24" i="5"/>
  <c r="E24" i="5" s="1"/>
  <c r="BM82" i="5"/>
  <c r="BP55" i="5"/>
  <c r="K55" i="5" s="1"/>
  <c r="BP177" i="5"/>
  <c r="K177" i="5" s="1"/>
  <c r="BP87" i="5"/>
  <c r="K87" i="5" s="1"/>
  <c r="BP78" i="5"/>
  <c r="K78" i="5" s="1"/>
  <c r="BP35" i="5"/>
  <c r="K35" i="5" s="1"/>
  <c r="O35" i="5" s="1"/>
  <c r="BP174" i="5"/>
  <c r="K174" i="5" s="1"/>
  <c r="O174" i="5" s="1"/>
  <c r="BP23" i="5"/>
  <c r="K23" i="5" s="1"/>
  <c r="BP99" i="5"/>
  <c r="K99" i="5" s="1"/>
  <c r="BP248" i="5"/>
  <c r="K248" i="5" s="1"/>
  <c r="BP215" i="5"/>
  <c r="K215" i="5" s="1"/>
  <c r="BP204" i="5"/>
  <c r="K204" i="5" s="1"/>
  <c r="BP14" i="5"/>
  <c r="K14" i="5" s="1"/>
  <c r="AP113" i="5"/>
  <c r="AK113" i="5"/>
  <c r="BG239" i="5"/>
  <c r="BE250" i="5"/>
  <c r="J250" i="5" s="1"/>
  <c r="BE238" i="5"/>
  <c r="J238" i="5" s="1"/>
  <c r="BE19" i="5"/>
  <c r="BE17" i="5"/>
  <c r="BE245" i="5"/>
  <c r="J245" i="5" s="1"/>
  <c r="AM224" i="5"/>
  <c r="F224" i="5" s="1"/>
  <c r="BE54" i="5"/>
  <c r="J54" i="5" s="1"/>
  <c r="AX63" i="5"/>
  <c r="U44" i="5"/>
  <c r="AO100" i="5"/>
  <c r="AO207" i="5"/>
  <c r="W38" i="5"/>
  <c r="E38" i="5" s="1"/>
  <c r="W193" i="5"/>
  <c r="E193" i="5" s="1"/>
  <c r="W158" i="5"/>
  <c r="E158" i="5" s="1"/>
  <c r="W216" i="5"/>
  <c r="E216" i="5" s="1"/>
  <c r="S139" i="5"/>
  <c r="AH140" i="5" s="1"/>
  <c r="W249" i="5"/>
  <c r="E249" i="5" s="1"/>
  <c r="W244" i="5"/>
  <c r="E244" i="5" s="1"/>
  <c r="W181" i="5"/>
  <c r="E181" i="5" s="1"/>
  <c r="W94" i="5"/>
  <c r="E94" i="5" s="1"/>
  <c r="W17" i="5"/>
  <c r="E17" i="5" s="1"/>
  <c r="W185" i="5"/>
  <c r="E185" i="5" s="1"/>
  <c r="W255" i="5"/>
  <c r="S265" i="5"/>
  <c r="AH266" i="5" s="1"/>
  <c r="W134" i="5"/>
  <c r="E134" i="5" s="1"/>
  <c r="W118" i="5"/>
  <c r="E118" i="5" s="1"/>
  <c r="W211" i="5"/>
  <c r="E211" i="5" s="1"/>
  <c r="BP30" i="5"/>
  <c r="K30" i="5" s="1"/>
  <c r="BP133" i="5"/>
  <c r="K133" i="5" s="1"/>
  <c r="O133" i="5" s="1"/>
  <c r="BP243" i="5"/>
  <c r="K243" i="5" s="1"/>
  <c r="BK25" i="5"/>
  <c r="BP9" i="5"/>
  <c r="BP199" i="5"/>
  <c r="K199" i="5" s="1"/>
  <c r="O199" i="5" s="1"/>
  <c r="BP147" i="5"/>
  <c r="K147" i="5" s="1"/>
  <c r="BP33" i="5"/>
  <c r="K33" i="5" s="1"/>
  <c r="BP86" i="5"/>
  <c r="K86" i="5" s="1"/>
  <c r="O86" i="5" s="1"/>
  <c r="BP60" i="5"/>
  <c r="K60" i="5" s="1"/>
  <c r="BP16" i="5"/>
  <c r="K16" i="5" s="1"/>
  <c r="BP105" i="5"/>
  <c r="K105" i="5" s="1"/>
  <c r="BP214" i="5"/>
  <c r="K214" i="5" s="1"/>
  <c r="AP139" i="5"/>
  <c r="AP265" i="5"/>
  <c r="BG226" i="5"/>
  <c r="BG265" i="5"/>
  <c r="BE177" i="5"/>
  <c r="BE263" i="5"/>
  <c r="J263" i="5" s="1"/>
  <c r="BE56" i="5"/>
  <c r="J56" i="5" s="1"/>
  <c r="BE244" i="5"/>
  <c r="J244" i="5" s="1"/>
  <c r="BE136" i="5"/>
  <c r="J136" i="5" s="1"/>
  <c r="AM179" i="5"/>
  <c r="F179" i="5" s="1"/>
  <c r="AM233" i="5"/>
  <c r="F233" i="5" s="1"/>
  <c r="AJ265" i="5"/>
  <c r="V188" i="5"/>
  <c r="W99" i="5"/>
  <c r="E99" i="5" s="1"/>
  <c r="W112" i="5"/>
  <c r="E112" i="5" s="1"/>
  <c r="W32" i="5"/>
  <c r="E32" i="5" s="1"/>
  <c r="S239" i="5"/>
  <c r="AH240" i="5" s="1"/>
  <c r="W229" i="5"/>
  <c r="BP74" i="5"/>
  <c r="K74" i="5" s="1"/>
  <c r="BP159" i="5"/>
  <c r="K159" i="5" s="1"/>
  <c r="O159" i="5" s="1"/>
  <c r="BP13" i="5"/>
  <c r="K13" i="5" s="1"/>
  <c r="AK169" i="5"/>
  <c r="BG251" i="5"/>
  <c r="BE24" i="5"/>
  <c r="BE39" i="5"/>
  <c r="AM178" i="5"/>
  <c r="F178" i="5" s="1"/>
  <c r="BR226" i="5"/>
  <c r="BR100" i="5"/>
  <c r="AU113" i="5"/>
  <c r="BP18" i="5"/>
  <c r="K18" i="5" s="1"/>
  <c r="BJ25" i="5"/>
  <c r="AU25" i="5"/>
  <c r="AU251" i="5"/>
  <c r="BP109" i="5"/>
  <c r="K109" i="5" s="1"/>
  <c r="BI113" i="5"/>
  <c r="Y188" i="5"/>
  <c r="AO126" i="5"/>
  <c r="AO44" i="5"/>
  <c r="W70" i="5"/>
  <c r="E70" i="5" s="1"/>
  <c r="W19" i="5"/>
  <c r="E19" i="5" s="1"/>
  <c r="W195" i="5"/>
  <c r="E195" i="5" s="1"/>
  <c r="W223" i="5"/>
  <c r="E223" i="5" s="1"/>
  <c r="W236" i="5"/>
  <c r="E236" i="5" s="1"/>
  <c r="W154" i="5"/>
  <c r="E154" i="5" s="1"/>
  <c r="W221" i="5"/>
  <c r="E221" i="5" s="1"/>
  <c r="W58" i="5"/>
  <c r="E58" i="5" s="1"/>
  <c r="W55" i="5"/>
  <c r="E55" i="5" s="1"/>
  <c r="W157" i="5"/>
  <c r="E157" i="5" s="1"/>
  <c r="W203" i="5"/>
  <c r="E203" i="5" s="1"/>
  <c r="W67" i="5"/>
  <c r="E67" i="5" s="1"/>
  <c r="W124" i="5"/>
  <c r="E124" i="5" s="1"/>
  <c r="W217" i="5"/>
  <c r="E217" i="5" s="1"/>
  <c r="W39" i="5"/>
  <c r="E39" i="5" s="1"/>
  <c r="BM139" i="5"/>
  <c r="BP259" i="5"/>
  <c r="K259" i="5" s="1"/>
  <c r="BP194" i="5"/>
  <c r="K194" i="5" s="1"/>
  <c r="BP157" i="5"/>
  <c r="K157" i="5" s="1"/>
  <c r="BP96" i="5"/>
  <c r="K96" i="5" s="1"/>
  <c r="BP97" i="5"/>
  <c r="K97" i="5" s="1"/>
  <c r="BP260" i="5"/>
  <c r="K260" i="5" s="1"/>
  <c r="BP219" i="5"/>
  <c r="K219" i="5" s="1"/>
  <c r="BP72" i="5"/>
  <c r="K72" i="5" s="1"/>
  <c r="O72" i="5" s="1"/>
  <c r="BP34" i="5"/>
  <c r="K34" i="5" s="1"/>
  <c r="BP212" i="5"/>
  <c r="K212" i="5" s="1"/>
  <c r="BP200" i="5"/>
  <c r="K200" i="5" s="1"/>
  <c r="BP205" i="5"/>
  <c r="K205" i="5" s="1"/>
  <c r="BP76" i="5"/>
  <c r="K76" i="5" s="1"/>
  <c r="BP168" i="5"/>
  <c r="K168" i="5" s="1"/>
  <c r="BE21" i="5"/>
  <c r="AP25" i="5"/>
  <c r="AP169" i="5"/>
  <c r="AP251" i="5"/>
  <c r="BP73" i="5"/>
  <c r="K73" i="5" s="1"/>
  <c r="AK139" i="5"/>
  <c r="BD188" i="5"/>
  <c r="BE159" i="5"/>
  <c r="BE35" i="5"/>
  <c r="BE232" i="5"/>
  <c r="J232" i="5" s="1"/>
  <c r="BE206" i="5"/>
  <c r="J206" i="5" s="1"/>
  <c r="BE29" i="5"/>
  <c r="AM57" i="5"/>
  <c r="F57" i="5" s="1"/>
  <c r="AJ25" i="5"/>
  <c r="BG100" i="5"/>
  <c r="BG44" i="5"/>
  <c r="AD63" i="5"/>
  <c r="BE134" i="5"/>
  <c r="J134" i="5" s="1"/>
  <c r="BE116" i="5"/>
  <c r="BE173" i="5"/>
  <c r="BE122" i="5"/>
  <c r="J122" i="5" s="1"/>
  <c r="BE109" i="5"/>
  <c r="J109" i="5" s="1"/>
  <c r="BE223" i="5"/>
  <c r="J223" i="5" s="1"/>
  <c r="BB100" i="5"/>
  <c r="BE85" i="5"/>
  <c r="BE23" i="5"/>
  <c r="BE215" i="5"/>
  <c r="J215" i="5" s="1"/>
  <c r="BE117" i="5"/>
  <c r="J117" i="5" s="1"/>
  <c r="BE181" i="5"/>
  <c r="BE216" i="5"/>
  <c r="J216" i="5" s="1"/>
  <c r="BE107" i="5"/>
  <c r="J107" i="5" s="1"/>
  <c r="BE71" i="5"/>
  <c r="J71" i="5" s="1"/>
  <c r="AM55" i="5"/>
  <c r="F55" i="5" s="1"/>
  <c r="AM167" i="5"/>
  <c r="F167" i="5" s="1"/>
  <c r="AM195" i="5"/>
  <c r="F195" i="5" s="1"/>
  <c r="AM89" i="5"/>
  <c r="F89" i="5" s="1"/>
  <c r="AF100" i="5"/>
  <c r="AF101" i="5" s="1"/>
  <c r="BF150" i="5"/>
  <c r="BF226" i="5"/>
  <c r="BO82" i="5"/>
  <c r="V169" i="5"/>
  <c r="V150" i="5"/>
  <c r="U126" i="5"/>
  <c r="AN251" i="5"/>
  <c r="BQ113" i="5"/>
  <c r="AV82" i="5"/>
  <c r="AP63" i="5"/>
  <c r="AK239" i="5"/>
  <c r="W105" i="5"/>
  <c r="E105" i="5" s="1"/>
  <c r="Q113" i="5"/>
  <c r="AF114" i="5" s="1"/>
  <c r="AQ25" i="5"/>
  <c r="BE225" i="5"/>
  <c r="J225" i="5" s="1"/>
  <c r="AY226" i="5"/>
  <c r="BE40" i="5"/>
  <c r="BE94" i="5"/>
  <c r="J94" i="5" s="1"/>
  <c r="BE143" i="5"/>
  <c r="J143" i="5" s="1"/>
  <c r="BE120" i="5"/>
  <c r="J120" i="5" s="1"/>
  <c r="BE132" i="5"/>
  <c r="J132" i="5" s="1"/>
  <c r="BB82" i="5"/>
  <c r="BE66" i="5"/>
  <c r="BE195" i="5"/>
  <c r="J195" i="5" s="1"/>
  <c r="BE237" i="5"/>
  <c r="J237" i="5" s="1"/>
  <c r="BB239" i="5"/>
  <c r="BE229" i="5"/>
  <c r="BB251" i="5"/>
  <c r="BE242" i="5"/>
  <c r="BE256" i="5"/>
  <c r="J256" i="5" s="1"/>
  <c r="BE155" i="5"/>
  <c r="BE118" i="5"/>
  <c r="J118" i="5" s="1"/>
  <c r="BE99" i="5"/>
  <c r="J99" i="5" s="1"/>
  <c r="AM238" i="5"/>
  <c r="F238" i="5" s="1"/>
  <c r="AM156" i="5"/>
  <c r="F156" i="5" s="1"/>
  <c r="AJ188" i="5"/>
  <c r="AM56" i="5"/>
  <c r="F56" i="5" s="1"/>
  <c r="AM72" i="5"/>
  <c r="F72" i="5" s="1"/>
  <c r="AJ63" i="5"/>
  <c r="AM47" i="5"/>
  <c r="AJ113" i="5"/>
  <c r="AM103" i="5"/>
  <c r="AM137" i="5"/>
  <c r="F137" i="5" s="1"/>
  <c r="BE60" i="5"/>
  <c r="J60" i="5" s="1"/>
  <c r="AM52" i="5"/>
  <c r="F52" i="5" s="1"/>
  <c r="AF63" i="5"/>
  <c r="AF64" i="5" s="1"/>
  <c r="AC126" i="5"/>
  <c r="AC169" i="5"/>
  <c r="U100" i="5"/>
  <c r="AN265" i="5"/>
  <c r="AN207" i="5"/>
  <c r="BQ82" i="5"/>
  <c r="AM110" i="5"/>
  <c r="F110" i="5" s="1"/>
  <c r="AH113" i="5"/>
  <c r="BE10" i="5"/>
  <c r="BE111" i="5"/>
  <c r="J111" i="5" s="1"/>
  <c r="BE246" i="5"/>
  <c r="J246" i="5" s="1"/>
  <c r="BE41" i="5"/>
  <c r="BE174" i="5"/>
  <c r="BE168" i="5"/>
  <c r="BE218" i="5"/>
  <c r="J218" i="5" s="1"/>
  <c r="BE243" i="5"/>
  <c r="J243" i="5" s="1"/>
  <c r="BE198" i="5"/>
  <c r="J198" i="5" s="1"/>
  <c r="BE18" i="5"/>
  <c r="BE219" i="5"/>
  <c r="J219" i="5" s="1"/>
  <c r="BE166" i="5"/>
  <c r="AM130" i="5"/>
  <c r="F130" i="5" s="1"/>
  <c r="AM105" i="5"/>
  <c r="F105" i="5" s="1"/>
  <c r="AM34" i="5"/>
  <c r="F34" i="5" s="1"/>
  <c r="AM247" i="5"/>
  <c r="F247" i="5" s="1"/>
  <c r="AM86" i="5"/>
  <c r="F86" i="5" s="1"/>
  <c r="AA100" i="5"/>
  <c r="BR150" i="5"/>
  <c r="BR251" i="5"/>
  <c r="BF63" i="5"/>
  <c r="BE203" i="5"/>
  <c r="J203" i="5" s="1"/>
  <c r="AX207" i="5"/>
  <c r="U139" i="5"/>
  <c r="U25" i="5"/>
  <c r="AN188" i="5"/>
  <c r="BQ100" i="5"/>
  <c r="AK226" i="5"/>
  <c r="AK25" i="5"/>
  <c r="BE78" i="5"/>
  <c r="J78" i="5" s="1"/>
  <c r="BE213" i="5"/>
  <c r="J213" i="5" s="1"/>
  <c r="BE234" i="5"/>
  <c r="J234" i="5" s="1"/>
  <c r="BE221" i="5"/>
  <c r="J221" i="5" s="1"/>
  <c r="BE112" i="5"/>
  <c r="J112" i="5" s="1"/>
  <c r="BE205" i="5"/>
  <c r="J205" i="5" s="1"/>
  <c r="BE212" i="5"/>
  <c r="J212" i="5" s="1"/>
  <c r="BE55" i="5"/>
  <c r="J55" i="5" s="1"/>
  <c r="BE200" i="5"/>
  <c r="J200" i="5" s="1"/>
  <c r="BE156" i="5"/>
  <c r="BE165" i="5"/>
  <c r="BE233" i="5"/>
  <c r="J233" i="5" s="1"/>
  <c r="BE262" i="5"/>
  <c r="J262" i="5" s="1"/>
  <c r="BB150" i="5"/>
  <c r="BE142" i="5"/>
  <c r="AJ150" i="5"/>
  <c r="AM219" i="5"/>
  <c r="F219" i="5" s="1"/>
  <c r="AM78" i="5"/>
  <c r="F78" i="5" s="1"/>
  <c r="AM11" i="5"/>
  <c r="F11" i="5" s="1"/>
  <c r="AM236" i="5"/>
  <c r="F236" i="5" s="1"/>
  <c r="AM118" i="5"/>
  <c r="F118" i="5" s="1"/>
  <c r="AM220" i="5"/>
  <c r="F220" i="5" s="1"/>
  <c r="BE12" i="5"/>
  <c r="AX25" i="5"/>
  <c r="BF251" i="5"/>
  <c r="BF139" i="5"/>
  <c r="BF239" i="5"/>
  <c r="AR113" i="5"/>
  <c r="AC113" i="5"/>
  <c r="V25" i="5"/>
  <c r="U150" i="5"/>
  <c r="U226" i="5"/>
  <c r="AM135" i="5"/>
  <c r="F135" i="5" s="1"/>
  <c r="AN82" i="5"/>
  <c r="AN44" i="5"/>
  <c r="AN100" i="5"/>
  <c r="BP123" i="5"/>
  <c r="K123" i="5" s="1"/>
  <c r="BQ25" i="5"/>
  <c r="BQ150" i="5"/>
  <c r="BO44" i="5"/>
  <c r="AM39" i="5"/>
  <c r="F39" i="5" s="1"/>
  <c r="AF44" i="5"/>
  <c r="AF45" i="5" s="1"/>
  <c r="BI150" i="5"/>
  <c r="BP142" i="5"/>
  <c r="BF188" i="5"/>
  <c r="AC63" i="5"/>
  <c r="AC44" i="5"/>
  <c r="AC25" i="5"/>
  <c r="V139" i="5"/>
  <c r="BP132" i="5"/>
  <c r="K132" i="5" s="1"/>
  <c r="BP148" i="5"/>
  <c r="K148" i="5" s="1"/>
  <c r="BG139" i="5"/>
  <c r="BE110" i="5"/>
  <c r="J110" i="5" s="1"/>
  <c r="AX113" i="5"/>
  <c r="AY169" i="5"/>
  <c r="BE164" i="5"/>
  <c r="AQ63" i="5"/>
  <c r="BE97" i="5"/>
  <c r="J97" i="5" s="1"/>
  <c r="BE186" i="5"/>
  <c r="BE130" i="5"/>
  <c r="BE160" i="5"/>
  <c r="BE34" i="5"/>
  <c r="BB113" i="5"/>
  <c r="BE103" i="5"/>
  <c r="BE92" i="5"/>
  <c r="J92" i="5" s="1"/>
  <c r="BE176" i="5"/>
  <c r="BE81" i="5"/>
  <c r="J81" i="5" s="1"/>
  <c r="BE36" i="5"/>
  <c r="BE157" i="5"/>
  <c r="BB265" i="5"/>
  <c r="BE255" i="5"/>
  <c r="AM61" i="5"/>
  <c r="F61" i="5" s="1"/>
  <c r="AM125" i="5"/>
  <c r="F125" i="5" s="1"/>
  <c r="AJ44" i="5"/>
  <c r="AJ45" i="5" s="1"/>
  <c r="AM28" i="5"/>
  <c r="AM60" i="5"/>
  <c r="F60" i="5" s="1"/>
  <c r="BR169" i="5"/>
  <c r="BF25" i="5"/>
  <c r="BP206" i="5"/>
  <c r="K206" i="5" s="1"/>
  <c r="BI207" i="5"/>
  <c r="BE161" i="5"/>
  <c r="AX169" i="5"/>
  <c r="AL169" i="5"/>
  <c r="AC100" i="5"/>
  <c r="V63" i="5"/>
  <c r="V44" i="5"/>
  <c r="V265" i="5"/>
  <c r="V226" i="5"/>
  <c r="AV25" i="5"/>
  <c r="AN226" i="5"/>
  <c r="AN113" i="5"/>
  <c r="AN63" i="5"/>
  <c r="BQ169" i="5"/>
  <c r="BG63" i="5"/>
  <c r="BG188" i="5"/>
  <c r="AA25" i="5"/>
  <c r="BE37" i="5"/>
  <c r="BE52" i="5"/>
  <c r="J52" i="5" s="1"/>
  <c r="BE69" i="5"/>
  <c r="J69" i="5" s="1"/>
  <c r="BB63" i="5"/>
  <c r="BE47" i="5"/>
  <c r="BB169" i="5"/>
  <c r="BE153" i="5"/>
  <c r="BE104" i="5"/>
  <c r="J104" i="5" s="1"/>
  <c r="BE93" i="5"/>
  <c r="J93" i="5" s="1"/>
  <c r="BB226" i="5"/>
  <c r="BE210" i="5"/>
  <c r="BE146" i="5"/>
  <c r="BE89" i="5"/>
  <c r="J89" i="5" s="1"/>
  <c r="BE167" i="5"/>
  <c r="BE199" i="5"/>
  <c r="J199" i="5" s="1"/>
  <c r="AM94" i="5"/>
  <c r="F94" i="5" s="1"/>
  <c r="AM24" i="5"/>
  <c r="F24" i="5" s="1"/>
  <c r="AM41" i="5"/>
  <c r="F41" i="5" s="1"/>
  <c r="BR44" i="5"/>
  <c r="BR139" i="5"/>
  <c r="BR82" i="5"/>
  <c r="BR113" i="5"/>
  <c r="BF44" i="5"/>
  <c r="V251" i="5"/>
  <c r="U251" i="5"/>
  <c r="U188" i="5"/>
  <c r="AN239" i="5"/>
  <c r="BQ44" i="5"/>
  <c r="BQ265" i="5"/>
  <c r="BF82" i="5"/>
  <c r="AC188" i="5"/>
  <c r="V113" i="5"/>
  <c r="U169" i="5"/>
  <c r="U113" i="5"/>
  <c r="AN126" i="5"/>
  <c r="AN139" i="5"/>
  <c r="BQ207" i="5"/>
  <c r="BQ226" i="5"/>
  <c r="BF100" i="5"/>
  <c r="BF207" i="5"/>
  <c r="BF265" i="5"/>
  <c r="L145" i="5"/>
  <c r="R113" i="5"/>
  <c r="AG114" i="5" s="1"/>
  <c r="W110" i="5"/>
  <c r="E110" i="5" s="1"/>
  <c r="AC239" i="5"/>
  <c r="AC207" i="5"/>
  <c r="U63" i="5"/>
  <c r="U82" i="5"/>
  <c r="U265" i="5"/>
  <c r="AN25" i="5"/>
  <c r="BQ188" i="5"/>
  <c r="BQ63" i="5"/>
  <c r="AS63" i="5"/>
  <c r="BG82" i="5"/>
  <c r="BE68" i="5"/>
  <c r="J68" i="5" s="1"/>
  <c r="AX82" i="5"/>
  <c r="BE98" i="5"/>
  <c r="J98" i="5" s="1"/>
  <c r="BE236" i="5"/>
  <c r="J236" i="5" s="1"/>
  <c r="BE90" i="5"/>
  <c r="J90" i="5" s="1"/>
  <c r="BE214" i="5"/>
  <c r="J214" i="5" s="1"/>
  <c r="BE201" i="5"/>
  <c r="J201" i="5" s="1"/>
  <c r="BE224" i="5"/>
  <c r="BE230" i="5"/>
  <c r="J230" i="5" s="1"/>
  <c r="BE204" i="5"/>
  <c r="J204" i="5" s="1"/>
  <c r="BE194" i="5"/>
  <c r="J194" i="5" s="1"/>
  <c r="BE50" i="5"/>
  <c r="J50" i="5" s="1"/>
  <c r="BE220" i="5"/>
  <c r="J220" i="5" s="1"/>
  <c r="BE149" i="5"/>
  <c r="BD82" i="5"/>
  <c r="AM196" i="5"/>
  <c r="F196" i="5" s="1"/>
  <c r="AM201" i="5"/>
  <c r="F201" i="5" s="1"/>
  <c r="AM161" i="5"/>
  <c r="F161" i="5" s="1"/>
  <c r="AM119" i="5"/>
  <c r="F119" i="5" s="1"/>
  <c r="AM134" i="5"/>
  <c r="F134" i="5" s="1"/>
  <c r="AM213" i="5"/>
  <c r="F213" i="5" s="1"/>
  <c r="BR265" i="5"/>
  <c r="AT63" i="5"/>
  <c r="BP221" i="5"/>
  <c r="K221" i="5" s="1"/>
  <c r="BI226" i="5"/>
  <c r="BE59" i="5"/>
  <c r="J59" i="5" s="1"/>
  <c r="BE88" i="5"/>
  <c r="J88" i="5" s="1"/>
  <c r="AZ100" i="5"/>
  <c r="BE185" i="5"/>
  <c r="AZ188" i="5"/>
  <c r="AC82" i="5"/>
  <c r="AC251" i="5"/>
  <c r="V82" i="5"/>
  <c r="V239" i="5"/>
  <c r="BP180" i="5"/>
  <c r="K180" i="5" s="1"/>
  <c r="O180" i="5" s="1"/>
  <c r="BJ188" i="5"/>
  <c r="AN150" i="5"/>
  <c r="BF113" i="5"/>
  <c r="BF169" i="5"/>
  <c r="AC226" i="5"/>
  <c r="V100" i="5"/>
  <c r="U207" i="5"/>
  <c r="AN169" i="5"/>
  <c r="BQ139" i="5"/>
  <c r="AY25" i="5"/>
  <c r="BE16" i="5"/>
  <c r="BE163" i="5"/>
  <c r="BE49" i="5"/>
  <c r="J49" i="5" s="1"/>
  <c r="BE217" i="5"/>
  <c r="J217" i="5" s="1"/>
  <c r="BE131" i="5"/>
  <c r="BE72" i="5"/>
  <c r="J72" i="5" s="1"/>
  <c r="BE75" i="5"/>
  <c r="J75" i="5" s="1"/>
  <c r="BE48" i="5"/>
  <c r="J48" i="5" s="1"/>
  <c r="BE67" i="5"/>
  <c r="J67" i="5" s="1"/>
  <c r="BB188" i="5"/>
  <c r="BE172" i="5"/>
  <c r="BE87" i="5"/>
  <c r="J87" i="5" s="1"/>
  <c r="BE13" i="5"/>
  <c r="BE175" i="5"/>
  <c r="BE73" i="5"/>
  <c r="J73" i="5" s="1"/>
  <c r="BE51" i="5"/>
  <c r="J51" i="5" s="1"/>
  <c r="AM221" i="5"/>
  <c r="F221" i="5" s="1"/>
  <c r="AM90" i="5"/>
  <c r="F90" i="5" s="1"/>
  <c r="AM91" i="5"/>
  <c r="F91" i="5" s="1"/>
  <c r="AM218" i="5"/>
  <c r="F218" i="5" s="1"/>
  <c r="AM123" i="5"/>
  <c r="F123" i="5" s="1"/>
  <c r="AJ207" i="5"/>
  <c r="AM191" i="5"/>
  <c r="AJ251" i="5"/>
  <c r="AJ252" i="5" s="1"/>
  <c r="AM242" i="5"/>
  <c r="AM54" i="5"/>
  <c r="F54" i="5" s="1"/>
  <c r="AM122" i="5"/>
  <c r="F122" i="5" s="1"/>
  <c r="AV44" i="5"/>
  <c r="BR207" i="5"/>
  <c r="BF126" i="5"/>
  <c r="BE32" i="5"/>
  <c r="AZ44" i="5"/>
  <c r="BQ239" i="5"/>
  <c r="AM243" i="5"/>
  <c r="F243" i="5" s="1"/>
  <c r="AM192" i="5"/>
  <c r="F192" i="5" s="1"/>
  <c r="AM212" i="5"/>
  <c r="F212" i="5" s="1"/>
  <c r="AM154" i="5"/>
  <c r="F154" i="5" s="1"/>
  <c r="AM111" i="5"/>
  <c r="F111" i="5" s="1"/>
  <c r="AM19" i="5"/>
  <c r="F19" i="5" s="1"/>
  <c r="AM107" i="5"/>
  <c r="F107" i="5" s="1"/>
  <c r="AM146" i="5"/>
  <c r="F146" i="5" s="1"/>
  <c r="BN207" i="5"/>
  <c r="AG189" i="5"/>
  <c r="AM36" i="5"/>
  <c r="F36" i="5" s="1"/>
  <c r="AM29" i="5"/>
  <c r="F29" i="5" s="1"/>
  <c r="AM215" i="5"/>
  <c r="F215" i="5" s="1"/>
  <c r="AM248" i="5"/>
  <c r="F248" i="5" s="1"/>
  <c r="AM96" i="5"/>
  <c r="F96" i="5" s="1"/>
  <c r="AM42" i="5"/>
  <c r="F42" i="5" s="1"/>
  <c r="AI169" i="5"/>
  <c r="AM153" i="5"/>
  <c r="AM216" i="5"/>
  <c r="F216" i="5" s="1"/>
  <c r="AM62" i="5"/>
  <c r="F62" i="5" s="1"/>
  <c r="AM204" i="5"/>
  <c r="F204" i="5" s="1"/>
  <c r="AM30" i="5"/>
  <c r="F30" i="5" s="1"/>
  <c r="AM186" i="5"/>
  <c r="F186" i="5" s="1"/>
  <c r="AM165" i="5"/>
  <c r="F165" i="5" s="1"/>
  <c r="AM177" i="5"/>
  <c r="F177" i="5" s="1"/>
  <c r="J144" i="5"/>
  <c r="M144" i="5" s="1"/>
  <c r="AM181" i="5"/>
  <c r="F181" i="5" s="1"/>
  <c r="AM23" i="5"/>
  <c r="F23" i="5" s="1"/>
  <c r="AM205" i="5"/>
  <c r="F205" i="5" s="1"/>
  <c r="AM211" i="5"/>
  <c r="F211" i="5" s="1"/>
  <c r="AM73" i="5"/>
  <c r="F73" i="5" s="1"/>
  <c r="AM18" i="5"/>
  <c r="F18" i="5" s="1"/>
  <c r="AM92" i="5"/>
  <c r="F92" i="5" s="1"/>
  <c r="AW124" i="5"/>
  <c r="AM142" i="5"/>
  <c r="AM33" i="5"/>
  <c r="F33" i="5" s="1"/>
  <c r="AM183" i="5"/>
  <c r="F183" i="5" s="1"/>
  <c r="AM138" i="5"/>
  <c r="F138" i="5" s="1"/>
  <c r="BN226" i="5"/>
  <c r="T251" i="5"/>
  <c r="BL239" i="5"/>
  <c r="AM98" i="5"/>
  <c r="F98" i="5" s="1"/>
  <c r="AM40" i="5"/>
  <c r="F40" i="5" s="1"/>
  <c r="AM104" i="5"/>
  <c r="F104" i="5" s="1"/>
  <c r="AM22" i="5"/>
  <c r="F22" i="5" s="1"/>
  <c r="AI126" i="5"/>
  <c r="AM256" i="5"/>
  <c r="F256" i="5" s="1"/>
  <c r="AM235" i="5"/>
  <c r="F235" i="5" s="1"/>
  <c r="AI226" i="5"/>
  <c r="AM157" i="5"/>
  <c r="F157" i="5" s="1"/>
  <c r="AH208" i="5"/>
  <c r="AM32" i="5"/>
  <c r="F32" i="5" s="1"/>
  <c r="AM163" i="5"/>
  <c r="F163" i="5" s="1"/>
  <c r="AM87" i="5"/>
  <c r="F87" i="5" s="1"/>
  <c r="AH83" i="5"/>
  <c r="BN63" i="5"/>
  <c r="AM172" i="5"/>
  <c r="AM231" i="5"/>
  <c r="F231" i="5" s="1"/>
  <c r="AM147" i="5"/>
  <c r="F147" i="5" s="1"/>
  <c r="AM51" i="5"/>
  <c r="F51" i="5" s="1"/>
  <c r="AM79" i="5"/>
  <c r="F79" i="5" s="1"/>
  <c r="AM159" i="5"/>
  <c r="F159" i="5" s="1"/>
  <c r="BN251" i="5"/>
  <c r="BN150" i="5"/>
  <c r="T188" i="5"/>
  <c r="T169" i="5"/>
  <c r="AM194" i="5"/>
  <c r="F194" i="5" s="1"/>
  <c r="AM88" i="5"/>
  <c r="F88" i="5" s="1"/>
  <c r="BN25" i="5"/>
  <c r="T126" i="5"/>
  <c r="BL169" i="5"/>
  <c r="BL150" i="5"/>
  <c r="AM69" i="5"/>
  <c r="F69" i="5" s="1"/>
  <c r="AM120" i="5"/>
  <c r="F120" i="5" s="1"/>
  <c r="AM38" i="5"/>
  <c r="F38" i="5" s="1"/>
  <c r="AM246" i="5"/>
  <c r="F246" i="5" s="1"/>
  <c r="AM180" i="5"/>
  <c r="F180" i="5" s="1"/>
  <c r="AM222" i="5"/>
  <c r="F222" i="5" s="1"/>
  <c r="AM59" i="5"/>
  <c r="F59" i="5" s="1"/>
  <c r="AM263" i="5"/>
  <c r="F263" i="5" s="1"/>
  <c r="AM121" i="5"/>
  <c r="F121" i="5" s="1"/>
  <c r="AM132" i="5"/>
  <c r="F132" i="5" s="1"/>
  <c r="AM75" i="5"/>
  <c r="F75" i="5" s="1"/>
  <c r="AM124" i="5"/>
  <c r="F124" i="5" s="1"/>
  <c r="AG140" i="5"/>
  <c r="BP139" i="5"/>
  <c r="K129" i="5"/>
  <c r="AM164" i="5"/>
  <c r="F164" i="5" s="1"/>
  <c r="AM108" i="5"/>
  <c r="F108" i="5" s="1"/>
  <c r="AM225" i="5"/>
  <c r="F225" i="5" s="1"/>
  <c r="AM259" i="5"/>
  <c r="F259" i="5" s="1"/>
  <c r="AM37" i="5"/>
  <c r="F37" i="5" s="1"/>
  <c r="AM53" i="5"/>
  <c r="F53" i="5" s="1"/>
  <c r="AM202" i="5"/>
  <c r="F202" i="5" s="1"/>
  <c r="AM200" i="5"/>
  <c r="F200" i="5" s="1"/>
  <c r="AM71" i="5"/>
  <c r="F71" i="5" s="1"/>
  <c r="AM58" i="5"/>
  <c r="F58" i="5" s="1"/>
  <c r="AI25" i="5"/>
  <c r="AM9" i="5"/>
  <c r="AM50" i="5"/>
  <c r="F50" i="5" s="1"/>
  <c r="BN265" i="5"/>
  <c r="BN126" i="5"/>
  <c r="BN113" i="5"/>
  <c r="BN44" i="5"/>
  <c r="AM12" i="5"/>
  <c r="F12" i="5" s="1"/>
  <c r="AM158" i="5"/>
  <c r="F158" i="5" s="1"/>
  <c r="AM203" i="5"/>
  <c r="F203" i="5" s="1"/>
  <c r="AM15" i="5"/>
  <c r="F15" i="5" s="1"/>
  <c r="AM131" i="5"/>
  <c r="F131" i="5" s="1"/>
  <c r="AM106" i="5"/>
  <c r="F106" i="5" s="1"/>
  <c r="BN100" i="5"/>
  <c r="BN82" i="5"/>
  <c r="BN239" i="5"/>
  <c r="T265" i="5"/>
  <c r="J129" i="5"/>
  <c r="J139" i="5" s="1"/>
  <c r="L139" i="5" s="1"/>
  <c r="BE139" i="5"/>
  <c r="BL63" i="5"/>
  <c r="BL126" i="5"/>
  <c r="AM81" i="5"/>
  <c r="F81" i="5" s="1"/>
  <c r="AM80" i="5"/>
  <c r="F80" i="5" s="1"/>
  <c r="AM264" i="5"/>
  <c r="F264" i="5" s="1"/>
  <c r="AM136" i="5"/>
  <c r="F136" i="5" s="1"/>
  <c r="AM250" i="5"/>
  <c r="F250" i="5" s="1"/>
  <c r="AM93" i="5"/>
  <c r="F93" i="5" s="1"/>
  <c r="AI100" i="5"/>
  <c r="AM148" i="5"/>
  <c r="F148" i="5" s="1"/>
  <c r="AM166" i="5"/>
  <c r="F166" i="5" s="1"/>
  <c r="AM99" i="5"/>
  <c r="F99" i="5" s="1"/>
  <c r="AM162" i="5"/>
  <c r="F162" i="5" s="1"/>
  <c r="BL139" i="5"/>
  <c r="BL82" i="5"/>
  <c r="AM77" i="5"/>
  <c r="F77" i="5" s="1"/>
  <c r="AM112" i="5"/>
  <c r="F112" i="5" s="1"/>
  <c r="BN188" i="5"/>
  <c r="T100" i="5"/>
  <c r="AM197" i="5"/>
  <c r="F197" i="5" s="1"/>
  <c r="AM232" i="5"/>
  <c r="F232" i="5" s="1"/>
  <c r="AM187" i="5"/>
  <c r="F187" i="5" s="1"/>
  <c r="AM16" i="5"/>
  <c r="F16" i="5" s="1"/>
  <c r="AM13" i="5"/>
  <c r="F13" i="5" s="1"/>
  <c r="AM206" i="5"/>
  <c r="F206" i="5" s="1"/>
  <c r="AM117" i="5"/>
  <c r="F117" i="5" s="1"/>
  <c r="AM193" i="5"/>
  <c r="F193" i="5" s="1"/>
  <c r="BN139" i="5"/>
  <c r="BL100" i="5"/>
  <c r="BL265" i="5"/>
  <c r="BL44" i="5"/>
  <c r="AI207" i="5"/>
  <c r="AM160" i="5"/>
  <c r="F160" i="5" s="1"/>
  <c r="AM14" i="5"/>
  <c r="F14" i="5" s="1"/>
  <c r="AM168" i="5"/>
  <c r="F168" i="5" s="1"/>
  <c r="AM234" i="5"/>
  <c r="F234" i="5" s="1"/>
  <c r="AM175" i="5"/>
  <c r="F175" i="5" s="1"/>
  <c r="AM17" i="5"/>
  <c r="F17" i="5" s="1"/>
  <c r="AM257" i="5"/>
  <c r="F257" i="5" s="1"/>
  <c r="AM70" i="5"/>
  <c r="F70" i="5" s="1"/>
  <c r="AM74" i="5"/>
  <c r="F74" i="5" s="1"/>
  <c r="AM21" i="5"/>
  <c r="F21" i="5" s="1"/>
  <c r="AG101" i="5"/>
  <c r="BC44" i="5"/>
  <c r="BC82" i="5"/>
  <c r="T113" i="5"/>
  <c r="AI239" i="5"/>
  <c r="AM95" i="5"/>
  <c r="F95" i="5" s="1"/>
  <c r="T207" i="5"/>
  <c r="T82" i="5"/>
  <c r="BL25" i="5"/>
  <c r="AM261" i="5"/>
  <c r="F261" i="5" s="1"/>
  <c r="AM97" i="5"/>
  <c r="F97" i="5" s="1"/>
  <c r="AG26" i="5"/>
  <c r="BH124" i="5"/>
  <c r="AF189" i="5"/>
  <c r="AG83" i="5"/>
  <c r="BC139" i="5"/>
  <c r="BC251" i="5"/>
  <c r="AF26" i="5"/>
  <c r="AI188" i="5"/>
  <c r="AI113" i="5"/>
  <c r="F129" i="5"/>
  <c r="F139" i="5" s="1"/>
  <c r="D24" i="2" s="1"/>
  <c r="AM139" i="5"/>
  <c r="BC188" i="5"/>
  <c r="AG252" i="5"/>
  <c r="T63" i="5"/>
  <c r="AM258" i="5"/>
  <c r="F258" i="5" s="1"/>
  <c r="AI63" i="5"/>
  <c r="AI265" i="5"/>
  <c r="AM255" i="5"/>
  <c r="AM260" i="5"/>
  <c r="F260" i="5" s="1"/>
  <c r="BC226" i="5"/>
  <c r="AG151" i="5"/>
  <c r="AH227" i="5"/>
  <c r="BC150" i="5"/>
  <c r="BC239" i="5"/>
  <c r="G144" i="5"/>
  <c r="H144" i="5"/>
  <c r="J145" i="5"/>
  <c r="M145" i="5" s="1"/>
  <c r="T150" i="5"/>
  <c r="AF170" i="5"/>
  <c r="BL188" i="5"/>
  <c r="BL226" i="5"/>
  <c r="AI251" i="5"/>
  <c r="AG127" i="5"/>
  <c r="AM229" i="5"/>
  <c r="BC265" i="5"/>
  <c r="BC63" i="5"/>
  <c r="BC207" i="5"/>
  <c r="E129" i="5"/>
  <c r="W139" i="5"/>
  <c r="AF240" i="5"/>
  <c r="BC126" i="5"/>
  <c r="BC25" i="5"/>
  <c r="BC169" i="5"/>
  <c r="H145" i="5"/>
  <c r="G145" i="5"/>
  <c r="AI44" i="5"/>
  <c r="AM262" i="5"/>
  <c r="F262" i="5" s="1"/>
  <c r="AI82" i="5"/>
  <c r="I15" i="5"/>
  <c r="I53" i="5"/>
  <c r="I30" i="5"/>
  <c r="I68" i="5"/>
  <c r="I142" i="5"/>
  <c r="I74" i="5"/>
  <c r="I36" i="5"/>
  <c r="I205" i="5"/>
  <c r="I167" i="5"/>
  <c r="I185" i="5"/>
  <c r="I223" i="5"/>
  <c r="I210" i="5"/>
  <c r="I172" i="5"/>
  <c r="BB124" i="5"/>
  <c r="AZ124" i="5"/>
  <c r="AY124" i="5"/>
  <c r="AX124" i="5"/>
  <c r="BD124" i="5"/>
  <c r="I79" i="5"/>
  <c r="I41" i="5"/>
  <c r="I51" i="5"/>
  <c r="I13" i="5"/>
  <c r="I59" i="5"/>
  <c r="I21" i="5"/>
  <c r="I71" i="5"/>
  <c r="I33" i="5"/>
  <c r="I159" i="5"/>
  <c r="I197" i="5"/>
  <c r="I149" i="5"/>
  <c r="I28" i="5"/>
  <c r="I66" i="5"/>
  <c r="I157" i="5"/>
  <c r="I195" i="5"/>
  <c r="I75" i="5"/>
  <c r="I37" i="5"/>
  <c r="I168" i="5"/>
  <c r="I206" i="5"/>
  <c r="I186" i="5"/>
  <c r="I70" i="5"/>
  <c r="I32" i="5"/>
  <c r="I187" i="5"/>
  <c r="I225" i="5"/>
  <c r="I11" i="5"/>
  <c r="I49" i="5"/>
  <c r="I222" i="5"/>
  <c r="I184" i="5"/>
  <c r="I178" i="5"/>
  <c r="I216" i="5"/>
  <c r="I76" i="5"/>
  <c r="I38" i="5"/>
  <c r="I134" i="5"/>
  <c r="I133" i="5"/>
  <c r="I138" i="5"/>
  <c r="I136" i="5"/>
  <c r="I135" i="5"/>
  <c r="I137" i="5"/>
  <c r="I24" i="5"/>
  <c r="I62" i="5"/>
  <c r="I67" i="5"/>
  <c r="I29" i="5"/>
  <c r="I164" i="5"/>
  <c r="I202" i="5"/>
  <c r="I73" i="5"/>
  <c r="I35" i="5"/>
  <c r="I80" i="5"/>
  <c r="I42" i="5"/>
  <c r="I221" i="5"/>
  <c r="I183" i="5"/>
  <c r="I77" i="5"/>
  <c r="I39" i="5"/>
  <c r="I23" i="5"/>
  <c r="I61" i="5"/>
  <c r="I40" i="5"/>
  <c r="I78" i="5"/>
  <c r="I193" i="5"/>
  <c r="I155" i="5"/>
  <c r="I212" i="5"/>
  <c r="I174" i="5"/>
  <c r="I213" i="5"/>
  <c r="I175" i="5"/>
  <c r="I54" i="5"/>
  <c r="I16" i="5"/>
  <c r="I9" i="5"/>
  <c r="I47" i="5"/>
  <c r="I179" i="5"/>
  <c r="I217" i="5"/>
  <c r="I147" i="5"/>
  <c r="I243" i="5"/>
  <c r="I112" i="5"/>
  <c r="I247" i="5"/>
  <c r="I99" i="5"/>
  <c r="I96" i="5"/>
  <c r="I94" i="5"/>
  <c r="I235" i="5"/>
  <c r="I249" i="5"/>
  <c r="I93" i="5"/>
  <c r="I238" i="5"/>
  <c r="I258" i="5"/>
  <c r="I248" i="5"/>
  <c r="I261" i="5"/>
  <c r="I91" i="5"/>
  <c r="I122" i="5"/>
  <c r="I109" i="5"/>
  <c r="I107" i="5"/>
  <c r="I259" i="5"/>
  <c r="I85" i="5"/>
  <c r="I111" i="5"/>
  <c r="I90" i="5"/>
  <c r="I230" i="5"/>
  <c r="I263" i="5"/>
  <c r="I121" i="5"/>
  <c r="I88" i="5"/>
  <c r="I92" i="5"/>
  <c r="I233" i="5"/>
  <c r="I106" i="5"/>
  <c r="I246" i="5"/>
  <c r="I231" i="5"/>
  <c r="I87" i="5"/>
  <c r="I104" i="5"/>
  <c r="I234" i="5"/>
  <c r="I237" i="5"/>
  <c r="I105" i="5"/>
  <c r="I245" i="5"/>
  <c r="I95" i="5"/>
  <c r="I108" i="5"/>
  <c r="I250" i="5"/>
  <c r="I86" i="5"/>
  <c r="I260" i="5"/>
  <c r="I125" i="5"/>
  <c r="I257" i="5"/>
  <c r="I103" i="5"/>
  <c r="I124" i="5"/>
  <c r="I229" i="5"/>
  <c r="I244" i="5"/>
  <c r="I123" i="5"/>
  <c r="I97" i="5"/>
  <c r="I89" i="5"/>
  <c r="I236" i="5"/>
  <c r="I242" i="5"/>
  <c r="I110" i="5"/>
  <c r="I232" i="5"/>
  <c r="I262" i="5"/>
  <c r="I264" i="5"/>
  <c r="I256" i="5"/>
  <c r="I255" i="5"/>
  <c r="I98" i="5"/>
  <c r="I130" i="5"/>
  <c r="I69" i="5"/>
  <c r="I31" i="5"/>
  <c r="I163" i="5"/>
  <c r="I201" i="5"/>
  <c r="I154" i="5"/>
  <c r="I192" i="5"/>
  <c r="I119" i="5"/>
  <c r="I116" i="5"/>
  <c r="I117" i="5"/>
  <c r="I120" i="5"/>
  <c r="I118" i="5"/>
  <c r="I20" i="5"/>
  <c r="I58" i="5"/>
  <c r="I219" i="5"/>
  <c r="I181" i="5"/>
  <c r="I55" i="5"/>
  <c r="I17" i="5"/>
  <c r="I218" i="5"/>
  <c r="I180" i="5"/>
  <c r="I160" i="5"/>
  <c r="I198" i="5"/>
  <c r="I153" i="5"/>
  <c r="I191" i="5"/>
  <c r="I224" i="5"/>
  <c r="I60" i="5"/>
  <c r="I22" i="5"/>
  <c r="I56" i="5"/>
  <c r="I18" i="5"/>
  <c r="I12" i="5"/>
  <c r="I50" i="5"/>
  <c r="I34" i="5"/>
  <c r="I72" i="5"/>
  <c r="I132" i="5"/>
  <c r="I131" i="5"/>
  <c r="I143" i="5"/>
  <c r="I148" i="5"/>
  <c r="I156" i="5"/>
  <c r="I194" i="5"/>
  <c r="I203" i="5"/>
  <c r="I165" i="5"/>
  <c r="I48" i="5"/>
  <c r="I10" i="5"/>
  <c r="I199" i="5"/>
  <c r="I161" i="5"/>
  <c r="I158" i="5"/>
  <c r="I196" i="5"/>
  <c r="I220" i="5"/>
  <c r="I182" i="5"/>
  <c r="I162" i="5"/>
  <c r="I200" i="5"/>
  <c r="I204" i="5"/>
  <c r="I166" i="5"/>
  <c r="I214" i="5"/>
  <c r="I176" i="5"/>
  <c r="I81" i="5"/>
  <c r="I43" i="5"/>
  <c r="I14" i="5"/>
  <c r="I52" i="5"/>
  <c r="I57" i="5"/>
  <c r="I19" i="5"/>
  <c r="I177" i="5"/>
  <c r="I215" i="5"/>
  <c r="I211" i="5"/>
  <c r="I173" i="5"/>
  <c r="I146" i="5"/>
  <c r="BM124" i="5"/>
  <c r="BK124" i="5"/>
  <c r="BR124" i="5"/>
  <c r="BQ124" i="5"/>
  <c r="BO124" i="5"/>
  <c r="BI124" i="5"/>
  <c r="BJ124" i="5"/>
  <c r="O232" i="5" l="1"/>
  <c r="O30" i="5"/>
  <c r="O158" i="5"/>
  <c r="O39" i="5"/>
  <c r="O13" i="5"/>
  <c r="AJ114" i="5"/>
  <c r="O109" i="5"/>
  <c r="O247" i="5"/>
  <c r="O179" i="5"/>
  <c r="O67" i="5"/>
  <c r="O219" i="5"/>
  <c r="O78" i="5"/>
  <c r="AJ64" i="5"/>
  <c r="O260" i="5"/>
  <c r="O243" i="5"/>
  <c r="O138" i="5"/>
  <c r="O225" i="5"/>
  <c r="O230" i="5"/>
  <c r="O198" i="5"/>
  <c r="O206" i="5"/>
  <c r="O148" i="5"/>
  <c r="O157" i="5"/>
  <c r="O20" i="5"/>
  <c r="O186" i="5"/>
  <c r="O54" i="5"/>
  <c r="O155" i="5"/>
  <c r="AM140" i="5"/>
  <c r="O132" i="5"/>
  <c r="O194" i="5"/>
  <c r="O214" i="5"/>
  <c r="O196" i="5"/>
  <c r="O62" i="5"/>
  <c r="AJ208" i="5"/>
  <c r="O259" i="5"/>
  <c r="O249" i="5"/>
  <c r="O75" i="5"/>
  <c r="O204" i="5"/>
  <c r="O136" i="5"/>
  <c r="O107" i="5"/>
  <c r="O176" i="5"/>
  <c r="O246" i="5"/>
  <c r="O70" i="5"/>
  <c r="BP124" i="5"/>
  <c r="K124" i="5" s="1"/>
  <c r="O124" i="5" s="1"/>
  <c r="L146" i="5"/>
  <c r="L173" i="5"/>
  <c r="M211" i="5"/>
  <c r="L211" i="5"/>
  <c r="L215" i="5"/>
  <c r="M215" i="5"/>
  <c r="L177" i="5"/>
  <c r="L19" i="5"/>
  <c r="L57" i="5"/>
  <c r="M57" i="5"/>
  <c r="L52" i="5"/>
  <c r="M52" i="5"/>
  <c r="L14" i="5"/>
  <c r="L43" i="5"/>
  <c r="M81" i="5"/>
  <c r="L81" i="5"/>
  <c r="L176" i="5"/>
  <c r="L214" i="5"/>
  <c r="M214" i="5"/>
  <c r="L166" i="5"/>
  <c r="L204" i="5"/>
  <c r="M204" i="5"/>
  <c r="M200" i="5"/>
  <c r="L200" i="5"/>
  <c r="L162" i="5"/>
  <c r="L182" i="5"/>
  <c r="L220" i="5"/>
  <c r="M220" i="5"/>
  <c r="L196" i="5"/>
  <c r="M196" i="5"/>
  <c r="L158" i="5"/>
  <c r="L161" i="5"/>
  <c r="M199" i="5"/>
  <c r="L199" i="5"/>
  <c r="L10" i="5"/>
  <c r="M48" i="5"/>
  <c r="L48" i="5"/>
  <c r="L165" i="5"/>
  <c r="M203" i="5"/>
  <c r="L203" i="5"/>
  <c r="L194" i="5"/>
  <c r="M194" i="5"/>
  <c r="L156" i="5"/>
  <c r="L148" i="5"/>
  <c r="L143" i="5"/>
  <c r="M143" i="5"/>
  <c r="L131" i="5"/>
  <c r="M132" i="5"/>
  <c r="L132" i="5"/>
  <c r="M72" i="5"/>
  <c r="L72" i="5"/>
  <c r="L34" i="5"/>
  <c r="M50" i="5"/>
  <c r="L50" i="5"/>
  <c r="L12" i="5"/>
  <c r="L18" i="5"/>
  <c r="L56" i="5"/>
  <c r="M56" i="5"/>
  <c r="L22" i="5"/>
  <c r="L60" i="5"/>
  <c r="M60" i="5"/>
  <c r="L224" i="5"/>
  <c r="I207" i="5"/>
  <c r="I169" i="5"/>
  <c r="M198" i="5"/>
  <c r="L198" i="5"/>
  <c r="L160" i="5"/>
  <c r="L180" i="5"/>
  <c r="L218" i="5"/>
  <c r="M218" i="5"/>
  <c r="L17" i="5"/>
  <c r="L55" i="5"/>
  <c r="M55" i="5"/>
  <c r="L181" i="5"/>
  <c r="M219" i="5"/>
  <c r="L219" i="5"/>
  <c r="L58" i="5"/>
  <c r="L20" i="5"/>
  <c r="M118" i="5"/>
  <c r="L118" i="5"/>
  <c r="L120" i="5"/>
  <c r="M120" i="5"/>
  <c r="M117" i="5"/>
  <c r="L117" i="5"/>
  <c r="I126" i="5"/>
  <c r="M119" i="5"/>
  <c r="L119" i="5"/>
  <c r="M192" i="5"/>
  <c r="L192" i="5"/>
  <c r="L154" i="5"/>
  <c r="M201" i="5"/>
  <c r="L201" i="5"/>
  <c r="L163" i="5"/>
  <c r="L31" i="5"/>
  <c r="L69" i="5"/>
  <c r="M69" i="5"/>
  <c r="L130" i="5"/>
  <c r="M98" i="5"/>
  <c r="L98" i="5"/>
  <c r="I265" i="5"/>
  <c r="L256" i="5"/>
  <c r="M256" i="5"/>
  <c r="L264" i="5"/>
  <c r="M264" i="5"/>
  <c r="L262" i="5"/>
  <c r="M262" i="5"/>
  <c r="L232" i="5"/>
  <c r="M232" i="5"/>
  <c r="L110" i="5"/>
  <c r="M110" i="5"/>
  <c r="I251" i="5"/>
  <c r="L236" i="5"/>
  <c r="M236" i="5"/>
  <c r="M89" i="5"/>
  <c r="L89" i="5"/>
  <c r="L97" i="5"/>
  <c r="M97" i="5"/>
  <c r="M123" i="5"/>
  <c r="L123" i="5"/>
  <c r="L244" i="5"/>
  <c r="M244" i="5"/>
  <c r="I239" i="5"/>
  <c r="L124" i="5"/>
  <c r="I113" i="5"/>
  <c r="M257" i="5"/>
  <c r="L257" i="5"/>
  <c r="L260" i="5"/>
  <c r="M260" i="5"/>
  <c r="M86" i="5"/>
  <c r="L86" i="5"/>
  <c r="L250" i="5"/>
  <c r="M250" i="5"/>
  <c r="L108" i="5"/>
  <c r="M108" i="5"/>
  <c r="L95" i="5"/>
  <c r="M95" i="5"/>
  <c r="L245" i="5"/>
  <c r="M245" i="5"/>
  <c r="M105" i="5"/>
  <c r="L105" i="5"/>
  <c r="L237" i="5"/>
  <c r="M237" i="5"/>
  <c r="M234" i="5"/>
  <c r="L234" i="5"/>
  <c r="M104" i="5"/>
  <c r="L104" i="5"/>
  <c r="M87" i="5"/>
  <c r="L87" i="5"/>
  <c r="M231" i="5"/>
  <c r="L231" i="5"/>
  <c r="M246" i="5"/>
  <c r="L246" i="5"/>
  <c r="M106" i="5"/>
  <c r="L106" i="5"/>
  <c r="L233" i="5"/>
  <c r="M233" i="5"/>
  <c r="L92" i="5"/>
  <c r="M92" i="5"/>
  <c r="L88" i="5"/>
  <c r="M88" i="5"/>
  <c r="M121" i="5"/>
  <c r="L121" i="5"/>
  <c r="L263" i="5"/>
  <c r="M263" i="5"/>
  <c r="M230" i="5"/>
  <c r="L230" i="5"/>
  <c r="L90" i="5"/>
  <c r="M90" i="5"/>
  <c r="L111" i="5"/>
  <c r="M111" i="5"/>
  <c r="I100" i="5"/>
  <c r="M259" i="5"/>
  <c r="L259" i="5"/>
  <c r="M107" i="5"/>
  <c r="L107" i="5"/>
  <c r="L109" i="5"/>
  <c r="M109" i="5"/>
  <c r="M122" i="5"/>
  <c r="L122" i="5"/>
  <c r="L91" i="5"/>
  <c r="M91" i="5"/>
  <c r="M261" i="5"/>
  <c r="L261" i="5"/>
  <c r="M248" i="5"/>
  <c r="L248" i="5"/>
  <c r="L258" i="5"/>
  <c r="M258" i="5"/>
  <c r="L238" i="5"/>
  <c r="M238" i="5"/>
  <c r="M93" i="5"/>
  <c r="L93" i="5"/>
  <c r="L249" i="5"/>
  <c r="M249" i="5"/>
  <c r="M235" i="5"/>
  <c r="L235" i="5"/>
  <c r="M94" i="5"/>
  <c r="L94" i="5"/>
  <c r="L96" i="5"/>
  <c r="M96" i="5"/>
  <c r="M99" i="5"/>
  <c r="L99" i="5"/>
  <c r="L247" i="5"/>
  <c r="M247" i="5"/>
  <c r="M112" i="5"/>
  <c r="L112" i="5"/>
  <c r="L243" i="5"/>
  <c r="M243" i="5"/>
  <c r="L147" i="5"/>
  <c r="M217" i="5"/>
  <c r="L217" i="5"/>
  <c r="L179" i="5"/>
  <c r="I63" i="5"/>
  <c r="I25" i="5"/>
  <c r="L16" i="5"/>
  <c r="M54" i="5"/>
  <c r="L54" i="5"/>
  <c r="L175" i="5"/>
  <c r="L213" i="5"/>
  <c r="M213" i="5"/>
  <c r="L174" i="5"/>
  <c r="L212" i="5"/>
  <c r="M212" i="5"/>
  <c r="L155" i="5"/>
  <c r="L193" i="5"/>
  <c r="M193" i="5"/>
  <c r="L78" i="5"/>
  <c r="M78" i="5"/>
  <c r="L40" i="5"/>
  <c r="M61" i="5"/>
  <c r="L61" i="5"/>
  <c r="L23" i="5"/>
  <c r="L39" i="5"/>
  <c r="M77" i="5"/>
  <c r="L77" i="5"/>
  <c r="L183" i="5"/>
  <c r="L221" i="5"/>
  <c r="M221" i="5"/>
  <c r="L42" i="5"/>
  <c r="M80" i="5"/>
  <c r="L80" i="5"/>
  <c r="L35" i="5"/>
  <c r="L73" i="5"/>
  <c r="M73" i="5"/>
  <c r="L202" i="5"/>
  <c r="M202" i="5"/>
  <c r="L164" i="5"/>
  <c r="L29" i="5"/>
  <c r="L67" i="5"/>
  <c r="M67" i="5"/>
  <c r="M62" i="5"/>
  <c r="L62" i="5"/>
  <c r="L24" i="5"/>
  <c r="L137" i="5"/>
  <c r="M137" i="5"/>
  <c r="L135" i="5"/>
  <c r="M135" i="5"/>
  <c r="M136" i="5"/>
  <c r="L136" i="5"/>
  <c r="L138" i="5"/>
  <c r="M138" i="5"/>
  <c r="L133" i="5"/>
  <c r="L134" i="5"/>
  <c r="M134" i="5"/>
  <c r="L38" i="5"/>
  <c r="L76" i="5"/>
  <c r="M76" i="5"/>
  <c r="L216" i="5"/>
  <c r="M216" i="5"/>
  <c r="L178" i="5"/>
  <c r="L184" i="5"/>
  <c r="L222" i="5"/>
  <c r="M222" i="5"/>
  <c r="L49" i="5"/>
  <c r="M49" i="5"/>
  <c r="L11" i="5"/>
  <c r="M225" i="5"/>
  <c r="L225" i="5"/>
  <c r="L187" i="5"/>
  <c r="L32" i="5"/>
  <c r="M70" i="5"/>
  <c r="L70" i="5"/>
  <c r="L186" i="5"/>
  <c r="M206" i="5"/>
  <c r="L206" i="5"/>
  <c r="L168" i="5"/>
  <c r="L37" i="5"/>
  <c r="M75" i="5"/>
  <c r="L75" i="5"/>
  <c r="L195" i="5"/>
  <c r="M195" i="5"/>
  <c r="L157" i="5"/>
  <c r="I82" i="5"/>
  <c r="I44" i="5"/>
  <c r="L149" i="5"/>
  <c r="L197" i="5"/>
  <c r="M197" i="5"/>
  <c r="L159" i="5"/>
  <c r="L33" i="5"/>
  <c r="M71" i="5"/>
  <c r="L71" i="5"/>
  <c r="L21" i="5"/>
  <c r="L59" i="5"/>
  <c r="M59" i="5"/>
  <c r="L13" i="5"/>
  <c r="L51" i="5"/>
  <c r="M51" i="5"/>
  <c r="L41" i="5"/>
  <c r="L79" i="5"/>
  <c r="M79" i="5"/>
  <c r="BE124" i="5"/>
  <c r="J124" i="5" s="1"/>
  <c r="M124" i="5" s="1"/>
  <c r="I188" i="5"/>
  <c r="I226" i="5"/>
  <c r="M223" i="5"/>
  <c r="L223" i="5"/>
  <c r="L185" i="5"/>
  <c r="L167" i="5"/>
  <c r="M205" i="5"/>
  <c r="L205" i="5"/>
  <c r="L36" i="5"/>
  <c r="L74" i="5"/>
  <c r="M74" i="5"/>
  <c r="I150" i="5"/>
  <c r="M68" i="5"/>
  <c r="L68" i="5"/>
  <c r="L30" i="5"/>
  <c r="L53" i="5"/>
  <c r="M53" i="5"/>
  <c r="L15" i="5"/>
  <c r="BH125" i="5"/>
  <c r="H14" i="5"/>
  <c r="G14" i="5"/>
  <c r="H22" i="5"/>
  <c r="D22" i="5" s="1"/>
  <c r="G22" i="5"/>
  <c r="G247" i="5"/>
  <c r="H247" i="5"/>
  <c r="D247" i="5" s="1"/>
  <c r="J146" i="5"/>
  <c r="M146" i="5" s="1"/>
  <c r="H123" i="5"/>
  <c r="D123" i="5" s="1"/>
  <c r="G123" i="5"/>
  <c r="F85" i="5"/>
  <c r="F100" i="5" s="1"/>
  <c r="D21" i="2" s="1"/>
  <c r="AM100" i="5"/>
  <c r="J173" i="5"/>
  <c r="M173" i="5" s="1"/>
  <c r="H55" i="5"/>
  <c r="D55" i="5" s="1"/>
  <c r="G55" i="5"/>
  <c r="O74" i="5"/>
  <c r="J177" i="5"/>
  <c r="M177" i="5" s="1"/>
  <c r="G249" i="5"/>
  <c r="H249" i="5"/>
  <c r="D249" i="5" s="1"/>
  <c r="J19" i="5"/>
  <c r="M19" i="5" s="1"/>
  <c r="W113" i="5"/>
  <c r="E103" i="5"/>
  <c r="N140" i="5"/>
  <c r="N139" i="5"/>
  <c r="O131" i="5"/>
  <c r="H71" i="5"/>
  <c r="G71" i="5"/>
  <c r="O58" i="5"/>
  <c r="K229" i="5"/>
  <c r="BP239" i="5"/>
  <c r="H262" i="5"/>
  <c r="G262" i="5"/>
  <c r="G117" i="5"/>
  <c r="H117" i="5"/>
  <c r="J14" i="5"/>
  <c r="M14" i="5" s="1"/>
  <c r="O175" i="5"/>
  <c r="H256" i="5"/>
  <c r="G256" i="5"/>
  <c r="O154" i="5"/>
  <c r="O231" i="5"/>
  <c r="G138" i="5"/>
  <c r="H138" i="5"/>
  <c r="O98" i="5"/>
  <c r="H23" i="5"/>
  <c r="G23" i="5"/>
  <c r="G33" i="5"/>
  <c r="H33" i="5"/>
  <c r="G43" i="5"/>
  <c r="H43" i="5"/>
  <c r="E85" i="5"/>
  <c r="W100" i="5"/>
  <c r="K47" i="5"/>
  <c r="L47" i="5" s="1"/>
  <c r="BP63" i="5"/>
  <c r="G176" i="5"/>
  <c r="H176" i="5"/>
  <c r="J43" i="5"/>
  <c r="M43" i="5" s="1"/>
  <c r="O143" i="5"/>
  <c r="G173" i="5"/>
  <c r="H173" i="5"/>
  <c r="H106" i="5"/>
  <c r="G106" i="5"/>
  <c r="E153" i="5"/>
  <c r="W169" i="5"/>
  <c r="J176" i="5"/>
  <c r="M176" i="5" s="1"/>
  <c r="O129" i="5"/>
  <c r="O139" i="5" s="1"/>
  <c r="K139" i="5"/>
  <c r="J103" i="5"/>
  <c r="J113" i="5" s="1"/>
  <c r="BE113" i="5"/>
  <c r="J166" i="5"/>
  <c r="M166" i="5" s="1"/>
  <c r="J116" i="5"/>
  <c r="G58" i="5"/>
  <c r="H58" i="5"/>
  <c r="E229" i="5"/>
  <c r="W239" i="5"/>
  <c r="O87" i="5"/>
  <c r="AH114" i="5"/>
  <c r="O250" i="5"/>
  <c r="G21" i="5"/>
  <c r="H21" i="5"/>
  <c r="D21" i="5" s="1"/>
  <c r="F66" i="5"/>
  <c r="F82" i="5" s="1"/>
  <c r="D20" i="2" s="1"/>
  <c r="AM82" i="5"/>
  <c r="H184" i="5"/>
  <c r="G184" i="5"/>
  <c r="O51" i="5"/>
  <c r="G147" i="5"/>
  <c r="H147" i="5"/>
  <c r="H222" i="5"/>
  <c r="G222" i="5"/>
  <c r="J162" i="5"/>
  <c r="M162" i="5" s="1"/>
  <c r="H90" i="5"/>
  <c r="D90" i="5" s="1"/>
  <c r="G90" i="5"/>
  <c r="J182" i="5"/>
  <c r="M182" i="5" s="1"/>
  <c r="H42" i="5"/>
  <c r="G42" i="5"/>
  <c r="G261" i="5"/>
  <c r="H261" i="5"/>
  <c r="O184" i="5"/>
  <c r="G77" i="5"/>
  <c r="H77" i="5"/>
  <c r="J158" i="5"/>
  <c r="M158" i="5" s="1"/>
  <c r="G177" i="5"/>
  <c r="H177" i="5"/>
  <c r="D177" i="5" s="1"/>
  <c r="O118" i="5"/>
  <c r="O21" i="5"/>
  <c r="H163" i="5"/>
  <c r="G163" i="5"/>
  <c r="J161" i="5"/>
  <c r="M161" i="5" s="1"/>
  <c r="J10" i="5"/>
  <c r="M10" i="5" s="1"/>
  <c r="G159" i="5"/>
  <c r="H159" i="5"/>
  <c r="BP25" i="5"/>
  <c r="K9" i="5"/>
  <c r="J165" i="5"/>
  <c r="M165" i="5" s="1"/>
  <c r="D144" i="5"/>
  <c r="AM25" i="5"/>
  <c r="F9" i="5"/>
  <c r="F25" i="5" s="1"/>
  <c r="D17" i="2" s="1"/>
  <c r="AM188" i="5"/>
  <c r="F172" i="5"/>
  <c r="F188" i="5" s="1"/>
  <c r="D27" i="2" s="1"/>
  <c r="O221" i="5"/>
  <c r="O123" i="5"/>
  <c r="J156" i="5"/>
  <c r="M156" i="5" s="1"/>
  <c r="J66" i="5"/>
  <c r="J82" i="5" s="1"/>
  <c r="BE82" i="5"/>
  <c r="O73" i="5"/>
  <c r="O97" i="5"/>
  <c r="H221" i="5"/>
  <c r="G221" i="5"/>
  <c r="H216" i="5"/>
  <c r="G216" i="5"/>
  <c r="O177" i="5"/>
  <c r="G41" i="5"/>
  <c r="H41" i="5"/>
  <c r="G78" i="5"/>
  <c r="H78" i="5"/>
  <c r="AJ83" i="5"/>
  <c r="O149" i="5"/>
  <c r="G182" i="5"/>
  <c r="H182" i="5"/>
  <c r="O156" i="5"/>
  <c r="O17" i="5"/>
  <c r="H143" i="5"/>
  <c r="G143" i="5"/>
  <c r="O195" i="5"/>
  <c r="W226" i="5"/>
  <c r="E210" i="5"/>
  <c r="O110" i="5"/>
  <c r="H10" i="5"/>
  <c r="G10" i="5"/>
  <c r="J148" i="5"/>
  <c r="M148" i="5" s="1"/>
  <c r="O164" i="5"/>
  <c r="H250" i="5"/>
  <c r="G250" i="5"/>
  <c r="H155" i="5"/>
  <c r="D155" i="5" s="1"/>
  <c r="G155" i="5"/>
  <c r="O130" i="5"/>
  <c r="G76" i="5"/>
  <c r="H76" i="5"/>
  <c r="F210" i="5"/>
  <c r="F226" i="5" s="1"/>
  <c r="D29" i="2" s="1"/>
  <c r="AM226" i="5"/>
  <c r="H31" i="5"/>
  <c r="G31" i="5"/>
  <c r="O216" i="5"/>
  <c r="H187" i="5"/>
  <c r="D187" i="5" s="1"/>
  <c r="G187" i="5"/>
  <c r="O40" i="5"/>
  <c r="O24" i="5"/>
  <c r="K116" i="5"/>
  <c r="H213" i="5"/>
  <c r="G213" i="5"/>
  <c r="H181" i="5"/>
  <c r="G181" i="5"/>
  <c r="G56" i="5"/>
  <c r="H56" i="5"/>
  <c r="D56" i="5" s="1"/>
  <c r="H122" i="5"/>
  <c r="D122" i="5" s="1"/>
  <c r="G122" i="5"/>
  <c r="H196" i="5"/>
  <c r="D196" i="5" s="1"/>
  <c r="G196" i="5"/>
  <c r="H175" i="5"/>
  <c r="G175" i="5"/>
  <c r="H129" i="5"/>
  <c r="D129" i="5" s="1"/>
  <c r="E139" i="5"/>
  <c r="G129" i="5"/>
  <c r="J131" i="5"/>
  <c r="M131" i="5" s="1"/>
  <c r="J34" i="5"/>
  <c r="M34" i="5" s="1"/>
  <c r="J12" i="5"/>
  <c r="M12" i="5" s="1"/>
  <c r="J18" i="5"/>
  <c r="M18" i="5" s="1"/>
  <c r="AJ189" i="5"/>
  <c r="O96" i="5"/>
  <c r="H154" i="5"/>
  <c r="D154" i="5" s="1"/>
  <c r="G154" i="5"/>
  <c r="O18" i="5"/>
  <c r="G32" i="5"/>
  <c r="H32" i="5"/>
  <c r="G158" i="5"/>
  <c r="H158" i="5"/>
  <c r="D158" i="5" s="1"/>
  <c r="O55" i="5"/>
  <c r="G168" i="5"/>
  <c r="H168" i="5"/>
  <c r="O56" i="5"/>
  <c r="H29" i="5"/>
  <c r="D29" i="5" s="1"/>
  <c r="G29" i="5"/>
  <c r="O257" i="5"/>
  <c r="H246" i="5"/>
  <c r="G246" i="5"/>
  <c r="G107" i="5"/>
  <c r="H107" i="5"/>
  <c r="J22" i="5"/>
  <c r="M22" i="5" s="1"/>
  <c r="O166" i="5"/>
  <c r="H205" i="5"/>
  <c r="G205" i="5"/>
  <c r="O160" i="5"/>
  <c r="G93" i="5"/>
  <c r="H93" i="5"/>
  <c r="D93" i="5" s="1"/>
  <c r="G97" i="5"/>
  <c r="H97" i="5"/>
  <c r="D97" i="5" s="1"/>
  <c r="K153" i="5"/>
  <c r="BP169" i="5"/>
  <c r="H18" i="5"/>
  <c r="D18" i="5" s="1"/>
  <c r="G18" i="5"/>
  <c r="AJ227" i="5"/>
  <c r="O167" i="5"/>
  <c r="G146" i="5"/>
  <c r="H146" i="5"/>
  <c r="O218" i="5"/>
  <c r="O68" i="5"/>
  <c r="H225" i="5"/>
  <c r="G225" i="5"/>
  <c r="H164" i="5"/>
  <c r="G164" i="5"/>
  <c r="J224" i="5"/>
  <c r="M224" i="5" s="1"/>
  <c r="J153" i="5"/>
  <c r="BE169" i="5"/>
  <c r="AM44" i="5"/>
  <c r="F28" i="5"/>
  <c r="F44" i="5" s="1"/>
  <c r="D18" i="2" s="1"/>
  <c r="J160" i="5"/>
  <c r="M160" i="5" s="1"/>
  <c r="G236" i="5"/>
  <c r="H236" i="5"/>
  <c r="D236" i="5" s="1"/>
  <c r="G112" i="5"/>
  <c r="H112" i="5"/>
  <c r="H211" i="5"/>
  <c r="D211" i="5" s="1"/>
  <c r="G211" i="5"/>
  <c r="H193" i="5"/>
  <c r="G193" i="5"/>
  <c r="G95" i="5"/>
  <c r="H95" i="5"/>
  <c r="D95" i="5" s="1"/>
  <c r="G98" i="5"/>
  <c r="H98" i="5"/>
  <c r="G237" i="5"/>
  <c r="H237" i="5"/>
  <c r="O42" i="5"/>
  <c r="G238" i="5"/>
  <c r="H238" i="5"/>
  <c r="H91" i="5"/>
  <c r="G91" i="5"/>
  <c r="H174" i="5"/>
  <c r="G174" i="5"/>
  <c r="J180" i="5"/>
  <c r="M180" i="5" s="1"/>
  <c r="O220" i="5"/>
  <c r="H234" i="5"/>
  <c r="D234" i="5" s="1"/>
  <c r="G234" i="5"/>
  <c r="H248" i="5"/>
  <c r="G248" i="5"/>
  <c r="G165" i="5"/>
  <c r="H165" i="5"/>
  <c r="G37" i="5"/>
  <c r="H37" i="5"/>
  <c r="O162" i="5"/>
  <c r="O22" i="5"/>
  <c r="H149" i="5"/>
  <c r="G149" i="5"/>
  <c r="O117" i="5"/>
  <c r="O181" i="5"/>
  <c r="G258" i="5"/>
  <c r="H258" i="5"/>
  <c r="G215" i="5"/>
  <c r="H215" i="5"/>
  <c r="E242" i="5"/>
  <c r="W251" i="5"/>
  <c r="J17" i="5"/>
  <c r="M17" i="5" s="1"/>
  <c r="H57" i="5"/>
  <c r="G57" i="5"/>
  <c r="J210" i="5"/>
  <c r="BE226" i="5"/>
  <c r="J181" i="5"/>
  <c r="M181" i="5" s="1"/>
  <c r="H223" i="5"/>
  <c r="D223" i="5" s="1"/>
  <c r="G223" i="5"/>
  <c r="G38" i="5"/>
  <c r="H38" i="5"/>
  <c r="D38" i="5" s="1"/>
  <c r="G24" i="5"/>
  <c r="H24" i="5"/>
  <c r="H201" i="5"/>
  <c r="G201" i="5"/>
  <c r="O120" i="5"/>
  <c r="H212" i="5"/>
  <c r="G212" i="5"/>
  <c r="O93" i="5"/>
  <c r="J20" i="5"/>
  <c r="M20" i="5" s="1"/>
  <c r="O89" i="5"/>
  <c r="H200" i="5"/>
  <c r="G200" i="5"/>
  <c r="H233" i="5"/>
  <c r="D233" i="5" s="1"/>
  <c r="G233" i="5"/>
  <c r="H132" i="5"/>
  <c r="D132" i="5" s="1"/>
  <c r="G132" i="5"/>
  <c r="J154" i="5"/>
  <c r="M154" i="5" s="1"/>
  <c r="E172" i="5"/>
  <c r="W188" i="5"/>
  <c r="H120" i="5"/>
  <c r="D120" i="5" s="1"/>
  <c r="G120" i="5"/>
  <c r="O69" i="5"/>
  <c r="O90" i="5"/>
  <c r="H89" i="5"/>
  <c r="D89" i="5" s="1"/>
  <c r="G89" i="5"/>
  <c r="G13" i="5"/>
  <c r="H13" i="5"/>
  <c r="O146" i="5"/>
  <c r="G136" i="5"/>
  <c r="H136" i="5"/>
  <c r="G62" i="5"/>
  <c r="H62" i="5"/>
  <c r="O263" i="5"/>
  <c r="K242" i="5"/>
  <c r="BP251" i="5"/>
  <c r="H232" i="5"/>
  <c r="G232" i="5"/>
  <c r="J229" i="5"/>
  <c r="J239" i="5" s="1"/>
  <c r="BE239" i="5"/>
  <c r="H59" i="5"/>
  <c r="D59" i="5" s="1"/>
  <c r="G59" i="5"/>
  <c r="BP113" i="5"/>
  <c r="K103" i="5"/>
  <c r="L103" i="5" s="1"/>
  <c r="G157" i="5"/>
  <c r="H157" i="5"/>
  <c r="BP265" i="5"/>
  <c r="K255" i="5"/>
  <c r="L255" i="5" s="1"/>
  <c r="H133" i="5"/>
  <c r="G133" i="5"/>
  <c r="J163" i="5"/>
  <c r="M163" i="5" s="1"/>
  <c r="BE63" i="5"/>
  <c r="J47" i="5"/>
  <c r="H179" i="5"/>
  <c r="G179" i="5"/>
  <c r="H53" i="5"/>
  <c r="D53" i="5" s="1"/>
  <c r="G53" i="5"/>
  <c r="J31" i="5"/>
  <c r="M31" i="5" s="1"/>
  <c r="O38" i="5"/>
  <c r="O197" i="5"/>
  <c r="O258" i="5"/>
  <c r="H243" i="5"/>
  <c r="G243" i="5"/>
  <c r="O92" i="5"/>
  <c r="AH189" i="5"/>
  <c r="G60" i="5"/>
  <c r="H60" i="5"/>
  <c r="AJ240" i="5"/>
  <c r="W150" i="5"/>
  <c r="E142" i="5"/>
  <c r="H48" i="5"/>
  <c r="G48" i="5"/>
  <c r="H186" i="5"/>
  <c r="G186" i="5"/>
  <c r="O211" i="5"/>
  <c r="G214" i="5"/>
  <c r="H214" i="5"/>
  <c r="H16" i="5"/>
  <c r="G16" i="5"/>
  <c r="BP207" i="5"/>
  <c r="K191" i="5"/>
  <c r="G52" i="5"/>
  <c r="H52" i="5"/>
  <c r="D52" i="5" s="1"/>
  <c r="G203" i="5"/>
  <c r="H203" i="5"/>
  <c r="G198" i="5"/>
  <c r="H198" i="5"/>
  <c r="H105" i="5"/>
  <c r="G105" i="5"/>
  <c r="H202" i="5"/>
  <c r="D202" i="5" s="1"/>
  <c r="G202" i="5"/>
  <c r="J130" i="5"/>
  <c r="M130" i="5" s="1"/>
  <c r="G134" i="5"/>
  <c r="H134" i="5"/>
  <c r="D134" i="5" s="1"/>
  <c r="AJ170" i="5"/>
  <c r="BE207" i="5"/>
  <c r="J191" i="5"/>
  <c r="J207" i="5" s="1"/>
  <c r="AM239" i="5"/>
  <c r="AM240" i="5" s="1"/>
  <c r="F229" i="5"/>
  <c r="F239" i="5" s="1"/>
  <c r="D30" i="2" s="1"/>
  <c r="O168" i="5"/>
  <c r="O16" i="5"/>
  <c r="O202" i="5"/>
  <c r="E28" i="5"/>
  <c r="W44" i="5"/>
  <c r="G51" i="5"/>
  <c r="H51" i="5"/>
  <c r="J58" i="5"/>
  <c r="M58" i="5" s="1"/>
  <c r="O192" i="5"/>
  <c r="H206" i="5"/>
  <c r="D206" i="5" s="1"/>
  <c r="G206" i="5"/>
  <c r="O10" i="5"/>
  <c r="E66" i="5"/>
  <c r="W82" i="5"/>
  <c r="BP226" i="5"/>
  <c r="K210" i="5"/>
  <c r="L210" i="5" s="1"/>
  <c r="O79" i="5"/>
  <c r="G119" i="5"/>
  <c r="H119" i="5"/>
  <c r="D119" i="5" s="1"/>
  <c r="J147" i="5"/>
  <c r="M147" i="5" s="1"/>
  <c r="H219" i="5"/>
  <c r="D219" i="5" s="1"/>
  <c r="G219" i="5"/>
  <c r="F116" i="5"/>
  <c r="F126" i="5" s="1"/>
  <c r="D23" i="2" s="1"/>
  <c r="AM126" i="5"/>
  <c r="J179" i="5"/>
  <c r="M179" i="5" s="1"/>
  <c r="BP44" i="5"/>
  <c r="K28" i="5"/>
  <c r="L28" i="5" s="1"/>
  <c r="H79" i="5"/>
  <c r="D79" i="5" s="1"/>
  <c r="G79" i="5"/>
  <c r="O95" i="5"/>
  <c r="O119" i="5"/>
  <c r="O193" i="5"/>
  <c r="O161" i="5"/>
  <c r="O71" i="5"/>
  <c r="H192" i="5"/>
  <c r="D192" i="5" s="1"/>
  <c r="G192" i="5"/>
  <c r="H220" i="5"/>
  <c r="D220" i="5" s="1"/>
  <c r="G220" i="5"/>
  <c r="J9" i="5"/>
  <c r="BE25" i="5"/>
  <c r="O112" i="5"/>
  <c r="G73" i="5"/>
  <c r="H73" i="5"/>
  <c r="O34" i="5"/>
  <c r="H125" i="5"/>
  <c r="G125" i="5"/>
  <c r="AM207" i="5"/>
  <c r="F191" i="5"/>
  <c r="F207" i="5" s="1"/>
  <c r="D28" i="2" s="1"/>
  <c r="F47" i="5"/>
  <c r="F63" i="5" s="1"/>
  <c r="D19" i="2" s="1"/>
  <c r="AM63" i="5"/>
  <c r="G80" i="5"/>
  <c r="H80" i="5"/>
  <c r="G111" i="5"/>
  <c r="H111" i="5"/>
  <c r="D111" i="5" s="1"/>
  <c r="G118" i="5"/>
  <c r="H118" i="5"/>
  <c r="D118" i="5" s="1"/>
  <c r="O14" i="5"/>
  <c r="J16" i="5"/>
  <c r="M16" i="5" s="1"/>
  <c r="K142" i="5"/>
  <c r="BP150" i="5"/>
  <c r="AJ26" i="5"/>
  <c r="H19" i="5"/>
  <c r="D19" i="5" s="1"/>
  <c r="G19" i="5"/>
  <c r="AJ266" i="5"/>
  <c r="W207" i="5"/>
  <c r="E191" i="5"/>
  <c r="J175" i="5"/>
  <c r="M175" i="5" s="1"/>
  <c r="G110" i="5"/>
  <c r="H110" i="5"/>
  <c r="J255" i="5"/>
  <c r="J265" i="5" s="1"/>
  <c r="BE265" i="5"/>
  <c r="J174" i="5"/>
  <c r="M174" i="5" s="1"/>
  <c r="J155" i="5"/>
  <c r="M155" i="5" s="1"/>
  <c r="J40" i="5"/>
  <c r="M40" i="5" s="1"/>
  <c r="J23" i="5"/>
  <c r="M23" i="5" s="1"/>
  <c r="O76" i="5"/>
  <c r="H39" i="5"/>
  <c r="G39" i="5"/>
  <c r="G70" i="5"/>
  <c r="H70" i="5"/>
  <c r="J39" i="5"/>
  <c r="M39" i="5" s="1"/>
  <c r="O60" i="5"/>
  <c r="E255" i="5"/>
  <c r="W265" i="5"/>
  <c r="O215" i="5"/>
  <c r="G61" i="5"/>
  <c r="H61" i="5"/>
  <c r="O163" i="5"/>
  <c r="H96" i="5"/>
  <c r="D96" i="5" s="1"/>
  <c r="G96" i="5"/>
  <c r="O43" i="5"/>
  <c r="BP188" i="5"/>
  <c r="K172" i="5"/>
  <c r="O234" i="5"/>
  <c r="H156" i="5"/>
  <c r="G156" i="5"/>
  <c r="O187" i="5"/>
  <c r="H81" i="5"/>
  <c r="D81" i="5" s="1"/>
  <c r="G81" i="5"/>
  <c r="AJ127" i="5"/>
  <c r="O61" i="5"/>
  <c r="G161" i="5"/>
  <c r="H161" i="5"/>
  <c r="O37" i="5"/>
  <c r="O15" i="5"/>
  <c r="J183" i="5"/>
  <c r="M183" i="5" s="1"/>
  <c r="K66" i="5"/>
  <c r="BP82" i="5"/>
  <c r="O121" i="5"/>
  <c r="E9" i="5"/>
  <c r="W25" i="5"/>
  <c r="J42" i="5"/>
  <c r="M42" i="5" s="1"/>
  <c r="O91" i="5"/>
  <c r="G88" i="5"/>
  <c r="H88" i="5"/>
  <c r="H218" i="5"/>
  <c r="G218" i="5"/>
  <c r="O11" i="5"/>
  <c r="O201" i="5"/>
  <c r="H235" i="5"/>
  <c r="G235" i="5"/>
  <c r="O106" i="5"/>
  <c r="J35" i="5"/>
  <c r="M35" i="5" s="1"/>
  <c r="O111" i="5"/>
  <c r="W63" i="5"/>
  <c r="E47" i="5"/>
  <c r="J164" i="5"/>
  <c r="M164" i="5" s="1"/>
  <c r="BE100" i="5"/>
  <c r="J85" i="5"/>
  <c r="J100" i="5" s="1"/>
  <c r="J29" i="5"/>
  <c r="M29" i="5" s="1"/>
  <c r="H217" i="5"/>
  <c r="G217" i="5"/>
  <c r="J24" i="5"/>
  <c r="M24" i="5" s="1"/>
  <c r="G185" i="5"/>
  <c r="H185" i="5"/>
  <c r="O248" i="5"/>
  <c r="H104" i="5"/>
  <c r="G104" i="5"/>
  <c r="J133" i="5"/>
  <c r="M133" i="5" s="1"/>
  <c r="H34" i="5"/>
  <c r="D34" i="5" s="1"/>
  <c r="G34" i="5"/>
  <c r="O217" i="5"/>
  <c r="O213" i="5"/>
  <c r="G162" i="5"/>
  <c r="H162" i="5"/>
  <c r="G183" i="5"/>
  <c r="H183" i="5"/>
  <c r="O134" i="5"/>
  <c r="J38" i="5"/>
  <c r="M38" i="5" s="1"/>
  <c r="G68" i="5"/>
  <c r="H68" i="5"/>
  <c r="J178" i="5"/>
  <c r="M178" i="5" s="1"/>
  <c r="O203" i="5"/>
  <c r="H54" i="5"/>
  <c r="G54" i="5"/>
  <c r="O88" i="5"/>
  <c r="H180" i="5"/>
  <c r="G180" i="5"/>
  <c r="H259" i="5"/>
  <c r="G259" i="5"/>
  <c r="O237" i="5"/>
  <c r="H30" i="5"/>
  <c r="G30" i="5"/>
  <c r="O81" i="5"/>
  <c r="J184" i="5"/>
  <c r="M184" i="5" s="1"/>
  <c r="O77" i="5"/>
  <c r="H260" i="5"/>
  <c r="D260" i="5" s="1"/>
  <c r="G260" i="5"/>
  <c r="H121" i="5"/>
  <c r="G121" i="5"/>
  <c r="J11" i="5"/>
  <c r="M11" i="5" s="1"/>
  <c r="O183" i="5"/>
  <c r="H92" i="5"/>
  <c r="D92" i="5" s="1"/>
  <c r="G92" i="5"/>
  <c r="J187" i="5"/>
  <c r="M187" i="5" s="1"/>
  <c r="H108" i="5"/>
  <c r="D108" i="5" s="1"/>
  <c r="G108" i="5"/>
  <c r="H244" i="5"/>
  <c r="D244" i="5" s="1"/>
  <c r="G244" i="5"/>
  <c r="H50" i="5"/>
  <c r="D50" i="5" s="1"/>
  <c r="G50" i="5"/>
  <c r="G35" i="5"/>
  <c r="H35" i="5"/>
  <c r="D35" i="5" s="1"/>
  <c r="J32" i="5"/>
  <c r="M32" i="5" s="1"/>
  <c r="J186" i="5"/>
  <c r="M186" i="5" s="1"/>
  <c r="G195" i="5"/>
  <c r="H195" i="5"/>
  <c r="H87" i="5"/>
  <c r="G87" i="5"/>
  <c r="J168" i="5"/>
  <c r="M168" i="5" s="1"/>
  <c r="AM150" i="5"/>
  <c r="F142" i="5"/>
  <c r="F150" i="5" s="1"/>
  <c r="D25" i="2" s="1"/>
  <c r="J37" i="5"/>
  <c r="M37" i="5" s="1"/>
  <c r="J157" i="5"/>
  <c r="M157" i="5" s="1"/>
  <c r="AJ151" i="5"/>
  <c r="J242" i="5"/>
  <c r="J251" i="5" s="1"/>
  <c r="BE251" i="5"/>
  <c r="O200" i="5"/>
  <c r="H124" i="5"/>
  <c r="G124" i="5"/>
  <c r="O33" i="5"/>
  <c r="G17" i="5"/>
  <c r="H17" i="5"/>
  <c r="O99" i="5"/>
  <c r="G74" i="5"/>
  <c r="H74" i="5"/>
  <c r="O256" i="5"/>
  <c r="H36" i="5"/>
  <c r="G36" i="5"/>
  <c r="K85" i="5"/>
  <c r="BP100" i="5"/>
  <c r="G160" i="5"/>
  <c r="H160" i="5"/>
  <c r="D160" i="5" s="1"/>
  <c r="O49" i="5"/>
  <c r="H199" i="5"/>
  <c r="G199" i="5"/>
  <c r="O53" i="5"/>
  <c r="G204" i="5"/>
  <c r="H204" i="5"/>
  <c r="H72" i="5"/>
  <c r="D72" i="5" s="1"/>
  <c r="G72" i="5"/>
  <c r="O104" i="5"/>
  <c r="G12" i="5"/>
  <c r="H12" i="5"/>
  <c r="D12" i="5" s="1"/>
  <c r="J28" i="5"/>
  <c r="BE44" i="5"/>
  <c r="O261" i="5"/>
  <c r="G167" i="5"/>
  <c r="H167" i="5"/>
  <c r="O52" i="5"/>
  <c r="H245" i="5"/>
  <c r="G245" i="5"/>
  <c r="O94" i="5"/>
  <c r="H86" i="5"/>
  <c r="D86" i="5" s="1"/>
  <c r="G86" i="5"/>
  <c r="G231" i="5"/>
  <c r="H231" i="5"/>
  <c r="D231" i="5" s="1"/>
  <c r="O41" i="5"/>
  <c r="O182" i="5"/>
  <c r="G197" i="5"/>
  <c r="H197" i="5"/>
  <c r="O59" i="5"/>
  <c r="H130" i="5"/>
  <c r="D130" i="5" s="1"/>
  <c r="G130" i="5"/>
  <c r="O165" i="5"/>
  <c r="H135" i="5"/>
  <c r="D135" i="5" s="1"/>
  <c r="G135" i="5"/>
  <c r="J149" i="5"/>
  <c r="M149" i="5" s="1"/>
  <c r="H230" i="5"/>
  <c r="D230" i="5" s="1"/>
  <c r="G230" i="5"/>
  <c r="F153" i="5"/>
  <c r="F169" i="5" s="1"/>
  <c r="D26" i="2" s="1"/>
  <c r="AM169" i="5"/>
  <c r="J159" i="5"/>
  <c r="M159" i="5" s="1"/>
  <c r="H137" i="5"/>
  <c r="G137" i="5"/>
  <c r="J33" i="5"/>
  <c r="M33" i="5" s="1"/>
  <c r="H131" i="5"/>
  <c r="D131" i="5" s="1"/>
  <c r="G131" i="5"/>
  <c r="H99" i="5"/>
  <c r="G99" i="5"/>
  <c r="J21" i="5"/>
  <c r="M21" i="5" s="1"/>
  <c r="O105" i="5"/>
  <c r="O36" i="5"/>
  <c r="H40" i="5"/>
  <c r="D40" i="5" s="1"/>
  <c r="G40" i="5"/>
  <c r="J13" i="5"/>
  <c r="M13" i="5" s="1"/>
  <c r="J41" i="5"/>
  <c r="M41" i="5" s="1"/>
  <c r="O205" i="5"/>
  <c r="AM265" i="5"/>
  <c r="F255" i="5"/>
  <c r="F265" i="5" s="1"/>
  <c r="D32" i="2" s="1"/>
  <c r="D145" i="5"/>
  <c r="AW125" i="5"/>
  <c r="F242" i="5"/>
  <c r="F251" i="5" s="1"/>
  <c r="D31" i="2" s="1"/>
  <c r="AM251" i="5"/>
  <c r="AM252" i="5" s="1"/>
  <c r="BE188" i="5"/>
  <c r="J172" i="5"/>
  <c r="J185" i="5"/>
  <c r="M185" i="5" s="1"/>
  <c r="J167" i="5"/>
  <c r="M167" i="5" s="1"/>
  <c r="J36" i="5"/>
  <c r="M36" i="5" s="1"/>
  <c r="J142" i="5"/>
  <c r="J150" i="5" s="1"/>
  <c r="L150" i="5" s="1"/>
  <c r="BE150" i="5"/>
  <c r="AM113" i="5"/>
  <c r="F103" i="5"/>
  <c r="F113" i="5" s="1"/>
  <c r="D22" i="2" s="1"/>
  <c r="O212" i="5"/>
  <c r="G67" i="5"/>
  <c r="H67" i="5"/>
  <c r="D67" i="5" s="1"/>
  <c r="O147" i="5"/>
  <c r="G94" i="5"/>
  <c r="H94" i="5"/>
  <c r="D94" i="5" s="1"/>
  <c r="O23" i="5"/>
  <c r="G263" i="5"/>
  <c r="H263" i="5"/>
  <c r="D263" i="5" s="1"/>
  <c r="O32" i="5"/>
  <c r="G257" i="5"/>
  <c r="H257" i="5"/>
  <c r="O108" i="5"/>
  <c r="G264" i="5"/>
  <c r="H264" i="5"/>
  <c r="O178" i="5"/>
  <c r="H15" i="5"/>
  <c r="G15" i="5"/>
  <c r="J30" i="5"/>
  <c r="M30" i="5" s="1"/>
  <c r="O173" i="5"/>
  <c r="E116" i="5"/>
  <c r="W126" i="5"/>
  <c r="H75" i="5"/>
  <c r="D75" i="5" s="1"/>
  <c r="G75" i="5"/>
  <c r="O31" i="5"/>
  <c r="G224" i="5"/>
  <c r="H224" i="5"/>
  <c r="O223" i="5"/>
  <c r="H69" i="5"/>
  <c r="G69" i="5"/>
  <c r="O122" i="5"/>
  <c r="G11" i="5"/>
  <c r="H11" i="5"/>
  <c r="D11" i="5" s="1"/>
  <c r="J15" i="5"/>
  <c r="M15" i="5" s="1"/>
  <c r="H148" i="5"/>
  <c r="G148" i="5"/>
  <c r="H166" i="5"/>
  <c r="D166" i="5" s="1"/>
  <c r="G166" i="5"/>
  <c r="O224" i="5"/>
  <c r="O222" i="5"/>
  <c r="G109" i="5"/>
  <c r="H109" i="5"/>
  <c r="H49" i="5"/>
  <c r="G49" i="5"/>
  <c r="G194" i="5"/>
  <c r="H194" i="5"/>
  <c r="D194" i="5" s="1"/>
  <c r="H178" i="5"/>
  <c r="G178" i="5"/>
  <c r="G20" i="5"/>
  <c r="H20" i="5"/>
  <c r="D20" i="5" s="1"/>
  <c r="BB125" i="5"/>
  <c r="AY125" i="5"/>
  <c r="BD125" i="5"/>
  <c r="AZ125" i="5"/>
  <c r="AX125" i="5"/>
  <c r="BM125" i="5"/>
  <c r="BR125" i="5"/>
  <c r="BK125" i="5"/>
  <c r="BQ125" i="5"/>
  <c r="BO125" i="5"/>
  <c r="BJ125" i="5"/>
  <c r="BI125" i="5"/>
  <c r="D200" i="5" l="1"/>
  <c r="D74" i="5"/>
  <c r="D106" i="5"/>
  <c r="D112" i="5"/>
  <c r="D232" i="5"/>
  <c r="D245" i="5"/>
  <c r="D57" i="5"/>
  <c r="M9" i="5"/>
  <c r="D205" i="5"/>
  <c r="M116" i="5"/>
  <c r="D109" i="5"/>
  <c r="D257" i="5"/>
  <c r="D121" i="5"/>
  <c r="D73" i="5"/>
  <c r="D248" i="5"/>
  <c r="D98" i="5"/>
  <c r="AM45" i="5"/>
  <c r="D256" i="5"/>
  <c r="D235" i="5"/>
  <c r="D238" i="5"/>
  <c r="D217" i="5"/>
  <c r="D49" i="5"/>
  <c r="D264" i="5"/>
  <c r="AM170" i="5"/>
  <c r="M85" i="5"/>
  <c r="D54" i="5"/>
  <c r="D203" i="5"/>
  <c r="D48" i="5"/>
  <c r="D258" i="5"/>
  <c r="D78" i="5"/>
  <c r="D204" i="5"/>
  <c r="M66" i="5"/>
  <c r="M172" i="5"/>
  <c r="D174" i="5"/>
  <c r="D222" i="5"/>
  <c r="D173" i="5"/>
  <c r="D262" i="5"/>
  <c r="L66" i="5"/>
  <c r="N82" i="5" s="1"/>
  <c r="D225" i="5"/>
  <c r="D181" i="5"/>
  <c r="D17" i="5"/>
  <c r="D16" i="5"/>
  <c r="D243" i="5"/>
  <c r="M210" i="5"/>
  <c r="D195" i="5"/>
  <c r="D162" i="5"/>
  <c r="M229" i="5"/>
  <c r="D32" i="5"/>
  <c r="D246" i="5"/>
  <c r="D43" i="5"/>
  <c r="BP125" i="5"/>
  <c r="BI126" i="5"/>
  <c r="BJ126" i="5"/>
  <c r="BO126" i="5"/>
  <c r="BQ126" i="5"/>
  <c r="BK126" i="5"/>
  <c r="BR126" i="5"/>
  <c r="BM126" i="5"/>
  <c r="BE125" i="5"/>
  <c r="AX126" i="5"/>
  <c r="AZ126" i="5"/>
  <c r="BD126" i="5"/>
  <c r="AY126" i="5"/>
  <c r="BB126" i="5"/>
  <c r="N63" i="5"/>
  <c r="N64" i="5"/>
  <c r="N265" i="5"/>
  <c r="N266" i="5"/>
  <c r="N113" i="5"/>
  <c r="N114" i="5"/>
  <c r="E63" i="5"/>
  <c r="G47" i="5"/>
  <c r="H47" i="5"/>
  <c r="E150" i="5"/>
  <c r="G142" i="5"/>
  <c r="H142" i="5"/>
  <c r="D142" i="5" s="1"/>
  <c r="K169" i="5"/>
  <c r="L169" i="5" s="1"/>
  <c r="O153" i="5"/>
  <c r="O169" i="5" s="1"/>
  <c r="D10" i="5"/>
  <c r="D163" i="5"/>
  <c r="E100" i="5"/>
  <c r="G85" i="5"/>
  <c r="H85" i="5"/>
  <c r="D85" i="5" s="1"/>
  <c r="G103" i="5"/>
  <c r="H103" i="5"/>
  <c r="E113" i="5"/>
  <c r="M142" i="5"/>
  <c r="M47" i="5"/>
  <c r="D36" i="5"/>
  <c r="D31" i="5"/>
  <c r="D41" i="5"/>
  <c r="J44" i="5"/>
  <c r="D104" i="5"/>
  <c r="J25" i="5"/>
  <c r="G116" i="5"/>
  <c r="H116" i="5"/>
  <c r="D116" i="5" s="1"/>
  <c r="E126" i="5"/>
  <c r="D70" i="5"/>
  <c r="E207" i="5"/>
  <c r="G191" i="5"/>
  <c r="H191" i="5"/>
  <c r="D80" i="5"/>
  <c r="AM127" i="5"/>
  <c r="O191" i="5"/>
  <c r="O207" i="5" s="1"/>
  <c r="K207" i="5"/>
  <c r="L207" i="5" s="1"/>
  <c r="D60" i="5"/>
  <c r="J63" i="5"/>
  <c r="D193" i="5"/>
  <c r="D164" i="5"/>
  <c r="AM227" i="5"/>
  <c r="H210" i="5"/>
  <c r="E226" i="5"/>
  <c r="G210" i="5"/>
  <c r="AM189" i="5"/>
  <c r="G153" i="5"/>
  <c r="H153" i="5"/>
  <c r="E169" i="5"/>
  <c r="D117" i="5"/>
  <c r="K63" i="5"/>
  <c r="L63" i="5" s="1"/>
  <c r="O47" i="5"/>
  <c r="O63" i="5" s="1"/>
  <c r="E265" i="5"/>
  <c r="G255" i="5"/>
  <c r="H255" i="5"/>
  <c r="E25" i="5"/>
  <c r="G9" i="5"/>
  <c r="H9" i="5"/>
  <c r="D9" i="5" s="1"/>
  <c r="AM151" i="5"/>
  <c r="D185" i="5"/>
  <c r="O66" i="5"/>
  <c r="O82" i="5" s="1"/>
  <c r="K82" i="5"/>
  <c r="L82" i="5" s="1"/>
  <c r="L172" i="5"/>
  <c r="K188" i="5"/>
  <c r="L188" i="5" s="1"/>
  <c r="O172" i="5"/>
  <c r="O188" i="5" s="1"/>
  <c r="D149" i="5"/>
  <c r="D33" i="5"/>
  <c r="E82" i="5"/>
  <c r="H66" i="5"/>
  <c r="D66" i="5" s="1"/>
  <c r="G66" i="5"/>
  <c r="J188" i="5"/>
  <c r="D76" i="5"/>
  <c r="AM26" i="5"/>
  <c r="H229" i="5"/>
  <c r="G229" i="5"/>
  <c r="E239" i="5"/>
  <c r="J169" i="5"/>
  <c r="D68" i="5"/>
  <c r="D30" i="5"/>
  <c r="D39" i="5"/>
  <c r="D51" i="5"/>
  <c r="D91" i="5"/>
  <c r="D216" i="5"/>
  <c r="D147" i="5"/>
  <c r="D58" i="5"/>
  <c r="L153" i="5"/>
  <c r="N227" i="5"/>
  <c r="N226" i="5"/>
  <c r="D110" i="5"/>
  <c r="D178" i="5"/>
  <c r="AM64" i="5"/>
  <c r="J226" i="5"/>
  <c r="D15" i="5"/>
  <c r="D87" i="5"/>
  <c r="D214" i="5"/>
  <c r="D133" i="5"/>
  <c r="L242" i="5"/>
  <c r="K251" i="5"/>
  <c r="L251" i="5" s="1"/>
  <c r="O242" i="5"/>
  <c r="O251" i="5" s="1"/>
  <c r="D212" i="5"/>
  <c r="D37" i="5"/>
  <c r="D213" i="5"/>
  <c r="D143" i="5"/>
  <c r="D77" i="5"/>
  <c r="D23" i="5"/>
  <c r="D14" i="5"/>
  <c r="M153" i="5"/>
  <c r="L85" i="5"/>
  <c r="O85" i="5"/>
  <c r="O100" i="5" s="1"/>
  <c r="K100" i="5"/>
  <c r="L100" i="5" s="1"/>
  <c r="D13" i="5"/>
  <c r="D161" i="5"/>
  <c r="D221" i="5"/>
  <c r="L229" i="5"/>
  <c r="O229" i="5"/>
  <c r="O239" i="5" s="1"/>
  <c r="K239" i="5"/>
  <c r="L239" i="5" s="1"/>
  <c r="D42" i="5"/>
  <c r="D179" i="5"/>
  <c r="D148" i="5"/>
  <c r="D199" i="5"/>
  <c r="C24" i="2"/>
  <c r="M24" i="2" s="1"/>
  <c r="G139" i="5"/>
  <c r="E44" i="5"/>
  <c r="G28" i="5"/>
  <c r="H28" i="5"/>
  <c r="D62" i="5"/>
  <c r="E188" i="5"/>
  <c r="H172" i="5"/>
  <c r="D172" i="5" s="1"/>
  <c r="G172" i="5"/>
  <c r="D165" i="5"/>
  <c r="D138" i="5"/>
  <c r="M191" i="5"/>
  <c r="D168" i="5"/>
  <c r="D99" i="5"/>
  <c r="D167" i="5"/>
  <c r="D259" i="5"/>
  <c r="D159" i="5"/>
  <c r="O103" i="5"/>
  <c r="O113" i="5" s="1"/>
  <c r="K113" i="5"/>
  <c r="L113" i="5" s="1"/>
  <c r="N45" i="5"/>
  <c r="N44" i="5"/>
  <c r="K44" i="5"/>
  <c r="L44" i="5" s="1"/>
  <c r="O28" i="5"/>
  <c r="O44" i="5" s="1"/>
  <c r="D156" i="5"/>
  <c r="D183" i="5"/>
  <c r="AM208" i="5"/>
  <c r="O255" i="5"/>
  <c r="O265" i="5" s="1"/>
  <c r="K265" i="5"/>
  <c r="L265" i="5" s="1"/>
  <c r="D146" i="5"/>
  <c r="K25" i="5"/>
  <c r="L25" i="5" s="1"/>
  <c r="O9" i="5"/>
  <c r="O25" i="5" s="1"/>
  <c r="D69" i="5"/>
  <c r="D218" i="5"/>
  <c r="L116" i="5"/>
  <c r="O116" i="5"/>
  <c r="AM266" i="5"/>
  <c r="D197" i="5"/>
  <c r="D124" i="5"/>
  <c r="D180" i="5"/>
  <c r="D88" i="5"/>
  <c r="D61" i="5"/>
  <c r="L142" i="5"/>
  <c r="K150" i="5"/>
  <c r="O142" i="5"/>
  <c r="O150" i="5" s="1"/>
  <c r="D105" i="5"/>
  <c r="D157" i="5"/>
  <c r="D201" i="5"/>
  <c r="H242" i="5"/>
  <c r="G242" i="5"/>
  <c r="E251" i="5"/>
  <c r="D237" i="5"/>
  <c r="D182" i="5"/>
  <c r="D261" i="5"/>
  <c r="D184" i="5"/>
  <c r="D176" i="5"/>
  <c r="M103" i="5"/>
  <c r="M255" i="5"/>
  <c r="L191" i="5"/>
  <c r="D224" i="5"/>
  <c r="AM114" i="5"/>
  <c r="D137" i="5"/>
  <c r="O210" i="5"/>
  <c r="O226" i="5" s="1"/>
  <c r="K226" i="5"/>
  <c r="L226" i="5" s="1"/>
  <c r="D198" i="5"/>
  <c r="D186" i="5"/>
  <c r="D136" i="5"/>
  <c r="D24" i="5"/>
  <c r="D215" i="5"/>
  <c r="D107" i="5"/>
  <c r="D175" i="5"/>
  <c r="D250" i="5"/>
  <c r="AM83" i="5"/>
  <c r="D71" i="5"/>
  <c r="AM101" i="5"/>
  <c r="M28" i="5"/>
  <c r="L9" i="5"/>
  <c r="M242" i="5"/>
  <c r="D139" i="5" a="1"/>
  <c r="N83" i="5" l="1"/>
  <c r="D242" i="5"/>
  <c r="D210" i="5"/>
  <c r="D153" i="5"/>
  <c r="D229" i="5"/>
  <c r="D139" i="5"/>
  <c r="B24" i="2" s="1"/>
  <c r="D191" i="5"/>
  <c r="G251" i="5"/>
  <c r="C31" i="2"/>
  <c r="M31" i="2" s="1"/>
  <c r="C25" i="2"/>
  <c r="M25" i="2" s="1"/>
  <c r="G150" i="5"/>
  <c r="G207" i="5"/>
  <c r="C28" i="2"/>
  <c r="M28" i="2" s="1"/>
  <c r="D47" i="5"/>
  <c r="J125" i="5"/>
  <c r="J126" i="5" s="1"/>
  <c r="BE126" i="5"/>
  <c r="G169" i="5"/>
  <c r="C26" i="2"/>
  <c r="M26" i="2" s="1"/>
  <c r="N25" i="5"/>
  <c r="N26" i="5"/>
  <c r="N239" i="5"/>
  <c r="N240" i="5"/>
  <c r="N170" i="5"/>
  <c r="N169" i="5"/>
  <c r="G226" i="5"/>
  <c r="C29" i="2"/>
  <c r="M29" i="2" s="1"/>
  <c r="G113" i="5"/>
  <c r="C22" i="2"/>
  <c r="M22" i="2" s="1"/>
  <c r="G126" i="5"/>
  <c r="C23" i="2"/>
  <c r="M23" i="2" s="1"/>
  <c r="D103" i="5"/>
  <c r="G63" i="5"/>
  <c r="C19" i="2"/>
  <c r="M19" i="2" s="1"/>
  <c r="C17" i="2"/>
  <c r="M17" i="2" s="1"/>
  <c r="G25" i="5"/>
  <c r="D255" i="5"/>
  <c r="G188" i="5"/>
  <c r="C27" i="2"/>
  <c r="M27" i="2" s="1"/>
  <c r="D28" i="5"/>
  <c r="N252" i="5"/>
  <c r="N251" i="5"/>
  <c r="N208" i="5"/>
  <c r="N207" i="5"/>
  <c r="G82" i="5"/>
  <c r="C20" i="2"/>
  <c r="M20" i="2" s="1"/>
  <c r="N189" i="5"/>
  <c r="N188" i="5"/>
  <c r="C30" i="2"/>
  <c r="M30" i="2" s="1"/>
  <c r="G239" i="5"/>
  <c r="G44" i="5"/>
  <c r="C18" i="2"/>
  <c r="M18" i="2" s="1"/>
  <c r="C32" i="2"/>
  <c r="M32" i="2" s="1"/>
  <c r="G265" i="5"/>
  <c r="G100" i="5"/>
  <c r="C21" i="2"/>
  <c r="M21" i="2" s="1"/>
  <c r="N150" i="5"/>
  <c r="N151" i="5"/>
  <c r="N101" i="5"/>
  <c r="N100" i="5"/>
  <c r="K125" i="5"/>
  <c r="BP126" i="5"/>
  <c r="D226" i="5" a="1"/>
  <c r="D207" i="5" a="1"/>
  <c r="D44" i="5" a="1"/>
  <c r="D113" i="5" a="1"/>
  <c r="D251" i="5" a="1"/>
  <c r="D239" i="5" a="1"/>
  <c r="D188" i="5" a="1"/>
  <c r="D150" i="5" a="1"/>
  <c r="D169" i="5" a="1"/>
  <c r="D265" i="5" a="1"/>
  <c r="D25" i="5" a="1"/>
  <c r="D63" i="5" a="1"/>
  <c r="D82" i="5" a="1"/>
  <c r="D100" i="5" a="1"/>
  <c r="D100" i="5" l="1"/>
  <c r="B21" i="2" s="1"/>
  <c r="D82" i="5"/>
  <c r="B20" i="2" s="1"/>
  <c r="D63" i="5"/>
  <c r="B19" i="2" s="1"/>
  <c r="D25" i="5"/>
  <c r="B17" i="2" s="1"/>
  <c r="D265" i="5"/>
  <c r="B32" i="2" s="1"/>
  <c r="D169" i="5"/>
  <c r="B26" i="2" s="1"/>
  <c r="D150" i="5"/>
  <c r="B25" i="2" s="1"/>
  <c r="D188" i="5"/>
  <c r="B27" i="2" s="1"/>
  <c r="D239" i="5"/>
  <c r="B30" i="2" s="1"/>
  <c r="D251" i="5"/>
  <c r="B31" i="2" s="1"/>
  <c r="D113" i="5"/>
  <c r="B22" i="2" s="1"/>
  <c r="D44" i="5"/>
  <c r="B18" i="2" s="1"/>
  <c r="D207" i="5"/>
  <c r="B28" i="2" s="1"/>
  <c r="D226" i="5"/>
  <c r="B29" i="2" s="1"/>
  <c r="O125" i="5"/>
  <c r="O126" i="5" s="1"/>
  <c r="M125" i="5"/>
  <c r="D125" i="5" s="1"/>
  <c r="L125" i="5"/>
  <c r="K126" i="5"/>
  <c r="L126" i="5" s="1"/>
  <c r="D126" i="5" a="1"/>
  <c r="D126" i="5" l="1"/>
  <c r="B23" i="2" s="1"/>
  <c r="N127" i="5"/>
  <c r="N12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tc={0857EE79-1DAA-4E18-BB02-441B5C023BAA}</author>
    <author>tc={999A66F3-1964-4D4C-A627-3A32A4569A5D}</author>
    <author>tc={95773EBE-F647-47C9-806C-AB6BD4F35FF2}</author>
    <author>tc={46850322-F1B9-435B-A4F5-C27CE7C85632}</author>
  </authors>
  <commentList>
    <comment ref="D129" authorId="0" shapeId="0" xr:uid="{0857EE79-1DAA-4E18-BB02-441B5C023BAA}">
      <text>
        <t>[Threaded comment]
Your version of Excel allows you to read this threaded comment; however, any edits to it will get removed if the file is opened in a newer version of Excel. Learn more: https://go.microsoft.com/fwlink/?linkid=870924
Comment:
    This test does not run because of mandatory minimum requirements for new construction.</t>
      </text>
    </comment>
    <comment ref="N134" authorId="1" shapeId="0" xr:uid="{999A66F3-1964-4D4C-A627-3A32A4569A5D}">
      <text>
        <t>[Threaded comment]
Your version of Excel allows you to read this threaded comment; however, any edits to it will get removed if the file is opened in a newer version of Excel. Learn more: https://go.microsoft.com/fwlink/?linkid=870924
Comment:
    Changed back to W12R05 as based on the “verified altered” definition in the ACM this case will not use the user inputted existing values because the proposed values are above the “standard”.</t>
      </text>
    </comment>
    <comment ref="D144" authorId="2" shapeId="0" xr:uid="{95773EBE-F647-47C9-806C-AB6BD4F35FF2}">
      <text>
        <t>[Threaded comment]
Your version of Excel allows you to read this threaded comment; however, any edits to it will get removed if the file is opened in a newer version of Excel. Learn more: https://go.microsoft.com/fwlink/?linkid=870924
Comment:
    Note W13R05 and W13R06 now abort due to a software update that aborts when altered or new construction ducts have an insulation &lt;R6. We have requested clarity on this.</t>
      </text>
    </comment>
    <comment ref="I209" authorId="3" shapeId="0" xr:uid="{46850322-F1B9-435B-A4F5-C27CE7C85632}">
      <text>
        <t>[Threaded comment]
Your version of Excel allows you to read this threaded comment; however, any edits to it will get removed if the file is opened in a newer version of Excel. Learn more: https://go.microsoft.com/fwlink/?linkid=870924
Comment:
    If PD cooling capacity increases &gt;54kBtu/h, then SD will switch to 0.58 W/cfm fan.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<sst xmlns="http://schemas.openxmlformats.org/spreadsheetml/2006/main" count="6408" uniqueCount="1139">
  <si>
    <t>Release Log</t>
  </si>
  <si>
    <t>TDS-2022.3.1</t>
  </si>
  <si>
    <t>Fix standard design return duct insulation to match user defined R-value for verified altered ducts.</t>
  </si>
  <si>
    <t>TDSv74</t>
  </si>
  <si>
    <t>In SVN 2454 the EAA standard duct leakage for verified altered ducts was changed from 10% to 30%</t>
  </si>
  <si>
    <t>TDSv73</t>
  </si>
  <si>
    <t>Changes to W13R08 and W13R10 is due to a correction in the standard design duct insulation for verified altered ducts</t>
  </si>
  <si>
    <t>W12R01, W13R05 and W13R06 fail because an edit in svn 2451 was made to "prevent inclusion of duct insul R-values in selectable list when they don't comply w/ the mandatory R-6 level (sec 150.0(m)) and also add related model check that aborts analysis when this mandatory minimum duct insul R-value is not met"</t>
  </si>
  <si>
    <t>TDSv66</t>
  </si>
  <si>
    <t>AirNet algorithm change and correction to crawl space infiltration holes. See log for SVN 2420 and 2421</t>
  </si>
  <si>
    <t>TDSv59</t>
  </si>
  <si>
    <t>Crankcase heater is added back in</t>
  </si>
  <si>
    <t>TDSv56</t>
  </si>
  <si>
    <t>Removal of crankcase heater (see TDS v54)</t>
  </si>
  <si>
    <t>TDSv55</t>
  </si>
  <si>
    <t>Combined heat and DHW (aka Harvest Thermal). Uses eigen for airnet calculations (large projects run faster). Improved detection of bad airnet configurations. HPWH divide-by-0 bug fixed. Results in decimal level differences in the site energy use (electricity and gas use)</t>
  </si>
  <si>
    <t>TDSv54</t>
  </si>
  <si>
    <t>Updated algorithm for crankcase heaters which is reported as parasitic electirc use. This change was for both heat pumps and air conditioners so we expect to see a small change in every case. PV size is also adjusted accordingly to offload 100% of the load</t>
  </si>
  <si>
    <t>TDSv48</t>
  </si>
  <si>
    <t>Changed pass/fail criteria for W01/W02 CZ3,4,13,14 cases to not check for 0% comliance, without autosizing the SD and PD won't match. Changed the Standard Equals Lookup reference for W13R10 from R13R08 to R13R10.</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</si>
  <si>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</si>
  <si>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</si>
  <si>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</si>
  <si>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</si>
  <si>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</si>
  <si>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</si>
  <si>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</si>
  <si>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</si>
  <si>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</si>
  <si>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</si>
  <si>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</si>
  <si>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</si>
  <si>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</si>
  <si>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</si>
  <si>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</si>
  <si>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</si>
  <si>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</si>
  <si>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</si>
  <si>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this is a start to the MF list but it still needs to be developed</t>
  </si>
  <si>
    <t>Test #</t>
  </si>
  <si>
    <t>Run #</t>
  </si>
  <si>
    <t>Number of Runs</t>
  </si>
  <si>
    <t>Description</t>
  </si>
  <si>
    <t>Prototype</t>
  </si>
  <si>
    <t>Version Updates</t>
  </si>
  <si>
    <t>Created?</t>
  </si>
  <si>
    <t>Standard Design Tests</t>
  </si>
  <si>
    <t>Following tests all 16 climate zones</t>
  </si>
  <si>
    <t>Following tests standard design = proposed design</t>
  </si>
  <si>
    <t>W01</t>
  </si>
  <si>
    <t>R01-R16</t>
  </si>
  <si>
    <t>Standard Design Test</t>
  </si>
  <si>
    <t xml:space="preserve">S2100 </t>
  </si>
  <si>
    <t>V01</t>
  </si>
  <si>
    <t>Yes</t>
  </si>
  <si>
    <t>W02</t>
  </si>
  <si>
    <t xml:space="preserve">S2700 </t>
  </si>
  <si>
    <t>V02</t>
  </si>
  <si>
    <t>V03</t>
  </si>
  <si>
    <t>Proposed Design Tests</t>
  </si>
  <si>
    <t>V04</t>
  </si>
  <si>
    <t>Following tests should have standard = standard from tests T01, T02 and T03</t>
  </si>
  <si>
    <t>W04</t>
  </si>
  <si>
    <t>Proposed Design Test</t>
  </si>
  <si>
    <t xml:space="preserve">P2100 </t>
  </si>
  <si>
    <t>W05</t>
  </si>
  <si>
    <t xml:space="preserve">P2700 </t>
  </si>
  <si>
    <t>W07</t>
  </si>
  <si>
    <t>Common Measures</t>
  </si>
  <si>
    <t>V05</t>
  </si>
  <si>
    <t>Following tests for Climate Zone 12 only</t>
  </si>
  <si>
    <t>V06</t>
  </si>
  <si>
    <t>Following tests should have the same standard design as T01R12</t>
  </si>
  <si>
    <t>V07</t>
  </si>
  <si>
    <t>R01</t>
  </si>
  <si>
    <t>Proposed Design</t>
  </si>
  <si>
    <t>V08</t>
  </si>
  <si>
    <t>R02</t>
  </si>
  <si>
    <t>Fenestration U 0.40/S 0.40</t>
  </si>
  <si>
    <t>W04R12</t>
  </si>
  <si>
    <t>R03</t>
  </si>
  <si>
    <t>Wall R13/Roof Deck Above R6/Roof Deck Below R0</t>
  </si>
  <si>
    <t>V10</t>
  </si>
  <si>
    <t>R04</t>
  </si>
  <si>
    <t>Ceiling R49 /Roof Deck Below R0/Radiant Barrier</t>
  </si>
  <si>
    <t>R05</t>
  </si>
  <si>
    <t>Furnace AFUE 92</t>
  </si>
  <si>
    <t>R06</t>
  </si>
  <si>
    <t>Air Conditioner SEER2 16/EER2 13</t>
  </si>
  <si>
    <t>R07</t>
  </si>
  <si>
    <t>No Cool Vent</t>
  </si>
  <si>
    <t>R08</t>
  </si>
  <si>
    <t>Ducts 2% Leakage</t>
  </si>
  <si>
    <t>R09</t>
  </si>
  <si>
    <t>No Quality Insulation Installation</t>
  </si>
  <si>
    <t>R10</t>
  </si>
  <si>
    <t>Air Leakage ACH50 2.0</t>
  </si>
  <si>
    <t>R11</t>
  </si>
  <si>
    <t>Heat pump HSPF2 9 SEER2 16/EER2 13</t>
  </si>
  <si>
    <t>R12</t>
  </si>
  <si>
    <t>Single Speed Split Heat Pump no backup</t>
  </si>
  <si>
    <t>R13</t>
  </si>
  <si>
    <t>Variable speed split HP no backup</t>
  </si>
  <si>
    <t>R14</t>
  </si>
  <si>
    <t>Split Heat Pump with Gas Furnace backup</t>
  </si>
  <si>
    <t>R15</t>
  </si>
  <si>
    <t>Split Heat Pump with Electric resistance backup</t>
  </si>
  <si>
    <t>R16</t>
  </si>
  <si>
    <t>Variable Speed Split HP with Electric resistance backup</t>
  </si>
  <si>
    <t>R17</t>
  </si>
  <si>
    <t>Ducted MSHP</t>
  </si>
  <si>
    <t>R18</t>
  </si>
  <si>
    <t>Ducted Dual Fuel MSHP</t>
  </si>
  <si>
    <t>R19</t>
  </si>
  <si>
    <t>Ductless MSHP</t>
  </si>
  <si>
    <t>R20</t>
  </si>
  <si>
    <t>Ductless Packaged Heat Pump</t>
  </si>
  <si>
    <t>W08</t>
  </si>
  <si>
    <t>Water Heating</t>
  </si>
  <si>
    <t>Some standard designs are different than T01R12</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</si>
  <si>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</si>
  <si>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</si>
  <si>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</si>
  <si>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</si>
  <si>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</si>
  <si>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</si>
  <si>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Rated/SANCO2/43 gal</t>
  </si>
  <si>
    <t>2 Water Heaters Using Multiplier</t>
  </si>
  <si>
    <t>2 Water Heaters Using 2 Entries</t>
  </si>
  <si>
    <t>W09</t>
  </si>
  <si>
    <t>Multiple Orientation</t>
  </si>
  <si>
    <t>Single Standard Front 45</t>
  </si>
  <si>
    <t>W01R12</t>
  </si>
  <si>
    <t>North Standard</t>
  </si>
  <si>
    <t>Single Proposed Front 45</t>
  </si>
  <si>
    <t>North Proposed</t>
  </si>
  <si>
    <t>W12</t>
  </si>
  <si>
    <t>E+A+A Base &amp; Windows</t>
  </si>
  <si>
    <t>Standard Design Varies with features and verification</t>
  </si>
  <si>
    <t>E 1440ft2 as New Construction</t>
  </si>
  <si>
    <t>P1665</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</si>
  <si>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</si>
  <si>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</si>
  <si>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</si>
  <si>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</si>
  <si>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</si>
  <si>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</si>
  <si>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</si>
  <si>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</si>
  <si>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</si>
  <si>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W13</t>
  </si>
  <si>
    <t>E+A+A Walls &amp; HVAC</t>
  </si>
  <si>
    <t>EAA Ceiling R49 Verified Wall R13</t>
  </si>
  <si>
    <t>EAA Ceiling R49 Verified Wall R13 Verified</t>
  </si>
  <si>
    <t xml:space="preserve">EAA Ceiling R49 Verified HVAC Equal </t>
  </si>
  <si>
    <t>EAA Ceiling R49 Verified HVAC Equal Verified</t>
  </si>
  <si>
    <t>EAA Ceiling R49 Verified HVAC Better</t>
  </si>
  <si>
    <t>16 SEER2, 13 EER2</t>
  </si>
  <si>
    <t>EAA Ceiling R49 Verified HVAC Better Verified</t>
  </si>
  <si>
    <t>Standard Design Tests All Electric</t>
  </si>
  <si>
    <t>W14</t>
  </si>
  <si>
    <t>Standard Design Test All Electric</t>
  </si>
  <si>
    <t>W15</t>
  </si>
  <si>
    <t>Proposed Design Tests All Electric</t>
  </si>
  <si>
    <t>Following tests should have standard = standard from tests T14, T15 and T16</t>
  </si>
  <si>
    <t>W17</t>
  </si>
  <si>
    <t>Proposed Design Test All Electric</t>
  </si>
  <si>
    <t>P2100</t>
  </si>
  <si>
    <t>W18</t>
  </si>
  <si>
    <t>P2700</t>
  </si>
  <si>
    <t>W20</t>
  </si>
  <si>
    <t>PV</t>
  </si>
  <si>
    <t>Standard design equal to V04R12</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</si>
  <si>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</si>
  <si>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</si>
  <si>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</si>
  <si>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</si>
  <si>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</si>
  <si>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</si>
  <si>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</si>
  <si>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</si>
  <si>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</si>
  <si>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W21</t>
  </si>
  <si>
    <t>PV and Battery</t>
  </si>
  <si>
    <t>Two 1 kWdc PV</t>
  </si>
  <si>
    <t>Two 1 kWdc PV 90/270 Azm/18.43 Tilt/97 Eff</t>
  </si>
  <si>
    <t>Reduced PV 0 kWdc &lt; 80 ft2 area</t>
  </si>
  <si>
    <t>14 kWh Battery Basic</t>
  </si>
  <si>
    <t>14 kWh Battery TOU</t>
  </si>
  <si>
    <t>14 kWh Battery Advanced</t>
  </si>
  <si>
    <t>Self Utilization Credit</t>
  </si>
  <si>
    <t>Self Utilization Credit Allow Excess PV</t>
  </si>
  <si>
    <t>W22</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</si>
  <si>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</si>
  <si>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</si>
  <si>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</si>
  <si>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</si>
  <si>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</si>
  <si>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</si>
  <si>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</si>
  <si>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</si>
  <si>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</si>
  <si>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</si>
  <si>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Total measures</t>
  </si>
  <si>
    <t>Comparison Date:</t>
  </si>
  <si>
    <t>Blue fields should be updated to match current results</t>
  </si>
  <si>
    <t>Comparison Author:</t>
  </si>
  <si>
    <t>Becca</t>
  </si>
  <si>
    <t>Candidate Software:</t>
  </si>
  <si>
    <t>Should be updated to the candidate software</t>
  </si>
  <si>
    <t>Reference Software:</t>
  </si>
  <si>
    <t>Type of Software:</t>
  </si>
  <si>
    <t>Reference</t>
  </si>
  <si>
    <t>Candidate programs do not have to do standard design tests</t>
  </si>
  <si>
    <t>Single Family:</t>
  </si>
  <si>
    <t>Include single family in approval</t>
  </si>
  <si>
    <t>Newly Constructed:</t>
  </si>
  <si>
    <t>Include newly constructed in approval</t>
  </si>
  <si>
    <t>Additions Alterations:</t>
  </si>
  <si>
    <t>Include additions and/or alterations in approval</t>
  </si>
  <si>
    <t>Units for Summary:</t>
  </si>
  <si>
    <t>LSC efficiency</t>
  </si>
  <si>
    <t>Tests should be checked in for each available units</t>
  </si>
  <si>
    <t>Tolerance:</t>
  </si>
  <si>
    <t>Average</t>
  </si>
  <si>
    <t>Percent</t>
  </si>
  <si>
    <t>Pass/</t>
  </si>
  <si>
    <t>Candidate</t>
  </si>
  <si>
    <t>Difference</t>
  </si>
  <si>
    <t>Test</t>
  </si>
  <si>
    <t>Fail</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</si>
  <si>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</si>
  <si>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</si>
  <si>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</si>
  <si>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</si>
  <si>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</si>
  <si>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</si>
  <si>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</si>
  <si>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</si>
  <si>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</si>
  <si>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</si>
  <si>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</si>
  <si>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</si>
  <si>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</si>
  <si>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</si>
  <si>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</si>
  <si>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</si>
  <si>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</si>
  <si>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</si>
  <si>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</si>
  <si>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Total</t>
  </si>
  <si>
    <t>Approval</t>
  </si>
  <si>
    <t>Min</t>
  </si>
  <si>
    <t>Avg</t>
  </si>
  <si>
    <t>Ave</t>
  </si>
  <si>
    <t>Max</t>
  </si>
  <si>
    <t>% Diff</t>
  </si>
  <si>
    <t>W12R01</t>
  </si>
  <si>
    <t>W12R02</t>
  </si>
  <si>
    <t>W12R03</t>
  </si>
  <si>
    <t>W12R05</t>
  </si>
  <si>
    <t>W13R05</t>
  </si>
  <si>
    <t>W13R06</t>
  </si>
  <si>
    <t>W13R07</t>
  </si>
  <si>
    <t>W13R08</t>
  </si>
  <si>
    <t>W13R09</t>
  </si>
  <si>
    <t>W13R10</t>
  </si>
  <si>
    <t xml:space="preserve">       </t>
  </si>
  <si>
    <t>W18R15</t>
  </si>
  <si>
    <t>TotalPages</t>
  </si>
  <si>
    <t>Number of</t>
  </si>
  <si>
    <t>Conditioned</t>
  </si>
  <si>
    <t>LSC Margins</t>
  </si>
  <si>
    <t>Source Margin</t>
  </si>
  <si>
    <t>Peak Cooling</t>
  </si>
  <si>
    <t>Proposed Model Site Electric Use</t>
  </si>
  <si>
    <t>Proposed Model Site Fuel Use</t>
  </si>
  <si>
    <t>Proposed Model LSC</t>
  </si>
  <si>
    <t>Proposed Model Source Energy (EDR1)</t>
  </si>
  <si>
    <t>Proposed Model Electric Demand</t>
  </si>
  <si>
    <t>Standard Model Site Electric Use</t>
  </si>
  <si>
    <t>Standard Model Site Fuel Use</t>
  </si>
  <si>
    <t>Standard Model LSC</t>
  </si>
  <si>
    <t>Standard Model Source Energy (EDR1)</t>
  </si>
  <si>
    <t>Standard Model Electric Demand</t>
  </si>
  <si>
    <t>Software Versions</t>
  </si>
  <si>
    <t>Savings Results</t>
  </si>
  <si>
    <t>Calculated SSFs</t>
  </si>
  <si>
    <t>Compliance Total LSC Results By Fuel ($/ft2-yr)</t>
  </si>
  <si>
    <t>Source Energy (EDR1) Results By Fuel (kBtu/ft2-yr)</t>
  </si>
  <si>
    <t>Proposed PV Scaling</t>
  </si>
  <si>
    <t>HVAC Systems</t>
  </si>
  <si>
    <t>HVAC Total Capacities (kBtuh)</t>
  </si>
  <si>
    <t>Proposed Model Site Electric CO2 Emissions</t>
  </si>
  <si>
    <t>Proposed Model Site Fuel CO2 Emissions</t>
  </si>
  <si>
    <t>Standard Model Site Electric CO2 Emissions</t>
  </si>
  <si>
    <t>Standard Model Site Fuel CO2 Emissions</t>
  </si>
  <si>
    <t>Proposed Model PV</t>
  </si>
  <si>
    <t>Standard Model PV</t>
  </si>
  <si>
    <t>Proposed Model Battery</t>
  </si>
  <si>
    <t>Project</t>
  </si>
  <si>
    <t>Climate</t>
  </si>
  <si>
    <t>Dwelling</t>
  </si>
  <si>
    <t>Area</t>
  </si>
  <si>
    <t>Pass /</t>
  </si>
  <si>
    <t>Efficiency</t>
  </si>
  <si>
    <t>Elec Margin</t>
  </si>
  <si>
    <t>Spc Heat</t>
  </si>
  <si>
    <t>Spc Cool</t>
  </si>
  <si>
    <t>IAQ Vent</t>
  </si>
  <si>
    <t>Wtr Heat</t>
  </si>
  <si>
    <t>Self Util. Credit</t>
  </si>
  <si>
    <t>Battery</t>
  </si>
  <si>
    <t>Flexibility</t>
  </si>
  <si>
    <t>Ins Light</t>
  </si>
  <si>
    <t>Appl &amp; Cook</t>
  </si>
  <si>
    <t>Plug Lds</t>
  </si>
  <si>
    <t>Exterior</t>
  </si>
  <si>
    <t>TOTAL Comp</t>
  </si>
  <si>
    <t>Eff Total</t>
  </si>
  <si>
    <t>PeakCool</t>
  </si>
  <si>
    <t>Compliance</t>
  </si>
  <si>
    <t>End User</t>
  </si>
  <si>
    <t>Fuel</t>
  </si>
  <si>
    <t>Total Demand</t>
  </si>
  <si>
    <t>Compliance Demand</t>
  </si>
  <si>
    <t>Total LSC</t>
  </si>
  <si>
    <t>Efficiency LSC</t>
  </si>
  <si>
    <t>Proposed Model</t>
  </si>
  <si>
    <t>Standard Model</t>
  </si>
  <si>
    <t>Max PV</t>
  </si>
  <si>
    <t>PV Scale</t>
  </si>
  <si>
    <t>Scaled PV</t>
  </si>
  <si>
    <t>LSC Margin</t>
  </si>
  <si>
    <t># Systems</t>
  </si>
  <si>
    <t># Equipment</t>
  </si>
  <si>
    <t>Standard Design</t>
  </si>
  <si>
    <t>TOTAL</t>
  </si>
  <si>
    <t>Size</t>
  </si>
  <si>
    <t>Generation</t>
  </si>
  <si>
    <t>Export</t>
  </si>
  <si>
    <t>Compliance Cap</t>
  </si>
  <si>
    <t>Power</t>
  </si>
  <si>
    <t>Control</t>
  </si>
  <si>
    <t>Run Date/Time</t>
  </si>
  <si>
    <t>Path/File</t>
  </si>
  <si>
    <t>Run Title</t>
  </si>
  <si>
    <t>Zone</t>
  </si>
  <si>
    <t>Units</t>
  </si>
  <si>
    <t>(ft2)</t>
  </si>
  <si>
    <t>Analysis Type</t>
  </si>
  <si>
    <t>($/ft2-yr)</t>
  </si>
  <si>
    <t>(kBtu/ft2-yr)</t>
  </si>
  <si>
    <t>(kWh)</t>
  </si>
  <si>
    <t>(Therms)</t>
  </si>
  <si>
    <t>(kW)</t>
  </si>
  <si>
    <t>Ruleset</t>
  </si>
  <si>
    <t>CSE</t>
  </si>
  <si>
    <t>Application</t>
  </si>
  <si>
    <t>Type</t>
  </si>
  <si>
    <t>(%)</t>
  </si>
  <si>
    <t>(frac)</t>
  </si>
  <si>
    <t>Electric</t>
  </si>
  <si>
    <t>Gas</t>
  </si>
  <si>
    <t>Ratio</t>
  </si>
  <si>
    <t>Factor</t>
  </si>
  <si>
    <t>Total kW</t>
  </si>
  <si>
    <t>(count)</t>
  </si>
  <si>
    <t>Heating</t>
  </si>
  <si>
    <t>Cooling</t>
  </si>
  <si>
    <t>(kg)</t>
  </si>
  <si>
    <t>(kWdc)</t>
  </si>
  <si>
    <t>(kWh/yr)</t>
  </si>
  <si>
    <t>Proposed Design Rating Model Site Electric Use</t>
  </si>
  <si>
    <t>Proposed Design Rating Model Site Fuel Use</t>
  </si>
  <si>
    <t>Proposed  Design Rating Model Source Energy (EDR1)</t>
  </si>
  <si>
    <t>Proposed Design Rating Model Electric Demand</t>
  </si>
  <si>
    <t>Reference Design Rating Model Site Electric Use</t>
  </si>
  <si>
    <t>Reference Design Rating Model Site Fuel Use</t>
  </si>
  <si>
    <t>Reference Design Rating Model Source Energy (EDR1) (fuel multiplier adjusted)</t>
  </si>
  <si>
    <t>Reference Design Rating Model Source Energy (EDR1) (before fuel multiplier adjustment)</t>
  </si>
  <si>
    <t>Reference Design Rating Model Electric Demand</t>
  </si>
  <si>
    <t>Energy Design Ratings</t>
  </si>
  <si>
    <t>Target EDR</t>
  </si>
  <si>
    <t>Standard Design PV</t>
  </si>
  <si>
    <t>Proposed Design CO2 Emissions</t>
  </si>
  <si>
    <t>Standard Design CO2 Emissions</t>
  </si>
  <si>
    <t>Autosized Std Central HPWH</t>
  </si>
  <si>
    <t>Reference Design Rating Model Site Electric CO2 Emissions</t>
  </si>
  <si>
    <t>Reference Design Rating Model Site Fuel CO2 Emissions</t>
  </si>
  <si>
    <t>RESNET HERS Analysis Results</t>
  </si>
  <si>
    <t>CAHP / CMFNH Results</t>
  </si>
  <si>
    <t>EDR1 (source energy)</t>
  </si>
  <si>
    <t>Proposed Design Rating Model</t>
  </si>
  <si>
    <t>Reference Design Rating Model</t>
  </si>
  <si>
    <t>Target</t>
  </si>
  <si>
    <t>Prop Mixed Fuel</t>
  </si>
  <si>
    <t>Std Design</t>
  </si>
  <si>
    <t>Self Consumed Solar</t>
  </si>
  <si>
    <t>Grid Exported Solar</t>
  </si>
  <si>
    <t>CO2 Generated</t>
  </si>
  <si>
    <t>Design Rating Reference</t>
  </si>
  <si>
    <t>Capacity</t>
  </si>
  <si>
    <t>TankVol</t>
  </si>
  <si>
    <t>HERS Index</t>
  </si>
  <si>
    <t>REUL_Htg</t>
  </si>
  <si>
    <t>REUL_Clg</t>
  </si>
  <si>
    <t>REUL_Dhw</t>
  </si>
  <si>
    <t>EC_r_Htg</t>
  </si>
  <si>
    <t>EC_r_Clg</t>
  </si>
  <si>
    <t>EC_r_DHW</t>
  </si>
  <si>
    <t>EC_x_Htg</t>
  </si>
  <si>
    <t>EC_x_Clg</t>
  </si>
  <si>
    <t>EC_x_DHW</t>
  </si>
  <si>
    <t>EC_x_LA</t>
  </si>
  <si>
    <t>IADSave</t>
  </si>
  <si>
    <t>nMEUL_Htg</t>
  </si>
  <si>
    <t>nMEUL_Clg</t>
  </si>
  <si>
    <t>nMEUL_Dhw</t>
  </si>
  <si>
    <t>TnML</t>
  </si>
  <si>
    <t>TRL</t>
  </si>
  <si>
    <t>IAFrh</t>
  </si>
  <si>
    <t>REUL_LA</t>
  </si>
  <si>
    <t>EDR Bonus Points</t>
  </si>
  <si>
    <t>CAHP Delta EDR</t>
  </si>
  <si>
    <t>Cash Bonus Total</t>
  </si>
  <si>
    <t>2019 Zone Ready Kicker</t>
  </si>
  <si>
    <t>2019 Zone Kicker</t>
  </si>
  <si>
    <t>High Performance Fenestration Kicker</t>
  </si>
  <si>
    <t>High Performance Attic Kicker</t>
  </si>
  <si>
    <t>High Performance Wall Kicker</t>
  </si>
  <si>
    <t>Whole House Fans Kicker</t>
  </si>
  <si>
    <t>Balanced IAQ Kicker</t>
  </si>
  <si>
    <t>DOE Zero Energy Kicker</t>
  </si>
  <si>
    <t>Drain Water Heat Recovery Kicker</t>
  </si>
  <si>
    <t>Design Charrette Kicker</t>
  </si>
  <si>
    <t>ENERGYStar Laundry Recycling Kicker</t>
  </si>
  <si>
    <t>CAHP Base Incentive</t>
  </si>
  <si>
    <t>CAHP Total Incentive</t>
  </si>
  <si>
    <t>PV+Batt+Flex Only</t>
  </si>
  <si>
    <t>EDR</t>
  </si>
  <si>
    <t>Status</t>
  </si>
  <si>
    <t>Total kWh</t>
  </si>
  <si>
    <t>PV kW</t>
  </si>
  <si>
    <t>(metric ton/yr)</t>
  </si>
  <si>
    <t>(gal)</t>
  </si>
  <si>
    <t>(MBtu/yr)</t>
  </si>
  <si>
    <t>(int)</t>
  </si>
  <si>
    <t>($)</t>
  </si>
  <si>
    <t>EDR Efficiency</t>
  </si>
  <si>
    <t>EDR Total</t>
  </si>
  <si>
    <t>Comp Total</t>
  </si>
  <si>
    <t>Proposed and Standard</t>
  </si>
  <si>
    <t>PASS</t>
  </si>
  <si>
    <t>CSE 0.927.0-rc2 EXE</t>
  </si>
  <si>
    <t>Natural Gas</t>
  </si>
  <si>
    <t>FAIL</t>
  </si>
  <si>
    <t>Worst Case (W)</t>
  </si>
  <si>
    <t>North Facing</t>
  </si>
  <si>
    <t>East Facing</t>
  </si>
  <si>
    <t>South Facing</t>
  </si>
  <si>
    <t>West Facing</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</si>
  <si>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</si>
  <si>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</si>
  <si>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</si>
  <si>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</si>
  <si>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</si>
  <si>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</si>
  <si>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</si>
  <si>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</si>
  <si>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</si>
  <si>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V13R03 EAA 1665ft2 R38 Verified Wall R13</t>
  </si>
  <si>
    <t>TDSv32 V13R04 EAA 1665ft2 R38 Verified Wall R13 Verified</t>
  </si>
  <si>
    <t>TDSv32 V13R07 EAA 1665ft2 R38 Verified HVAC Equal</t>
  </si>
  <si>
    <t>TDSv32 V13R08 EAA 1665ft2 R38 Verified HVAC Equal Verified</t>
  </si>
  <si>
    <t>TDSv32 V13R09 EAA 1665ft2 R38 Verified HVAC Better</t>
  </si>
  <si>
    <t>TDSv32 V13R10 EAA 1665ft2 R38 Verified HVAC Better Verified</t>
  </si>
  <si>
    <t>This tab should not be modified. Contains reference lookup data that drive rest of spreadsheet</t>
  </si>
  <si>
    <t>Filename</t>
  </si>
  <si>
    <t>These are preset to match the format of the CBECC AnalysisResults.csv file as of 10/31/2025</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</si>
  <si>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</si>
  <si>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</si>
  <si>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</si>
  <si>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</si>
  <si>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</si>
  <si>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</si>
  <si>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</si>
  <si>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</si>
  <si>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</si>
  <si>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T02R01)</t>
  </si>
  <si>
    <t>The filename must be in the same row as in the Reference tab</t>
  </si>
  <si>
    <t>Column L removes path name if present</t>
  </si>
  <si>
    <t>Number</t>
  </si>
  <si>
    <t>Column M removes extension if present</t>
  </si>
  <si>
    <t>compliance total</t>
  </si>
  <si>
    <t>CandidateFile</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</si>
  <si>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</si>
  <si>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</si>
  <si>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</si>
  <si>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</si>
  <si>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</si>
  <si>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</si>
  <si>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No</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</si>
  <si>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</si>
  <si>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</si>
  <si>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</si>
  <si>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</si>
  <si>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</si>
  <si>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</si>
  <si>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</si>
  <si>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</si>
  <si>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</si>
  <si>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</si>
  <si>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</si>
  <si>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</si>
  <si>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</si>
  <si>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</si>
  <si>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</si>
  <si>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</si>
  <si>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</si>
  <si>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</si>
  <si>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</si>
  <si>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</si>
  <si>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</si>
  <si>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</si>
  <si>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</si>
  <si>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</si>
  <si>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</si>
  <si>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CZ12</t>
  </si>
  <si>
    <t>VCHP3, Single speed</t>
  </si>
  <si>
    <t>VCHP3, Variable speed</t>
  </si>
  <si>
    <t>DFHP: HeatPumpV3 with Gas Furnace backup</t>
  </si>
  <si>
    <t>DFHP: HeatPumpV3 with Electric Resistance backup</t>
  </si>
  <si>
    <t>Heat Pump NEEA Rated/Sanden/43 gal</t>
  </si>
  <si>
    <t>S2100ft2/P2100ft2</t>
  </si>
  <si>
    <t>East Standard</t>
  </si>
  <si>
    <t>South Standard</t>
  </si>
  <si>
    <t>West Standard</t>
  </si>
  <si>
    <t>East Proposed</t>
  </si>
  <si>
    <t>South Proposed</t>
  </si>
  <si>
    <t>West Proposed</t>
  </si>
  <si>
    <t>W11</t>
  </si>
  <si>
    <t>Source Energy &amp; Baseline</t>
  </si>
  <si>
    <t>CZ03</t>
  </si>
  <si>
    <t>Proposed Design Propane</t>
  </si>
  <si>
    <t>Heatpump DHW</t>
  </si>
  <si>
    <t>Heatpump DHW Propane</t>
  </si>
  <si>
    <t>Gas Furnace</t>
  </si>
  <si>
    <t>Propane Furnace</t>
  </si>
  <si>
    <t>Heatpump DHW &amp; Gas Furnace</t>
  </si>
  <si>
    <t>Heatpump DHW &amp; Propane Furnace</t>
  </si>
  <si>
    <t>Standard = Varies for this test</t>
  </si>
  <si>
    <t>P1665ft2</t>
  </si>
  <si>
    <t>EAA Ceiling R49 Verified Wall R11</t>
  </si>
  <si>
    <t>EAA Ceiling R49 Verified Wall R11 Verified</t>
  </si>
  <si>
    <t>EAA Ceiling R49 Verified HVAC Worse</t>
  </si>
  <si>
    <t>EAA Ceiling R49 Verified HVAC Worse Verified</t>
  </si>
  <si>
    <t>Standard Design All Electric</t>
  </si>
  <si>
    <t>Proposed Design All Electric</t>
  </si>
  <si>
    <t>Standard = V14 Standard for this test</t>
  </si>
  <si>
    <t>Standard = V15 Standard for this test</t>
  </si>
  <si>
    <t>Standard = V04R12</t>
  </si>
  <si>
    <t>PV, Battery and Target EDR</t>
  </si>
  <si>
    <t>PrototypeArray</t>
  </si>
  <si>
    <t>Notes</t>
  </si>
  <si>
    <t>S21</t>
  </si>
  <si>
    <t>T08R05 was intended to have standby losses. Not implemented at time of testing</t>
  </si>
  <si>
    <t>P21</t>
  </si>
  <si>
    <t>Need no ducts</t>
  </si>
  <si>
    <t>S27</t>
  </si>
  <si>
    <t>Need to add no natural gas to site test</t>
  </si>
  <si>
    <t>P27</t>
  </si>
  <si>
    <t>Need to add reporting tests</t>
  </si>
  <si>
    <t>S69</t>
  </si>
  <si>
    <t>P69</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</si>
  <si>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</si>
  <si>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</si>
  <si>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</si>
  <si>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</si>
  <si>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</si>
  <si>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</si>
  <si>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</si>
  <si>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</si>
  <si>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</si>
  <si>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</si>
  <si>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</si>
  <si>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</si>
  <si>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Proposed Model TDV</t>
  </si>
  <si>
    <t>Standard Model TDV</t>
  </si>
  <si>
    <t>Proposed  Design Rating Model TDV</t>
  </si>
  <si>
    <t>Reference Design Rating Model TDV (fuel multiplier adjusted)</t>
  </si>
  <si>
    <t>Reference Design Rating Model TDV (before fuel multiplier adjustment)</t>
  </si>
  <si>
    <t>Compliance Total TDV Results By Fuel (kTDV/ft2-yr)</t>
  </si>
  <si>
    <t>TDV Margin</t>
  </si>
  <si>
    <t>Total TDV</t>
  </si>
  <si>
    <t>Compliance TDV</t>
  </si>
  <si>
    <t>TDV Cap</t>
  </si>
  <si>
    <t>(kTDV/ft2-yr)</t>
  </si>
  <si>
    <t>Tab to calculated 2019 Self Utilization Credits</t>
  </si>
  <si>
    <t>1. Similar to how 2016 PV credit works</t>
  </si>
  <si>
    <t>2. Valued at 90% of HPW, HPA, Windows and QII</t>
  </si>
  <si>
    <t>3. Stated as a percent of the standard design compliance kTDV/ft2</t>
  </si>
  <si>
    <t>Lookups</t>
  </si>
  <si>
    <t>Candidate!$A1:$KH$500</t>
  </si>
  <si>
    <t>dataarraySUC</t>
  </si>
  <si>
    <t>Candidate!$B$1:$B$500</t>
  </si>
  <si>
    <t>filenameSUC</t>
  </si>
  <si>
    <t>Fraction of 2100ft2</t>
  </si>
  <si>
    <t>prefix</t>
  </si>
  <si>
    <t>(note: this may need to be changed when run in batch process)</t>
  </si>
  <si>
    <t>postfix</t>
  </si>
  <si>
    <t>Test Number</t>
  </si>
  <si>
    <t>2016 File postfix</t>
  </si>
  <si>
    <t>S</t>
  </si>
  <si>
    <t>Floor area</t>
  </si>
  <si>
    <t>Columns</t>
  </si>
  <si>
    <t>SVN 1328</t>
  </si>
  <si>
    <t>Table 1 - How much are 2019 envelope measures worth?</t>
  </si>
  <si>
    <t>Table 2 - Proposed SUC</t>
  </si>
  <si>
    <t>For pasting into Code Baseline .xlsx</t>
  </si>
  <si>
    <t xml:space="preserve">Table 2 - Proposed last SUC </t>
  </si>
  <si>
    <t>kTDV/ft2 Compliance</t>
  </si>
  <si>
    <t xml:space="preserve">Proposed SUC Cap  </t>
  </si>
  <si>
    <t>Percent Difference</t>
  </si>
  <si>
    <t>Weighted Single Family</t>
  </si>
  <si>
    <t>(Last - Current)</t>
  </si>
  <si>
    <t>(Last - Current)/Last</t>
  </si>
  <si>
    <t>2016Env</t>
  </si>
  <si>
    <t>2019Std</t>
  </si>
  <si>
    <t>Diff</t>
  </si>
  <si>
    <t>Single Family</t>
  </si>
  <si>
    <t>Multi Family</t>
  </si>
  <si>
    <t>SF</t>
  </si>
  <si>
    <t>MF</t>
  </si>
  <si>
    <t>01</t>
  </si>
  <si>
    <t>02</t>
  </si>
  <si>
    <t>03</t>
  </si>
  <si>
    <t>04</t>
  </si>
  <si>
    <t>05</t>
  </si>
  <si>
    <t>06</t>
  </si>
  <si>
    <t>07</t>
  </si>
  <si>
    <t>08</t>
  </si>
  <si>
    <t>09</t>
  </si>
  <si>
    <t>10</t>
  </si>
  <si>
    <t>11</t>
  </si>
  <si>
    <t>12</t>
  </si>
  <si>
    <t>13</t>
  </si>
  <si>
    <t>14</t>
  </si>
  <si>
    <t>15</t>
  </si>
  <si>
    <t>16</t>
  </si>
  <si>
    <t>Minimum</t>
  </si>
  <si>
    <t>Maximum</t>
  </si>
  <si>
    <t xml:space="preserve">SUC Values </t>
  </si>
  <si>
    <t>Values for cutting and pasting into ACM Reference Manual</t>
  </si>
  <si>
    <t>CZ</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</si>
  <si>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</si>
  <si>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</si>
  <si>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</si>
  <si>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</si>
  <si>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</si>
  <si>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</si>
  <si>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</si>
  <si>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</si>
  <si>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</si>
  <si>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</si>
  <si>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</si>
  <si>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</si>
  <si>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</si>
  <si>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</si>
  <si>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</si>
  <si>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</si>
  <si>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</si>
  <si>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</si>
  <si>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</si>
  <si>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</si>
  <si>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</si>
  <si>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</si>
  <si>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Solar</t>
  </si>
  <si>
    <t>Pvsize</t>
  </si>
  <si>
    <t>Column that includes only the file name (eg W02R01)</t>
  </si>
  <si>
    <t>SourceEnergy</t>
  </si>
  <si>
    <t>SourceMargin</t>
  </si>
  <si>
    <t>PeakCooling</t>
  </si>
  <si>
    <t>LSCEfficiency</t>
  </si>
  <si>
    <t>LSCTotal</t>
  </si>
  <si>
    <t>Proposed Model Source Energy</t>
  </si>
  <si>
    <t>Standard Model Source Energy</t>
  </si>
  <si>
    <t>Source Energy Results By Fuel (kBtu/ft2-yr)</t>
  </si>
  <si>
    <t>n/a</t>
  </si>
  <si>
    <t>BEMCmpMgr 2025.2.0 RC (520)</t>
  </si>
  <si>
    <t>CBECC 2025.2.0 (1391)</t>
  </si>
  <si>
    <t>Dual Fuel Heat Pump</t>
  </si>
  <si>
    <t>Variable Speed Split Heat Pump</t>
  </si>
  <si>
    <t>Ductless MiniSplit Heat Pump</t>
  </si>
  <si>
    <t>Basic</t>
  </si>
  <si>
    <t>Time of Use</t>
  </si>
  <si>
    <t>R:/32185Wilcox/2025 CBECC Res/TDS/2025.2.0 sheet test/22 Verified and Buried Ducts/W22R10.ribd25</t>
  </si>
  <si>
    <t>W13R03</t>
  </si>
  <si>
    <t>2025.2.0</t>
  </si>
  <si>
    <t>R:/32185Wilcox/2025 CBECC Res/TDS/2025.2.0 Final Release/01 Base/W01R01.ribd25</t>
  </si>
  <si>
    <t>CSE 0.927.0 EXE</t>
  </si>
  <si>
    <t>CBECC 2025.2.0 (1393)</t>
  </si>
  <si>
    <t>R:/32185Wilcox/2025 CBECC Res/TDS/2025.2.0 Final Release/01 Base/W01R02.ribd25</t>
  </si>
  <si>
    <t>R:/32185Wilcox/2025 CBECC Res/TDS/2025.2.0 Final Release/01 Base/W01R03.ribd25</t>
  </si>
  <si>
    <t>R:/32185Wilcox/2025 CBECC Res/TDS/2025.2.0 Final Release/01 Base/W01R04.ribd25</t>
  </si>
  <si>
    <t>R:/32185Wilcox/2025 CBECC Res/TDS/2025.2.0 Final Release/01 Base/W01R05.ribd25</t>
  </si>
  <si>
    <t>R:/32185Wilcox/2025 CBECC Res/TDS/2025.2.0 Final Release/01 Base/W01R06.ribd25</t>
  </si>
  <si>
    <t>R:/32185Wilcox/2025 CBECC Res/TDS/2025.2.0 Final Release/01 Base/W01R07.ribd25</t>
  </si>
  <si>
    <t>R:/32185Wilcox/2025 CBECC Res/TDS/2025.2.0 Final Release/01 Base/W01R08.ribd25</t>
  </si>
  <si>
    <t>R:/32185Wilcox/2025 CBECC Res/TDS/2025.2.0 Final Release/01 Base/W01R09.ribd25</t>
  </si>
  <si>
    <t>R:/32185Wilcox/2025 CBECC Res/TDS/2025.2.0 Final Release/01 Base/W01R10.ribd25</t>
  </si>
  <si>
    <t>R:/32185Wilcox/2025 CBECC Res/TDS/2025.2.0 Final Release/01 Base/W01R11.ribd25</t>
  </si>
  <si>
    <t>R:/32185Wilcox/2025 CBECC Res/TDS/2025.2.0 Final Release/01 Base/W01R12.ribd25</t>
  </si>
  <si>
    <t>R:/32185Wilcox/2025 CBECC Res/TDS/2025.2.0 Final Release/01 Base/W01R13.ribd25</t>
  </si>
  <si>
    <t>R:/32185Wilcox/2025 CBECC Res/TDS/2025.2.0 Final Release/01 Base/W01R14.ribd25</t>
  </si>
  <si>
    <t>R:/32185Wilcox/2025 CBECC Res/TDS/2025.2.0 Final Release/01 Base/W01R15.ribd25</t>
  </si>
  <si>
    <t>R:/32185Wilcox/2025 CBECC Res/TDS/2025.2.0 Final Release/01 Base/W01R16.ribd25</t>
  </si>
  <si>
    <t>R:/32185Wilcox/2025 CBECC Res/TDS/2025.2.0 Final Release/01 Base/W02R01.ribd25</t>
  </si>
  <si>
    <t>R:/32185Wilcox/2025 CBECC Res/TDS/2025.2.0 Final Release/01 Base/W02R02.ribd25</t>
  </si>
  <si>
    <t>R:/32185Wilcox/2025 CBECC Res/TDS/2025.2.0 Final Release/01 Base/W02R03.ribd25</t>
  </si>
  <si>
    <t>R:/32185Wilcox/2025 CBECC Res/TDS/2025.2.0 Final Release/01 Base/W02R04.ribd25</t>
  </si>
  <si>
    <t>R:/32185Wilcox/2025 CBECC Res/TDS/2025.2.0 Final Release/01 Base/W02R05.ribd25</t>
  </si>
  <si>
    <t>R:/32185Wilcox/2025 CBECC Res/TDS/2025.2.0 Final Release/01 Base/W02R06.ribd25</t>
  </si>
  <si>
    <t>R:/32185Wilcox/2025 CBECC Res/TDS/2025.2.0 Final Release/01 Base/W02R07.ribd25</t>
  </si>
  <si>
    <t>R:/32185Wilcox/2025 CBECC Res/TDS/2025.2.0 Final Release/01 Base/W02R08.ribd25</t>
  </si>
  <si>
    <t>R:/32185Wilcox/2025 CBECC Res/TDS/2025.2.0 Final Release/01 Base/W02R09.ribd25</t>
  </si>
  <si>
    <t>R:/32185Wilcox/2025 CBECC Res/TDS/2025.2.0 Final Release/01 Base/W02R10.ribd25</t>
  </si>
  <si>
    <t>R:/32185Wilcox/2025 CBECC Res/TDS/2025.2.0 Final Release/01 Base/W02R11.ribd25</t>
  </si>
  <si>
    <t>R:/32185Wilcox/2025 CBECC Res/TDS/2025.2.0 Final Release/01 Base/W02R12.ribd25</t>
  </si>
  <si>
    <t>R:/32185Wilcox/2025 CBECC Res/TDS/2025.2.0 Final Release/01 Base/W02R13.ribd25</t>
  </si>
  <si>
    <t>R:/32185Wilcox/2025 CBECC Res/TDS/2025.2.0 Final Release/01 Base/W02R14.ribd25</t>
  </si>
  <si>
    <t>R:/32185Wilcox/2025 CBECC Res/TDS/2025.2.0 Final Release/01 Base/W02R15.ribd25</t>
  </si>
  <si>
    <t>R:/32185Wilcox/2025 CBECC Res/TDS/2025.2.0 Final Release/01 Base/W02R16.ribd25</t>
  </si>
  <si>
    <t>R:/32185Wilcox/2025 CBECC Res/TDS/2025.2.0 Final Release/01 Base/W04R01.ribd25</t>
  </si>
  <si>
    <t>R:/32185Wilcox/2025 CBECC Res/TDS/2025.2.0 Final Release/01 Base/W04R02.ribd25</t>
  </si>
  <si>
    <t>R:/32185Wilcox/2025 CBECC Res/TDS/2025.2.0 Final Release/01 Base/W04R03.ribd25</t>
  </si>
  <si>
    <t>R:/32185Wilcox/2025 CBECC Res/TDS/2025.2.0 Final Release/01 Base/W04R04.ribd25</t>
  </si>
  <si>
    <t>R:/32185Wilcox/2025 CBECC Res/TDS/2025.2.0 Final Release/01 Base/W04R05.ribd25</t>
  </si>
  <si>
    <t>R:/32185Wilcox/2025 CBECC Res/TDS/2025.2.0 Final Release/01 Base/W04R06.ribd25</t>
  </si>
  <si>
    <t>R:/32185Wilcox/2025 CBECC Res/TDS/2025.2.0 Final Release/01 Base/W04R07.ribd25</t>
  </si>
  <si>
    <t>R:/32185Wilcox/2025 CBECC Res/TDS/2025.2.0 Final Release/01 Base/W04R08.ribd25</t>
  </si>
  <si>
    <t>R:/32185Wilcox/2025 CBECC Res/TDS/2025.2.0 Final Release/01 Base/W04R09.ribd25</t>
  </si>
  <si>
    <t>R:/32185Wilcox/2025 CBECC Res/TDS/2025.2.0 Final Release/01 Base/W04R10.ribd25</t>
  </si>
  <si>
    <t>R:/32185Wilcox/2025 CBECC Res/TDS/2025.2.0 Final Release/01 Base/W04R11.ribd25</t>
  </si>
  <si>
    <t>R:/32185Wilcox/2025 CBECC Res/TDS/2025.2.0 Final Release/01 Base/W04R12.ribd25</t>
  </si>
  <si>
    <t>R:/32185Wilcox/2025 CBECC Res/TDS/2025.2.0 Final Release/01 Base/W04R13.ribd25</t>
  </si>
  <si>
    <t>R:/32185Wilcox/2025 CBECC Res/TDS/2025.2.0 Final Release/01 Base/W04R14.ribd25</t>
  </si>
  <si>
    <t>R:/32185Wilcox/2025 CBECC Res/TDS/2025.2.0 Final Release/01 Base/W04R15.ribd25</t>
  </si>
  <si>
    <t>R:/32185Wilcox/2025 CBECC Res/TDS/2025.2.0 Final Release/01 Base/W04R16.ribd25</t>
  </si>
  <si>
    <t>R:/32185Wilcox/2025 CBECC Res/TDS/2025.2.0 Final Release/01 Base/W05R01.ribd25</t>
  </si>
  <si>
    <t>R:/32185Wilcox/2025 CBECC Res/TDS/2025.2.0 Final Release/01 Base/W05R02.ribd25</t>
  </si>
  <si>
    <t>R:/32185Wilcox/2025 CBECC Res/TDS/2025.2.0 Final Release/01 Base/W05R03.ribd25</t>
  </si>
  <si>
    <t>R:/32185Wilcox/2025 CBECC Res/TDS/2025.2.0 Final Release/01 Base/W05R04.ribd25</t>
  </si>
  <si>
    <t>R:/32185Wilcox/2025 CBECC Res/TDS/2025.2.0 Final Release/01 Base/W05R05.ribd25</t>
  </si>
  <si>
    <t>R:/32185Wilcox/2025 CBECC Res/TDS/2025.2.0 Final Release/01 Base/W05R06.ribd25</t>
  </si>
  <si>
    <t>R:/32185Wilcox/2025 CBECC Res/TDS/2025.2.0 Final Release/01 Base/W05R07.ribd25</t>
  </si>
  <si>
    <t>R:/32185Wilcox/2025 CBECC Res/TDS/2025.2.0 Final Release/01 Base/W05R08.ribd25</t>
  </si>
  <si>
    <t>R:/32185Wilcox/2025 CBECC Res/TDS/2025.2.0 Final Release/01 Base/W05R09.ribd25</t>
  </si>
  <si>
    <t>R:/32185Wilcox/2025 CBECC Res/TDS/2025.2.0 Final Release/01 Base/W05R10.ribd25</t>
  </si>
  <si>
    <t>R:/32185Wilcox/2025 CBECC Res/TDS/2025.2.0 Final Release/01 Base/W05R11.ribd25</t>
  </si>
  <si>
    <t>R:/32185Wilcox/2025 CBECC Res/TDS/2025.2.0 Final Release/01 Base/W05R12.ribd25</t>
  </si>
  <si>
    <t>R:/32185Wilcox/2025 CBECC Res/TDS/2025.2.0 Final Release/01 Base/W05R13.ribd25</t>
  </si>
  <si>
    <t>R:/32185Wilcox/2025 CBECC Res/TDS/2025.2.0 Final Release/01 Base/W05R14.ribd25</t>
  </si>
  <si>
    <t>R:/32185Wilcox/2025 CBECC Res/TDS/2025.2.0 Final Release/01 Base/W05R15.ribd25</t>
  </si>
  <si>
    <t>R:/32185Wilcox/2025 CBECC Res/TDS/2025.2.0 Final Release/01 Base/W05R16.ribd25</t>
  </si>
  <si>
    <t>R:/32185Wilcox/2025 CBECC Res/TDS/2025.2.0 Final Release/07 Common Measures/W07R01.ribd25</t>
  </si>
  <si>
    <t>R:/32185Wilcox/2025 CBECC Res/TDS/2025.2.0 Final Release/07 Common Measures/W07R02.ribd25</t>
  </si>
  <si>
    <t>R:/32185Wilcox/2025 CBECC Res/TDS/2025.2.0 Final Release/07 Common Measures/W07R03.ribd25</t>
  </si>
  <si>
    <t>R:/32185Wilcox/2025 CBECC Res/TDS/2025.2.0 Final Release/07 Common Measures/W07R04.ribd25</t>
  </si>
  <si>
    <t>R:/32185Wilcox/2025 CBECC Res/TDS/2025.2.0 Final Release/07 Common Measures/W07R05.ribd25</t>
  </si>
  <si>
    <t>R:/32185Wilcox/2025 CBECC Res/TDS/2025.2.0 Final Release/07 Common Measures/W07R06.ribd25</t>
  </si>
  <si>
    <t>R:/32185Wilcox/2025 CBECC Res/TDS/2025.2.0 Final Release/07 Common Measures/W07R07.ribd25</t>
  </si>
  <si>
    <t>R:/32185Wilcox/2025 CBECC Res/TDS/2025.2.0 Final Release/07 Common Measures/W07R08.ribd25</t>
  </si>
  <si>
    <t>R:/32185Wilcox/2025 CBECC Res/TDS/2025.2.0 Final Release/07 Common Measures/W07R09.ribd25</t>
  </si>
  <si>
    <t>R:/32185Wilcox/2025 CBECC Res/TDS/2025.2.0 Final Release/07 Common Measures/W07R10.ribd25</t>
  </si>
  <si>
    <t>R:/32185Wilcox/2025 CBECC Res/TDS/2025.2.0 Final Release/07 Common Measures/W07R11.ribd25</t>
  </si>
  <si>
    <t>R:/32185Wilcox/2025 CBECC Res/TDS/2025.2.0 Final Release/07 Common Measures/W07R12.ribd25</t>
  </si>
  <si>
    <t>R:/32185Wilcox/2025 CBECC Res/TDS/2025.2.0 Final Release/07 Common Measures/W07R13.ribd25</t>
  </si>
  <si>
    <t>R:/32185Wilcox/2025 CBECC Res/TDS/2025.2.0 Final Release/07 Common Measures/W07R14.ribd25</t>
  </si>
  <si>
    <t>R:/32185Wilcox/2025 CBECC Res/TDS/2025.2.0 Final Release/07 Common Measures/W07R15.ribd25</t>
  </si>
  <si>
    <t>R:/32185Wilcox/2025 CBECC Res/TDS/2025.2.0 Final Release/07 Common Measures/W07R16.ribd25</t>
  </si>
  <si>
    <t>R:/32185Wilcox/2025 CBECC Res/TDS/2025.2.0 Final Release/07 Common Measures/W07R17.ribd25</t>
  </si>
  <si>
    <t>R:/32185Wilcox/2025 CBECC Res/TDS/2025.2.0 Final Release/07 Common Measures/W07R18.ribd25</t>
  </si>
  <si>
    <t>R:/32185Wilcox/2025 CBECC Res/TDS/2025.2.0 Final Release/07 Common Measures/W07R19.ribd25</t>
  </si>
  <si>
    <t>R:/32185Wilcox/2025 CBECC Res/TDS/2025.2.0 Final Release/07 Common Measures/W07R20.ribd25</t>
  </si>
  <si>
    <t>R:/32185Wilcox/2025 CBECC Res/TDS/2025.2.0 Final Release/08 Water Heating/W08R01.ribd25</t>
  </si>
  <si>
    <t>R:/32185Wilcox/2025 CBECC Res/TDS/2025.2.0 Final Release/08 Water Heating/W08R02.ribd25</t>
  </si>
  <si>
    <t>R:/32185Wilcox/2025 CBECC Res/TDS/2025.2.0 Final Release/08 Water Heating/W08R03.ribd25</t>
  </si>
  <si>
    <t>R:/32185Wilcox/2025 CBECC Res/TDS/2025.2.0 Final Release/08 Water Heating/W08R04.ribd25</t>
  </si>
  <si>
    <t>R:/32185Wilcox/2025 CBECC Res/TDS/2025.2.0 Final Release/08 Water Heating/W08R05.ribd25</t>
  </si>
  <si>
    <t>R:/32185Wilcox/2025 CBECC Res/TDS/2025.2.0 Final Release/08 Water Heating/W08R06.ribd25</t>
  </si>
  <si>
    <t>R:/32185Wilcox/2025 CBECC Res/TDS/2025.2.0 Final Release/08 Water Heating/W08R07.ribd25</t>
  </si>
  <si>
    <t>R:/32185Wilcox/2025 CBECC Res/TDS/2025.2.0 Final Release/08 Water Heating/W08R08.ribd25</t>
  </si>
  <si>
    <t>R:/32185Wilcox/2025 CBECC Res/TDS/2025.2.0 Final Release/08 Water Heating/W08R09.ribd25</t>
  </si>
  <si>
    <t>R:/32185Wilcox/2025 CBECC Res/TDS/2025.2.0 Final Release/08 Water Heating/W08R10.ribd25</t>
  </si>
  <si>
    <t>R:/32185Wilcox/2025 CBECC Res/TDS/2025.2.0 Final Release/09 Multiple Orientation/W09R01.ribd25</t>
  </si>
  <si>
    <t>R:/32185Wilcox/2025 CBECC Res/TDS/2025.2.0 Final Release/09 Multiple Orientation/W09R02.ribd25</t>
  </si>
  <si>
    <t>R:/32185Wilcox/2025 CBECC Res/TDS/2025.2.0 Final Release/09 Multiple Orientation/W09R06.ribd25</t>
  </si>
  <si>
    <t>R:/32185Wilcox/2025 CBECC Res/TDS/2025.2.0 Final Release/09 Multiple Orientation/W09R07.ribd25</t>
  </si>
  <si>
    <t>R:/32185Wilcox/2025 CBECC Res/TDS/2025.2.0 Final Release/12_13 EAA/W12R02.ribd25</t>
  </si>
  <si>
    <t>R:/32185Wilcox/2025 CBECC Res/TDS/2025.2.0 Final Release/12_13 EAA/W12R03.ribd25</t>
  </si>
  <si>
    <t>R:/32185Wilcox/2025 CBECC Res/TDS/2025.2.0 Final Release/12_13 EAA/W12R04.ribd25</t>
  </si>
  <si>
    <t>R:/32185Wilcox/2025 CBECC Res/TDS/2025.2.0 Final Release/12_13 EAA/W12R05.ribd25</t>
  </si>
  <si>
    <t>R:/32185Wilcox/2025 CBECC Res/TDS/2025.2.0 Final Release/12_13 EAA/W12R06.ribd25</t>
  </si>
  <si>
    <t>R:/32185Wilcox/2025 CBECC Res/TDS/2025.2.0 Final Release/12_13 EAA/W12R07.ribd25</t>
  </si>
  <si>
    <t>R:/32185Wilcox/2025 CBECC Res/TDS/2025.2.0 Final Release/12_13 EAA/W12R08.ribd25</t>
  </si>
  <si>
    <t>R:/32185Wilcox/2025 CBECC Res/TDS/2025.2.0 Final Release/12_13 EAA/W12R09.ribd25</t>
  </si>
  <si>
    <t>R:/32185Wilcox/2025 CBECC Res/TDS/2025.2.0 Final Release/12_13 EAA/W12R10.ribd25</t>
  </si>
  <si>
    <t>R:/32185Wilcox/2025 CBECC Res/TDS/2025.2.0 Final Release/12_13 EAA/W13R03.ribd25</t>
  </si>
  <si>
    <t>R:/32185Wilcox/2025 CBECC Res/TDS/2025.2.0 Final Release/12_13 EAA/W13R04.ribd25</t>
  </si>
  <si>
    <t>R:/32185Wilcox/2025 CBECC Res/TDS/2025.2.0 Final Release/12_13 EAA/W13R07.ribd25</t>
  </si>
  <si>
    <t>R:/32185Wilcox/2025 CBECC Res/TDS/2025.2.0 Final Release/12_13 EAA/W13R08.ribd25</t>
  </si>
  <si>
    <t>R:/32185Wilcox/2025 CBECC Res/TDS/2025.2.0 Final Release/12_13 EAA/W13R09.ribd25</t>
  </si>
  <si>
    <t>R:/32185Wilcox/2025 CBECC Res/TDS/2025.2.0 Final Release/12_13 EAA/W13R10.ribd25</t>
  </si>
  <si>
    <t>R:/32185Wilcox/2025 CBECC Res/TDS/2025.2.0 Final Release/14 Std Design Tests AE/W14R01.ribd25</t>
  </si>
  <si>
    <t>R:/32185Wilcox/2025 CBECC Res/TDS/2025.2.0 Final Release/14 Std Design Tests AE/W14R02.ribd25</t>
  </si>
  <si>
    <t>R:/32185Wilcox/2025 CBECC Res/TDS/2025.2.0 Final Release/14 Std Design Tests AE/W14R03.ribd25</t>
  </si>
  <si>
    <t>R:/32185Wilcox/2025 CBECC Res/TDS/2025.2.0 Final Release/14 Std Design Tests AE/W14R04.ribd25</t>
  </si>
  <si>
    <t>R:/32185Wilcox/2025 CBECC Res/TDS/2025.2.0 Final Release/14 Std Design Tests AE/W14R05.ribd25</t>
  </si>
  <si>
    <t>R:/32185Wilcox/2025 CBECC Res/TDS/2025.2.0 Final Release/14 Std Design Tests AE/W14R06.ribd25</t>
  </si>
  <si>
    <t>R:/32185Wilcox/2025 CBECC Res/TDS/2025.2.0 Final Release/14 Std Design Tests AE/W14R07.ribd25</t>
  </si>
  <si>
    <t>R:/32185Wilcox/2025 CBECC Res/TDS/2025.2.0 Final Release/14 Std Design Tests AE/W14R08.ribd25</t>
  </si>
  <si>
    <t>R:/32185Wilcox/2025 CBECC Res/TDS/2025.2.0 Final Release/14 Std Design Tests AE/W14R09.ribd25</t>
  </si>
  <si>
    <t>R:/32185Wilcox/2025 CBECC Res/TDS/2025.2.0 Final Release/14 Std Design Tests AE/W14R10.ribd25</t>
  </si>
  <si>
    <t>R:/32185Wilcox/2025 CBECC Res/TDS/2025.2.0 Final Release/14 Std Design Tests AE/W14R11.ribd25</t>
  </si>
  <si>
    <t>R:/32185Wilcox/2025 CBECC Res/TDS/2025.2.0 Final Release/14 Std Design Tests AE/W14R12.ribd25</t>
  </si>
  <si>
    <t>R:/32185Wilcox/2025 CBECC Res/TDS/2025.2.0 Final Release/14 Std Design Tests AE/W14R13.ribd25</t>
  </si>
  <si>
    <t>R:/32185Wilcox/2025 CBECC Res/TDS/2025.2.0 Final Release/14 Std Design Tests AE/W14R14.ribd25</t>
  </si>
  <si>
    <t>R:/32185Wilcox/2025 CBECC Res/TDS/2025.2.0 Final Release/14 Std Design Tests AE/W14R15.ribd25</t>
  </si>
  <si>
    <t>R:/32185Wilcox/2025 CBECC Res/TDS/2025.2.0 Final Release/14 Std Design Tests AE/W14R16.ribd25</t>
  </si>
  <si>
    <t>R:/32185Wilcox/2025 CBECC Res/TDS/2025.2.0 Final Release/14 Std Design Tests AE/W15R01.ribd25</t>
  </si>
  <si>
    <t>R:/32185Wilcox/2025 CBECC Res/TDS/2025.2.0 Final Release/14 Std Design Tests AE/W15R02.ribd25</t>
  </si>
  <si>
    <t>R:/32185Wilcox/2025 CBECC Res/TDS/2025.2.0 Final Release/14 Std Design Tests AE/W15R03.ribd25</t>
  </si>
  <si>
    <t>R:/32185Wilcox/2025 CBECC Res/TDS/2025.2.0 Final Release/14 Std Design Tests AE/W15R04.ribd25</t>
  </si>
  <si>
    <t>R:/32185Wilcox/2025 CBECC Res/TDS/2025.2.0 Final Release/14 Std Design Tests AE/W15R05.ribd25</t>
  </si>
  <si>
    <t>R:/32185Wilcox/2025 CBECC Res/TDS/2025.2.0 Final Release/14 Std Design Tests AE/W15R06.ribd25</t>
  </si>
  <si>
    <t>R:/32185Wilcox/2025 CBECC Res/TDS/2025.2.0 Final Release/14 Std Design Tests AE/W15R07.ribd25</t>
  </si>
  <si>
    <t>R:/32185Wilcox/2025 CBECC Res/TDS/2025.2.0 Final Release/14 Std Design Tests AE/W15R08.ribd25</t>
  </si>
  <si>
    <t>R:/32185Wilcox/2025 CBECC Res/TDS/2025.2.0 Final Release/14 Std Design Tests AE/W15R09.ribd25</t>
  </si>
  <si>
    <t>R:/32185Wilcox/2025 CBECC Res/TDS/2025.2.0 Final Release/14 Std Design Tests AE/W15R10.ribd25</t>
  </si>
  <si>
    <t>R:/32185Wilcox/2025 CBECC Res/TDS/2025.2.0 Final Release/14 Std Design Tests AE/W15R11.ribd25</t>
  </si>
  <si>
    <t>R:/32185Wilcox/2025 CBECC Res/TDS/2025.2.0 Final Release/14 Std Design Tests AE/W15R12.ribd25</t>
  </si>
  <si>
    <t>R:/32185Wilcox/2025 CBECC Res/TDS/2025.2.0 Final Release/14 Std Design Tests AE/W15R13.ribd25</t>
  </si>
  <si>
    <t>R:/32185Wilcox/2025 CBECC Res/TDS/2025.2.0 Final Release/14 Std Design Tests AE/W15R14.ribd25</t>
  </si>
  <si>
    <t>R:/32185Wilcox/2025 CBECC Res/TDS/2025.2.0 Final Release/14 Std Design Tests AE/W15R15.ribd25</t>
  </si>
  <si>
    <t>R:/32185Wilcox/2025 CBECC Res/TDS/2025.2.0 Final Release/14 Std Design Tests AE/W15R16.ribd25</t>
  </si>
  <si>
    <t>R:/32185Wilcox/2025 CBECC Res/TDS/2025.2.0 Final Release/17 Prop Design Tests AE/W17R01.ribd25</t>
  </si>
  <si>
    <t>R:/32185Wilcox/2025 CBECC Res/TDS/2025.2.0 Final Release/17 Prop Design Tests AE/W17R02.ribd25</t>
  </si>
  <si>
    <t>R:/32185Wilcox/2025 CBECC Res/TDS/2025.2.0 Final Release/17 Prop Design Tests AE/W17R03.ribd25</t>
  </si>
  <si>
    <t>R:/32185Wilcox/2025 CBECC Res/TDS/2025.2.0 Final Release/17 Prop Design Tests AE/W17R04.ribd25</t>
  </si>
  <si>
    <t>R:/32185Wilcox/2025 CBECC Res/TDS/2025.2.0 Final Release/17 Prop Design Tests AE/W17R05.ribd25</t>
  </si>
  <si>
    <t>R:/32185Wilcox/2025 CBECC Res/TDS/2025.2.0 Final Release/17 Prop Design Tests AE/W17R06.ribd25</t>
  </si>
  <si>
    <t>R:/32185Wilcox/2025 CBECC Res/TDS/2025.2.0 Final Release/17 Prop Design Tests AE/W17R07.ribd25</t>
  </si>
  <si>
    <t>R:/32185Wilcox/2025 CBECC Res/TDS/2025.2.0 Final Release/17 Prop Design Tests AE/W17R08.ribd25</t>
  </si>
  <si>
    <t>R:/32185Wilcox/2025 CBECC Res/TDS/2025.2.0 Final Release/17 Prop Design Tests AE/W17R09.ribd25</t>
  </si>
  <si>
    <t>R:/32185Wilcox/2025 CBECC Res/TDS/2025.2.0 Final Release/17 Prop Design Tests AE/W17R10.ribd25</t>
  </si>
  <si>
    <t>R:/32185Wilcox/2025 CBECC Res/TDS/2025.2.0 Final Release/17 Prop Design Tests AE/W17R11.ribd25</t>
  </si>
  <si>
    <t>R:/32185Wilcox/2025 CBECC Res/TDS/2025.2.0 Final Release/17 Prop Design Tests AE/W17R12.ribd25</t>
  </si>
  <si>
    <t>R:/32185Wilcox/2025 CBECC Res/TDS/2025.2.0 Final Release/17 Prop Design Tests AE/W17R13.ribd25</t>
  </si>
  <si>
    <t>R:/32185Wilcox/2025 CBECC Res/TDS/2025.2.0 Final Release/17 Prop Design Tests AE/W17R14.ribd25</t>
  </si>
  <si>
    <t>R:/32185Wilcox/2025 CBECC Res/TDS/2025.2.0 Final Release/17 Prop Design Tests AE/W17R15.ribd25</t>
  </si>
  <si>
    <t>R:/32185Wilcox/2025 CBECC Res/TDS/2025.2.0 Final Release/17 Prop Design Tests AE/W17R16.ribd25</t>
  </si>
  <si>
    <t>R:/32185Wilcox/2025 CBECC Res/TDS/2025.2.0 Final Release/17 Prop Design Tests AE/W18R01.ribd25</t>
  </si>
  <si>
    <t>R:/32185Wilcox/2025 CBECC Res/TDS/2025.2.0 Final Release/17 Prop Design Tests AE/W18R02.ribd25</t>
  </si>
  <si>
    <t>R:/32185Wilcox/2025 CBECC Res/TDS/2025.2.0 Final Release/17 Prop Design Tests AE/W18R03.ribd25</t>
  </si>
  <si>
    <t>R:/32185Wilcox/2025 CBECC Res/TDS/2025.2.0 Final Release/17 Prop Design Tests AE/W18R04.ribd25</t>
  </si>
  <si>
    <t>R:/32185Wilcox/2025 CBECC Res/TDS/2025.2.0 Final Release/17 Prop Design Tests AE/W18R05.ribd25</t>
  </si>
  <si>
    <t>R:/32185Wilcox/2025 CBECC Res/TDS/2025.2.0 Final Release/17 Prop Design Tests AE/W18R06.ribd25</t>
  </si>
  <si>
    <t>R:/32185Wilcox/2025 CBECC Res/TDS/2025.2.0 Final Release/17 Prop Design Tests AE/W18R07.ribd25</t>
  </si>
  <si>
    <t>R:/32185Wilcox/2025 CBECC Res/TDS/2025.2.0 Final Release/17 Prop Design Tests AE/W18R08.ribd25</t>
  </si>
  <si>
    <t>R:/32185Wilcox/2025 CBECC Res/TDS/2025.2.0 Final Release/17 Prop Design Tests AE/W18R09.ribd25</t>
  </si>
  <si>
    <t>R:/32185Wilcox/2025 CBECC Res/TDS/2025.2.0 Final Release/17 Prop Design Tests AE/W18R10.ribd25</t>
  </si>
  <si>
    <t>R:/32185Wilcox/2025 CBECC Res/TDS/2025.2.0 Final Release/17 Prop Design Tests AE/W18R11.ribd25</t>
  </si>
  <si>
    <t>R:/32185Wilcox/2025 CBECC Res/TDS/2025.2.0 Final Release/17 Prop Design Tests AE/W18R12.ribd25</t>
  </si>
  <si>
    <t>R:/32185Wilcox/2025 CBECC Res/TDS/2025.2.0 Final Release/17 Prop Design Tests AE/W18R13.ribd25</t>
  </si>
  <si>
    <t>R:/32185Wilcox/2025 CBECC Res/TDS/2025.2.0 Final Release/17 Prop Design Tests AE/W18R14.ribd25</t>
  </si>
  <si>
    <t>R:/32185Wilcox/2025 CBECC Res/TDS/2025.2.0 Final Release/17 Prop Design Tests AE/W18R15.ribd25</t>
  </si>
  <si>
    <t>R:/32185Wilcox/2025 CBECC Res/TDS/2025.2.0 Final Release/17 Prop Design Tests AE/W18R16.ribd25</t>
  </si>
  <si>
    <t>R:/32185Wilcox/2025 CBECC Res/TDS/2025.2.0 Final Release/20 PV/W20R01.ribd25</t>
  </si>
  <si>
    <t>R:/32185Wilcox/2025 CBECC Res/TDS/2025.2.0 Final Release/20 PV/W20R02.ribd25</t>
  </si>
  <si>
    <t>R:/32185Wilcox/2025 CBECC Res/TDS/2025.2.0 Final Release/20 PV/W20R03.ribd25</t>
  </si>
  <si>
    <t>R:/32185Wilcox/2025 CBECC Res/TDS/2025.2.0 Final Release/20 PV/W20R04.ribd25</t>
  </si>
  <si>
    <t>R:/32185Wilcox/2025 CBECC Res/TDS/2025.2.0 Final Release/20 PV/W20R05.ribd25</t>
  </si>
  <si>
    <t>R:/32185Wilcox/2025 CBECC Res/TDS/2025.2.0 Final Release/20 PV/W20R06.ribd25</t>
  </si>
  <si>
    <t>R:/32185Wilcox/2025 CBECC Res/TDS/2025.2.0 Final Release/20 PV/W20R07.ribd25</t>
  </si>
  <si>
    <t>R:/32185Wilcox/2025 CBECC Res/TDS/2025.2.0 Final Release/20 PV/W20R08.ribd25</t>
  </si>
  <si>
    <t>R:/32185Wilcox/2025 CBECC Res/TDS/2025.2.0 Final Release/20 PV/W20R09.ribd25</t>
  </si>
  <si>
    <t>R:/32185Wilcox/2025 CBECC Res/TDS/2025.2.0 Final Release/20 PV/W20R10.ribd25</t>
  </si>
  <si>
    <t>R:/32185Wilcox/2025 CBECC Res/TDS/2025.2.0 Final Release/21 PV_Bat_TargetEDR/W21R01.ribd25</t>
  </si>
  <si>
    <t>R:/32185Wilcox/2025 CBECC Res/TDS/2025.2.0 Final Release/21 PV_Bat_TargetEDR/W21R02.ribd25</t>
  </si>
  <si>
    <t>R:/32185Wilcox/2025 CBECC Res/TDS/2025.2.0 Final Release/21 PV_Bat_TargetEDR/W21R03.ribd25</t>
  </si>
  <si>
    <t>R:/32185Wilcox/2025 CBECC Res/TDS/2025.2.0 Final Release/21 PV_Bat_TargetEDR/W21R04.ribd25</t>
  </si>
  <si>
    <t>R:/32185Wilcox/2025 CBECC Res/TDS/2025.2.0 Final Release/21 PV_Bat_TargetEDR/W21R05.ribd25</t>
  </si>
  <si>
    <t>R:/32185Wilcox/2025 CBECC Res/TDS/2025.2.0 Final Release/21 PV_Bat_TargetEDR/W21R06.ribd25</t>
  </si>
  <si>
    <t>R:/32185Wilcox/2025 CBECC Res/TDS/2025.2.0 Final Release/21 PV_Bat_TargetEDR/W21R07.ribd25</t>
  </si>
  <si>
    <t>R:/32185Wilcox/2025 CBECC Res/TDS/2025.2.0 Final Release/21 PV_Bat_TargetEDR/W21R08.ribd25</t>
  </si>
  <si>
    <t>R:/32185Wilcox/2025 CBECC Res/TDS/2025.2.0 Final Release/21 PV_Bat_TargetEDR/W21R09.ribd25</t>
  </si>
  <si>
    <t>R:/32185Wilcox/2025 CBECC Res/TDS/2025.2.0 Final Release/22 Verified and Buried Ducts/W22R01.ribd25</t>
  </si>
  <si>
    <t>R:/32185Wilcox/2025 CBECC Res/TDS/2025.2.0 Final Release/22 Verified and Buried Ducts/W22R02.ribd25</t>
  </si>
  <si>
    <t>R:/32185Wilcox/2025 CBECC Res/TDS/2025.2.0 Final Release/22 Verified and Buried Ducts/W22R03.ribd25</t>
  </si>
  <si>
    <t>R:/32185Wilcox/2025 CBECC Res/TDS/2025.2.0 Final Release/22 Verified and Buried Ducts/W22R04.ribd25</t>
  </si>
  <si>
    <t>R:/32185Wilcox/2025 CBECC Res/TDS/2025.2.0 Final Release/22 Verified and Buried Ducts/W22R05.ribd25</t>
  </si>
  <si>
    <t>R:/32185Wilcox/2025 CBECC Res/TDS/2025.2.0 Final Release/22 Verified and Buried Ducts/W22R06.ribd25</t>
  </si>
  <si>
    <t>R:/32185Wilcox/2025 CBECC Res/TDS/2025.2.0 Final Release/22 Verified and Buried Ducts/W22R07.ribd25</t>
  </si>
  <si>
    <t>R:/32185Wilcox/2025 CBECC Res/TDS/2025.2.0 Final Release/22 Verified and Buried Ducts/W22R08.ribd25</t>
  </si>
  <si>
    <t>R:/32185Wilcox/2025 CBECC Res/TDS/2025.2.0 Final Release/22 Verified and Buried Ducts/W22R09.ribd25</t>
  </si>
  <si>
    <t>R:/32185Wilcox/2025 CBECC Res/TDS/2025.2.0 Final Release/22 Verified and Buried Ducts/W22R10.ribd25</t>
  </si>
  <si>
    <t>C:\CBECC-Res 2025\W04R01-CM\W04R01.ribd25</t>
  </si>
  <si>
    <t>BEMCmpMgr 2025.2.0 (605)</t>
  </si>
  <si>
    <t>Wrightsoft Right-Energy? Title 24 2025.2.0</t>
  </si>
  <si>
    <t>W04R01</t>
  </si>
  <si>
    <t>C:\CBECC-Res 2025\W04R02-CM\W04R02.ribd25</t>
  </si>
  <si>
    <t>W04R02</t>
  </si>
  <si>
    <t>C:\CBECC-Res 2025\W04R03-CM\W04R03.ribd25</t>
  </si>
  <si>
    <t>W04R03</t>
  </si>
  <si>
    <t>C:\CBECC-Res 2025\W04R04-CM\W04R04.ribd25</t>
  </si>
  <si>
    <t>W04R04</t>
  </si>
  <si>
    <t>C:\CBECC-Res 2025\W04R05-CM\W04R05.ribd25</t>
  </si>
  <si>
    <t>W04R05</t>
  </si>
  <si>
    <t>C:\CBECC-Res 2025\W04R06-CM\W04R06.ribd25</t>
  </si>
  <si>
    <t>W04R06</t>
  </si>
  <si>
    <t>C:\CBECC-Res 2025\W04R07-CM\W04R07.ribd25</t>
  </si>
  <si>
    <t>W04R07</t>
  </si>
  <si>
    <t>C:\CBECC-Res 2025\W04R08-CM\W04R08.ribd25</t>
  </si>
  <si>
    <t>W04R08</t>
  </si>
  <si>
    <t>C:\CBECC-Res 2025\W04R09-CM\W04R09.ribd25</t>
  </si>
  <si>
    <t>W04R09</t>
  </si>
  <si>
    <t>C:\CBECC-Res 2025\W04R10-CM\W04R10.ribd25</t>
  </si>
  <si>
    <t>W04R10</t>
  </si>
  <si>
    <t>C:\CBECC-Res 2025\W04R11-CM\W04R11.ribd25</t>
  </si>
  <si>
    <t>W04R11</t>
  </si>
  <si>
    <t>C:\CBECC-Res 2025\W04R12-CM\W04R12.ribd25</t>
  </si>
  <si>
    <t>C:\CBECC-Res 2025\W04R13-CM\W04R13.ribd25</t>
  </si>
  <si>
    <t>W04R13</t>
  </si>
  <si>
    <t>C:\CBECC-Res 2025\W04R14-CM\W04R14.ribd25</t>
  </si>
  <si>
    <t>W04R14</t>
  </si>
  <si>
    <t>C:\CBECC-Res 2025\W04R15-CM\W04R15.ribd25</t>
  </si>
  <si>
    <t>W04R15</t>
  </si>
  <si>
    <t>C:\CBECC-Res 2025\W04R16-CM\W04R16.ribd25</t>
  </si>
  <si>
    <t>W04R16</t>
  </si>
  <si>
    <t>C:\CBECC-Res 2025\W05R01-CM\W05R01.ribd25</t>
  </si>
  <si>
    <t>W05R01</t>
  </si>
  <si>
    <t>C:\CBECC-Res 2025\W05R02-CM\W05R02.ribd25</t>
  </si>
  <si>
    <t>W05R02</t>
  </si>
  <si>
    <t>C:\CBECC-Res 2025\W05R03-CM\W05R03.ribd25</t>
  </si>
  <si>
    <t>W05R03</t>
  </si>
  <si>
    <t>C:\CBECC-Res 2025\W05R04-CM\W05R04.ribd25</t>
  </si>
  <si>
    <t>W05R04</t>
  </si>
  <si>
    <t>C:\CBECC-Res 2025\W05R05-CM\W05R05.ribd25</t>
  </si>
  <si>
    <t>W05R05</t>
  </si>
  <si>
    <t>C:\CBECC-Res 2025\W05R06-CM\W05R06.ribd25</t>
  </si>
  <si>
    <t>W05R06</t>
  </si>
  <si>
    <t>C:\CBECC-Res 2025\W05R07-CM\W05R07.ribd25</t>
  </si>
  <si>
    <t>W05R07</t>
  </si>
  <si>
    <t>C:\CBECC-Res 2025\W05R08-CM\W05R08.ribd25</t>
  </si>
  <si>
    <t>W05R08</t>
  </si>
  <si>
    <t>C:\CBECC-Res 2025\W05R09-CM\W05R09.ribd25</t>
  </si>
  <si>
    <t>W05R09</t>
  </si>
  <si>
    <t>C:\CBECC-Res 2025\W05R10-CM\W05R10.ribd25</t>
  </si>
  <si>
    <t>W05R10</t>
  </si>
  <si>
    <t>C:\CBECC-Res 2025\W05R11-CM\W05R11.ribd25</t>
  </si>
  <si>
    <t>W05R11</t>
  </si>
  <si>
    <t>C:\CBECC-Res 2025\W05R12-CM\W05R12.ribd25</t>
  </si>
  <si>
    <t>W05R12</t>
  </si>
  <si>
    <t>C:\CBECC-Res 2025\W05R13-CM\W05R13.ribd25</t>
  </si>
  <si>
    <t>W05R13</t>
  </si>
  <si>
    <t>C:\CBECC-Res 2025\W05R14-CM\W05R14.ribd25</t>
  </si>
  <si>
    <t>W05R14</t>
  </si>
  <si>
    <t>C:\CBECC-Res 2025\W05R15-CM\W05R15.ribd25</t>
  </si>
  <si>
    <t>W05R15</t>
  </si>
  <si>
    <t>C:\CBECC-Res 2025\W05R16-CM\W05R16.ribd25</t>
  </si>
  <si>
    <t>W05R16</t>
  </si>
  <si>
    <t>C:\CBECC-Res 2025\W07R01-CM\W07R01.ribd25</t>
  </si>
  <si>
    <t>W07R01</t>
  </si>
  <si>
    <t>C:\CBECC-Res 2025\W07R02-CM\W07R02.ribd25</t>
  </si>
  <si>
    <t>W07R02</t>
  </si>
  <si>
    <t>C:\CBECC-Res 2025\W07R03-CM\W07R03.ribd25</t>
  </si>
  <si>
    <t>W07R03</t>
  </si>
  <si>
    <t>C:\CBECC-Res 2025\W07R04-CM\W07R04.ribd25</t>
  </si>
  <si>
    <t>W07R04</t>
  </si>
  <si>
    <t>C:\CBECC-Res 2025\W07R05-CM\W07R05.ribd25</t>
  </si>
  <si>
    <t>W07R05</t>
  </si>
  <si>
    <t>C:\CBECC-Res 2025\W07R06-CM\W07R06.ribd25</t>
  </si>
  <si>
    <t>W07R06</t>
  </si>
  <si>
    <t>C:\CBECC-Res 2025\W07R07-CM\W07R07.ribd25</t>
  </si>
  <si>
    <t>W07R07</t>
  </si>
  <si>
    <t>C:\CBECC-Res 2025\W07R08-CM\W07R08.ribd25</t>
  </si>
  <si>
    <t>W07R08</t>
  </si>
  <si>
    <t>C:\CBECC-Res 2025\W07R09-CM\W07R09.ribd25</t>
  </si>
  <si>
    <t>W07R09</t>
  </si>
  <si>
    <t>C:\CBECC-Res 2025\W07R10-CM\W07R10.ribd25</t>
  </si>
  <si>
    <t>W07R10</t>
  </si>
  <si>
    <t>C:\CBECC-Res 2025\W07R11-CM\W07R11.ribd25</t>
  </si>
  <si>
    <t>W07R11</t>
  </si>
  <si>
    <t>C:\CBECC-Res 2025\W08R01-CM\W08R01.ribd25</t>
  </si>
  <si>
    <t>W08R01</t>
  </si>
  <si>
    <t>C:\CBECC-Res 2025\W08R02-CM\W08R02.ribd25</t>
  </si>
  <si>
    <t>W08R02</t>
  </si>
  <si>
    <t>C:\CBECC-Res 2025\W08R03-CM\W08R03.ribd25</t>
  </si>
  <si>
    <t>W08R03</t>
  </si>
  <si>
    <t>C:\CBECC-Res 2025\W08R04-CM\W08R04.ribd25</t>
  </si>
  <si>
    <t>W08R04</t>
  </si>
  <si>
    <t>C:\CBECC-Res 2025\W08R05-CM\W08R05.ribd25</t>
  </si>
  <si>
    <t>W08R05</t>
  </si>
  <si>
    <t>C:\CBECC-Res 2025\W08R06-CM\W08R06.ribd25</t>
  </si>
  <si>
    <t>W08R06</t>
  </si>
  <si>
    <t>C:\CBECC-Res 2025\W08R07-CM\W08R07.ribd25</t>
  </si>
  <si>
    <t>W08R07</t>
  </si>
  <si>
    <t>C:\CBECC-Res 2025\W08R08-CM\W08R08.ribd25</t>
  </si>
  <si>
    <t>W08R08</t>
  </si>
  <si>
    <t>C:\CBECC-Res 2025\W08R09-CM\W08R09.ribd25</t>
  </si>
  <si>
    <t>W08R09</t>
  </si>
  <si>
    <t>C:\CBECC-Res 2025\W08R10-CM\W08R10.ribd25</t>
  </si>
  <si>
    <t>W08R10</t>
  </si>
  <si>
    <t>C:\CBECC-Res 2025\W09R06-CM\W09R06.ribd25</t>
  </si>
  <si>
    <t>W09R06</t>
  </si>
  <si>
    <t>C:\CBECC-Res 2025\W09R07-CM\W09R07.ribd25</t>
  </si>
  <si>
    <t>W09R07</t>
  </si>
  <si>
    <t>C:\CBECC-Res 2025\W17R01-CM\W17R01.ribd25</t>
  </si>
  <si>
    <t>W17R01</t>
  </si>
  <si>
    <t>C:\CBECC-Res 2025\W17R02-CM\W17R02.ribd25</t>
  </si>
  <si>
    <t>W17R02</t>
  </si>
  <si>
    <t>C:\CBECC-Res 2025\W17R03-CM\W17R03.ribd25</t>
  </si>
  <si>
    <t>W17R03</t>
  </si>
  <si>
    <t>C:\CBECC-Res 2025\W17R04-CM\W17R04.ribd25</t>
  </si>
  <si>
    <t>W17R04</t>
  </si>
  <si>
    <t>C:\CBECC-Res 2025\W17R05-CM\W17R05.ribd25</t>
  </si>
  <si>
    <t>W17R05</t>
  </si>
  <si>
    <t>C:\CBECC-Res 2025\W17R06-CM\W17R06.ribd25</t>
  </si>
  <si>
    <t>W17R06</t>
  </si>
  <si>
    <t>C:\CBECC-Res 2025\W17R07-CM\W17R07.ribd25</t>
  </si>
  <si>
    <t>W17R07</t>
  </si>
  <si>
    <t>C:\CBECC-Res 2025\W17R08-CM\W17R08.ribd25</t>
  </si>
  <si>
    <t>W17R08</t>
  </si>
  <si>
    <t>C:\CBECC-Res 2025\W17R09-CM\W17R09.ribd25</t>
  </si>
  <si>
    <t>W17R09</t>
  </si>
  <si>
    <t>C:\CBECC-Res 2025\W17R10-CM\W17R10.ribd25</t>
  </si>
  <si>
    <t>W17R10</t>
  </si>
  <si>
    <t>C:\CBECC-Res 2025\W17R11-CM\W17R11.ribd25</t>
  </si>
  <si>
    <t>W17R11</t>
  </si>
  <si>
    <t>C:\CBECC-Res 2025\W17R12-CM\W17R12.ribd25</t>
  </si>
  <si>
    <t>W17R12</t>
  </si>
  <si>
    <t>C:\CBECC-Res 2025\W17R13-CM\W17R13.ribd25</t>
  </si>
  <si>
    <t>W17R13</t>
  </si>
  <si>
    <t>C:\CBECC-Res 2025\W17R14-CM\W17R14.ribd25</t>
  </si>
  <si>
    <t>W17R14</t>
  </si>
  <si>
    <t>C:\CBECC-Res 2025\W17R15-CM\W17R15.ribd25</t>
  </si>
  <si>
    <t>W17R15</t>
  </si>
  <si>
    <t>C:\CBECC-Res 2025\W17R16-CM\W17R16.ribd25</t>
  </si>
  <si>
    <t>W17R16</t>
  </si>
  <si>
    <t>C:\CBECC-Res 2025\W18R01-CM\W18R01.ribd25</t>
  </si>
  <si>
    <t>W18R01</t>
  </si>
  <si>
    <t>C:\CBECC-Res 2025\W18R02-CM\W18R02.ribd25</t>
  </si>
  <si>
    <t>W18R02</t>
  </si>
  <si>
    <t>C:\CBECC-Res 2025\W18R03-CM\W18R03.ribd25</t>
  </si>
  <si>
    <t>W18R03</t>
  </si>
  <si>
    <t>C:\CBECC-Res 2025\W18R04-CM\W18R04.ribd25</t>
  </si>
  <si>
    <t>W18R04</t>
  </si>
  <si>
    <t>C:\CBECC-Res 2025\W18R05-CM\W18R05.ribd25</t>
  </si>
  <si>
    <t>W18R05</t>
  </si>
  <si>
    <t>C:\CBECC-Res 2025\W18R06-CM\W18R06.ribd25</t>
  </si>
  <si>
    <t>W18R06</t>
  </si>
  <si>
    <t>C:\CBECC-Res 2025\W18R07-CM\W18R07.ribd25</t>
  </si>
  <si>
    <t>W18R07</t>
  </si>
  <si>
    <t>C:\CBECC-Res 2025\W18R08-CM\W18R08.ribd25</t>
  </si>
  <si>
    <t>W18R08</t>
  </si>
  <si>
    <t>C:\CBECC-Res 2025\W18R09-CM\W18R09.ribd25</t>
  </si>
  <si>
    <t>W18R09</t>
  </si>
  <si>
    <t>C:\CBECC-Res 2025\W18R10-CM\W18R10.ribd25</t>
  </si>
  <si>
    <t>W18R10</t>
  </si>
  <si>
    <t>C:\CBECC-Res 2025\W18R11-CM\W18R11.ribd25</t>
  </si>
  <si>
    <t>W18R11</t>
  </si>
  <si>
    <t>C:\CBECC-Res 2025\W18R12-CM\W18R12.ribd25</t>
  </si>
  <si>
    <t>W18R12</t>
  </si>
  <si>
    <t>C:\CBECC-Res 2025\W18R13-CM\W18R13.ribd25</t>
  </si>
  <si>
    <t>W18R13</t>
  </si>
  <si>
    <t>C:\CBECC-Res 2025\W18R14-CM\W18R14.ribd25</t>
  </si>
  <si>
    <t>W18R14</t>
  </si>
  <si>
    <t>C:\CBECC-Res 2025\W18R15-CM\W18R15.ribd25</t>
  </si>
  <si>
    <t>C:\CBECC-Res 2025\W18R16-CM\W18R16.ribd25</t>
  </si>
  <si>
    <t>W18R16</t>
  </si>
  <si>
    <t>C:\CBECC-Res 2025\W20R01-CM\W20R01.ribd25</t>
  </si>
  <si>
    <t>W20R01</t>
  </si>
  <si>
    <t>C:\CBECC-Res 2025\W20R02-CM\W20R02.ribd25</t>
  </si>
  <si>
    <t>W20R02</t>
  </si>
  <si>
    <t>C:\CBECC-Res 2025\W20R03-CM\W20R03.ribd25</t>
  </si>
  <si>
    <t>W20R03</t>
  </si>
  <si>
    <t>C:\CBECC-Res 2025\W20R04-CM\W20R04.ribd25</t>
  </si>
  <si>
    <t>W20R04</t>
  </si>
  <si>
    <t>C:\CBECC-Res 2025\W20R05-CM\W20R05.ribd25</t>
  </si>
  <si>
    <t>W20R05</t>
  </si>
  <si>
    <t>C:\CBECC-Res 2025\W20R06-CM\W20R06.ribd25</t>
  </si>
  <si>
    <t>W20R06</t>
  </si>
  <si>
    <t>C:\CBECC-Res 2025\W20R07-CM\W20R07.ribd25</t>
  </si>
  <si>
    <t>W20R07</t>
  </si>
  <si>
    <t>C:\CBECC-Res 2025\W20R08-CM\W20R08.ribd25</t>
  </si>
  <si>
    <t>W20R08</t>
  </si>
  <si>
    <t>C:\CBECC-Res 2025\W20R09-CM\W20R09.ribd25</t>
  </si>
  <si>
    <t>W20R09</t>
  </si>
  <si>
    <t>C:\CBECC-Res 2025\W20R10-CM\W20R10.ribd25</t>
  </si>
  <si>
    <t>W20R10</t>
  </si>
  <si>
    <t>C:\CBECC-Res 2025\W21R01-CM\W21R01.ribd25</t>
  </si>
  <si>
    <t>W21R01</t>
  </si>
  <si>
    <t>C:\CBECC-Res 2025\W21R02-CM\W21R02.ribd25</t>
  </si>
  <si>
    <t>W21R02</t>
  </si>
  <si>
    <t>C:\CBECC-Res 2025\W21R03-CM\W21R03.ribd25</t>
  </si>
  <si>
    <t>W21R03</t>
  </si>
  <si>
    <t>C:\CBECC-Res 2025\W21R04-CM\W21R04.ribd25</t>
  </si>
  <si>
    <t>W21R04</t>
  </si>
  <si>
    <t>C:\CBECC-Res 2025\W21R05-CM\W21R05.ribd25</t>
  </si>
  <si>
    <t>W21R05</t>
  </si>
  <si>
    <t>C:\CBECC-Res 2025\W21R06-CM\W21R06.ribd25</t>
  </si>
  <si>
    <t>W21R06</t>
  </si>
  <si>
    <t>C:\CBECC-Res 2025\W21R07-CM\W21R07.ribd25</t>
  </si>
  <si>
    <t>W21R07</t>
  </si>
  <si>
    <t>C:\CBECC-Res 2025\W21R08-CM\W21R08.ribd25</t>
  </si>
  <si>
    <t>W21R08</t>
  </si>
  <si>
    <t>C:\CBECC-Res 2025\W21R09-CM\W21R09.ribd25</t>
  </si>
  <si>
    <t>W21R09</t>
  </si>
  <si>
    <t>C:\CBECC-Res 2025\W22R01-CM\W22R01.ribd25</t>
  </si>
  <si>
    <t>W22R01</t>
  </si>
  <si>
    <t>C:\CBECC-Res 2025\W22R02-CM\W22R02.ribd25</t>
  </si>
  <si>
    <t>W22R02</t>
  </si>
  <si>
    <t>C:\CBECC-Res 2025\W22R03-CM\W22R03.ribd25</t>
  </si>
  <si>
    <t>W22R03</t>
  </si>
  <si>
    <t>C:\CBECC-Res 2025\W22R04-CM\W22R04.ribd25</t>
  </si>
  <si>
    <t>W22R04</t>
  </si>
  <si>
    <t>C:\CBECC-Res 2025\W22R05-CM\W22R05.ribd25</t>
  </si>
  <si>
    <t>W22R05</t>
  </si>
  <si>
    <t>C:\CBECC-Res 2025\W22R06-CM\W22R06.ribd25</t>
  </si>
  <si>
    <t>W22R06</t>
  </si>
  <si>
    <t>C:\CBECC-Res 2025\W22R07-CM\W22R07.ribd25</t>
  </si>
  <si>
    <t>W22R07</t>
  </si>
  <si>
    <t>C:\CBECC-Res 2025\W22R08-CM\W22R08.ribd25</t>
  </si>
  <si>
    <t>W22R08</t>
  </si>
  <si>
    <t>C:\CBECC-Res 2025\W22R09-CM\W22R09.ribd25</t>
  </si>
  <si>
    <t>W22R09</t>
  </si>
  <si>
    <t>C:\CBECC-Res 2025\W22R10-CM\W22R10.ribd25</t>
  </si>
  <si>
    <t>W22R10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</si>
</sst>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
      <sz val="8"/>
      <name val="Calibri"/>
      <family val="2"/>
      <scheme val="minor"/>
    </font>
    <font>
      <strike/>
      <sz val="11"/>
      <color theme="1"/>
      <name val="Calibri"/>
      <family val="2"/>
      <scheme val="minor"/>
    </font>
    <font>
      <sz val="11"/>
      <color theme="0" tint="-0.499984740745262"/>
      <name val="Calibri"/>
      <family val="2"/>
      <scheme val="minor"/>
    </font>
  </fonts>
  <fills count="5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indexed="64"/>
      </top>
      <bottom/>
      <diagonal/>
    </border>
    <border>
      <left/>
      <right/>
      <top/>
      <bottom style="medium">
        <color indexed="64"/>
      </bottom>
      <diagonal/>
    </border>
  </borders>
  <cellStyleXfs count="4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32">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22" fontId="0" fillId="3" borderId="0" xfId="0" applyNumberFormat="1" applyFill="1" applyAlignment="1">
      <alignment horizontal="right"/>
    </xf>
    <xf numFmtId="0" fontId="0" fillId="3" borderId="0" xfId="0" applyFill="1" applyAlignment="1">
      <alignment horizontal="right"/>
    </xf>
    <xf numFmtId="2" fontId="0" fillId="3" borderId="0" xfId="0" applyNumberFormat="1" applyFill="1"/>
    <xf numFmtId="0" fontId="0" fillId="40" borderId="0" xfId="0" applyFill="1"/>
    <xf numFmtId="0" fontId="0" fillId="41" borderId="0" xfId="0" applyFill="1"/>
    <xf numFmtId="0" fontId="2" fillId="42" borderId="0" xfId="0" applyFont="1" applyFill="1"/>
    <xf numFmtId="0" fontId="0" fillId="42" borderId="0" xfId="0" applyFill="1"/>
    <xf numFmtId="0" fontId="0" fillId="42" borderId="0" xfId="0" applyFill="1" applyAlignment="1">
      <alignment horizontal="right"/>
    </xf>
    <xf numFmtId="0" fontId="2" fillId="3" borderId="0" xfId="0" applyFont="1" applyFill="1"/>
    <xf numFmtId="0" fontId="2" fillId="43" borderId="0" xfId="0" applyFont="1" applyFill="1"/>
    <xf numFmtId="0" fontId="0" fillId="43" borderId="0" xfId="0" applyFill="1"/>
    <xf numFmtId="0" fontId="2" fillId="37" borderId="0" xfId="0" applyFont="1" applyFill="1"/>
    <xf numFmtId="0" fontId="0" fillId="37" borderId="0" xfId="0" applyFill="1"/>
    <xf numFmtId="0" fontId="2" fillId="39" borderId="0" xfId="0" applyFont="1" applyFill="1"/>
    <xf numFmtId="0" fontId="2" fillId="35" borderId="0" xfId="0" applyFont="1" applyFill="1"/>
    <xf numFmtId="0" fontId="2" fillId="36" borderId="0" xfId="0" applyFont="1" applyFill="1"/>
    <xf numFmtId="0" fontId="2" fillId="38" borderId="0" xfId="0" applyFont="1" applyFill="1"/>
    <xf numFmtId="0" fontId="2" fillId="2" borderId="0" xfId="0" applyFont="1" applyFill="1"/>
    <xf numFmtId="0" fontId="0" fillId="44" borderId="0" xfId="0" applyFill="1" applyAlignment="1">
      <alignment horizontal="left"/>
    </xf>
    <xf numFmtId="0" fontId="0" fillId="44" borderId="0" xfId="0" applyFill="1" applyAlignment="1">
      <alignment horizontal="right"/>
    </xf>
    <xf numFmtId="0" fontId="2" fillId="39" borderId="11" xfId="0" applyFont="1" applyFill="1" applyBorder="1"/>
    <xf numFmtId="0" fontId="2" fillId="35" borderId="11" xfId="0" applyFont="1" applyFill="1" applyBorder="1" applyAlignment="1">
      <alignment horizontal="right"/>
    </xf>
    <xf numFmtId="0" fontId="2" fillId="36" borderId="11" xfId="0" applyFont="1" applyFill="1" applyBorder="1" applyAlignment="1">
      <alignment horizontal="right"/>
    </xf>
    <xf numFmtId="0" fontId="2" fillId="38" borderId="11" xfId="0" applyFont="1" applyFill="1" applyBorder="1" applyAlignment="1">
      <alignment horizontal="right"/>
    </xf>
    <xf numFmtId="0" fontId="2" fillId="45" borderId="11" xfId="0" applyFont="1" applyFill="1" applyBorder="1" applyAlignment="1">
      <alignment horizontal="right"/>
    </xf>
    <xf numFmtId="0" fontId="2" fillId="2" borderId="11" xfId="0" applyFont="1" applyFill="1" applyBorder="1" applyAlignment="1">
      <alignment horizontal="right"/>
    </xf>
    <xf numFmtId="0" fontId="2" fillId="46" borderId="11" xfId="0" applyFont="1" applyFill="1" applyBorder="1" applyAlignment="1">
      <alignment horizontal="right"/>
    </xf>
    <xf numFmtId="0" fontId="2" fillId="44" borderId="11" xfId="0" applyFont="1" applyFill="1" applyBorder="1" applyAlignment="1">
      <alignment horizontal="right"/>
    </xf>
    <xf numFmtId="0" fontId="2" fillId="39" borderId="0" xfId="0" quotePrefix="1" applyFont="1" applyFill="1"/>
    <xf numFmtId="2" fontId="0" fillId="35" borderId="0" xfId="0" applyNumberFormat="1" applyFill="1"/>
    <xf numFmtId="164" fontId="0" fillId="35" borderId="0" xfId="1" applyNumberFormat="1" applyFont="1" applyFill="1"/>
    <xf numFmtId="2" fontId="0" fillId="36" borderId="0" xfId="0" applyNumberFormat="1" applyFill="1"/>
    <xf numFmtId="164" fontId="0" fillId="36" borderId="0" xfId="1" applyNumberFormat="1" applyFont="1" applyFill="1"/>
    <xf numFmtId="2" fontId="0" fillId="38" borderId="0" xfId="0" applyNumberFormat="1" applyFill="1"/>
    <xf numFmtId="164" fontId="2" fillId="45" borderId="0" xfId="1" applyNumberFormat="1" applyFont="1" applyFill="1"/>
    <xf numFmtId="2" fontId="0" fillId="2" borderId="0" xfId="0" applyNumberFormat="1" applyFill="1"/>
    <xf numFmtId="164" fontId="2" fillId="46" borderId="0" xfId="1" applyNumberFormat="1" applyFont="1" applyFill="1"/>
    <xf numFmtId="164" fontId="0" fillId="44" borderId="0" xfId="1" applyNumberFormat="1" applyFont="1" applyFill="1"/>
    <xf numFmtId="164" fontId="0" fillId="0" borderId="0" xfId="0" applyNumberFormat="1"/>
    <xf numFmtId="0" fontId="2" fillId="39" borderId="11" xfId="0" quotePrefix="1" applyFont="1" applyFill="1" applyBorder="1"/>
    <xf numFmtId="2" fontId="0" fillId="35" borderId="11" xfId="0" applyNumberFormat="1" applyFill="1" applyBorder="1"/>
    <xf numFmtId="164" fontId="0" fillId="35" borderId="11" xfId="1" applyNumberFormat="1" applyFont="1" applyFill="1" applyBorder="1"/>
    <xf numFmtId="2" fontId="0" fillId="36" borderId="11" xfId="0" applyNumberFormat="1" applyFill="1" applyBorder="1"/>
    <xf numFmtId="164" fontId="0" fillId="36" borderId="11" xfId="1" applyNumberFormat="1" applyFont="1" applyFill="1" applyBorder="1"/>
    <xf numFmtId="2" fontId="0" fillId="38" borderId="11" xfId="0" applyNumberFormat="1" applyFill="1" applyBorder="1"/>
    <xf numFmtId="164" fontId="2" fillId="45" borderId="11" xfId="1" applyNumberFormat="1" applyFont="1" applyFill="1" applyBorder="1"/>
    <xf numFmtId="2" fontId="0" fillId="2" borderId="11" xfId="0" applyNumberFormat="1" applyFill="1" applyBorder="1"/>
    <xf numFmtId="164" fontId="2" fillId="46" borderId="11" xfId="1" applyNumberFormat="1" applyFont="1" applyFill="1" applyBorder="1"/>
    <xf numFmtId="164" fontId="0" fillId="44" borderId="11" xfId="1" applyNumberFormat="1" applyFont="1" applyFill="1" applyBorder="1"/>
    <xf numFmtId="2" fontId="2" fillId="35" borderId="0" xfId="0" applyNumberFormat="1" applyFont="1" applyFill="1"/>
    <xf numFmtId="164" fontId="2" fillId="35" borderId="0" xfId="1" applyNumberFormat="1" applyFont="1" applyFill="1"/>
    <xf numFmtId="164" fontId="1" fillId="36" borderId="0" xfId="1" applyNumberFormat="1" applyFill="1"/>
    <xf numFmtId="164" fontId="1" fillId="38" borderId="0" xfId="1" applyNumberFormat="1" applyFill="1"/>
    <xf numFmtId="164" fontId="1" fillId="2" borderId="0" xfId="1" applyNumberFormat="1" applyFill="1"/>
    <xf numFmtId="164" fontId="0" fillId="38" borderId="0" xfId="1" applyNumberFormat="1" applyFont="1" applyFill="1"/>
    <xf numFmtId="164" fontId="0" fillId="2" borderId="0" xfId="1" applyNumberFormat="1" applyFont="1" applyFill="1"/>
    <xf numFmtId="164" fontId="0" fillId="40" borderId="0" xfId="0" applyNumberFormat="1" applyFill="1"/>
    <xf numFmtId="164" fontId="0" fillId="41" borderId="0" xfId="0" applyNumberFormat="1" applyFill="1"/>
    <xf numFmtId="0" fontId="0" fillId="47" borderId="0" xfId="0" applyFill="1"/>
    <xf numFmtId="0" fontId="0" fillId="47" borderId="0" xfId="0" applyFill="1" applyAlignment="1">
      <alignment horizontal="right"/>
    </xf>
    <xf numFmtId="9" fontId="0" fillId="47" borderId="0" xfId="1" applyFont="1" applyFill="1"/>
    <xf numFmtId="0" fontId="0" fillId="48" borderId="0" xfId="0" applyFill="1"/>
    <xf numFmtId="1" fontId="0" fillId="48" borderId="0" xfId="0" applyNumberFormat="1" applyFill="1"/>
    <xf numFmtId="1" fontId="1" fillId="48" borderId="0" xfId="1" applyNumberFormat="1" applyFill="1"/>
    <xf numFmtId="2" fontId="0" fillId="48" borderId="0" xfId="0" applyNumberFormat="1" applyFill="1"/>
    <xf numFmtId="10" fontId="2" fillId="48" borderId="0" xfId="1" applyNumberFormat="1" applyFont="1" applyFill="1"/>
    <xf numFmtId="2" fontId="2" fillId="48"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48" borderId="0" xfId="0" applyFont="1" applyFill="1"/>
    <xf numFmtId="1" fontId="19" fillId="48" borderId="0" xfId="0" applyNumberFormat="1" applyFont="1" applyFill="1"/>
    <xf numFmtId="2" fontId="19" fillId="48" borderId="0" xfId="0" applyNumberFormat="1" applyFont="1" applyFill="1"/>
    <xf numFmtId="2" fontId="20" fillId="48" borderId="0" xfId="0" applyNumberFormat="1" applyFont="1" applyFill="1"/>
    <xf numFmtId="10" fontId="1" fillId="0" borderId="0" xfId="1" applyNumberFormat="1" applyFill="1"/>
    <xf numFmtId="22" fontId="0" fillId="0" borderId="0" xfId="0" applyNumberFormat="1"/>
    <xf numFmtId="0" fontId="2" fillId="48" borderId="0" xfId="0" applyFont="1" applyFill="1"/>
    <xf numFmtId="10" fontId="19" fillId="0" borderId="0" xfId="1" applyNumberFormat="1" applyFont="1"/>
    <xf numFmtId="0" fontId="16" fillId="0" borderId="0" xfId="0" applyFont="1"/>
    <xf numFmtId="10" fontId="1" fillId="0" borderId="0" xfId="1" applyNumberFormat="1" applyFill="1" applyAlignment="1">
      <alignment horizontal="right"/>
    </xf>
    <xf numFmtId="0" fontId="0" fillId="0" borderId="0" xfId="0" applyAlignment="1">
      <alignment vertical="center" wrapText="1"/>
    </xf>
    <xf numFmtId="10" fontId="1" fillId="0" borderId="1" xfId="1" applyNumberFormat="1" applyFill="1" applyBorder="1"/>
    <xf numFmtId="11" fontId="0" fillId="0" borderId="0" xfId="0" applyNumberFormat="1"/>
    <xf numFmtId="0" fontId="23" fillId="0" borderId="12" xfId="0" applyFont="1" applyBorder="1"/>
    <xf numFmtId="0" fontId="19" fillId="0" borderId="0" xfId="0" applyFont="1" applyAlignment="1">
      <alignment horizontal="center"/>
    </xf>
    <xf numFmtId="0" fontId="19" fillId="0" borderId="0" xfId="0" applyFont="1"/>
    <xf numFmtId="0" fontId="19" fillId="0" borderId="13" xfId="0" applyFont="1" applyBorder="1"/>
    <xf numFmtId="0" fontId="23" fillId="0" borderId="0" xfId="0" applyFont="1" applyAlignment="1">
      <alignment horizontal="center"/>
    </xf>
    <xf numFmtId="0" fontId="0" fillId="0" borderId="13" xfId="0" applyBorder="1"/>
    <xf numFmtId="0" fontId="0" fillId="49" borderId="1" xfId="0" applyFill="1" applyBorder="1" applyAlignment="1">
      <alignment vertical="center" wrapText="1"/>
    </xf>
    <xf numFmtId="10" fontId="0" fillId="49" borderId="1" xfId="1" applyNumberFormat="1" applyFont="1" applyFill="1" applyBorder="1"/>
    <xf numFmtId="0" fontId="0" fillId="49" borderId="0" xfId="0" applyFill="1"/>
    <xf numFmtId="0" fontId="23" fillId="0" borderId="0" xfId="0" applyFont="1"/>
    <xf numFmtId="0" fontId="22" fillId="0" borderId="0" xfId="0" applyFont="1"/>
    <xf numFmtId="0" fontId="0" fillId="3" borderId="0" xfId="0" applyFill="1" applyAlignment="1">
      <alignment horizontal="left"/>
    </xf>
    <xf numFmtId="0" fontId="0" fillId="2" borderId="0" xfId="0" applyFill="1" applyAlignment="1">
      <alignment horizontal="left"/>
    </xf>
    <xf numFmtId="0" fontId="1" fillId="2" borderId="0" xfId="0" applyFont="1" applyFill="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4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27</xdr:row>
      <xdr:rowOff>91440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74598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ACM Software</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kTDV/ft2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r>
            <a:rPr lang="en-US" sz="1100"/>
            <a:t>Note: To keep files for different</a:t>
          </a:r>
          <a:r>
            <a:rPr lang="en-US" sz="1100" baseline="0"/>
            <a:t> standards organized, the abbreviation for input files varies by standards year:</a:t>
          </a:r>
        </a:p>
        <a:p>
          <a:r>
            <a:rPr lang="en-US" sz="1100" baseline="0"/>
            <a:t>TDS = 2013</a:t>
          </a:r>
        </a:p>
        <a:p>
          <a:r>
            <a:rPr lang="en-US" sz="1100" baseline="0"/>
            <a:t>UDS = 2106</a:t>
          </a:r>
        </a:p>
        <a:p>
          <a:r>
            <a:rPr lang="en-US" sz="1100" baseline="0"/>
            <a:t>VDS = 2019</a:t>
          </a:r>
        </a:p>
        <a:p>
          <a:r>
            <a:rPr lang="en-US" sz="1100" baseline="0"/>
            <a:t>WDS = 2022</a:t>
          </a:r>
        </a:p>
        <a:p>
          <a:endParaRPr lang="en-US" sz="1100"/>
        </a:p>
      </xdr:txBody>
    </xdr:sp>
    <xdr:clientData/>
  </xdr:twoCellAnchor>
  <xdr:oneCellAnchor>
    <xdr:from>
      <xdr:col>2</xdr:col>
      <xdr:colOff>114300</xdr:colOff>
      <xdr:row>17</xdr:row>
      <xdr:rowOff>83820</xdr:rowOff>
    </xdr:from>
    <xdr:ext cx="184731" cy="264560"/>
    <xdr:sp macro="" textlink="">
      <xdr:nvSpPr>
        <xdr:cNvPr id="17" name="TextBox 16" descr="TDS spreadsheet instuctions.">
          <a:extLst>
            <a:ext uri="{FF2B5EF4-FFF2-40B4-BE49-F238E27FC236}">
              <a16:creationId xmlns:a16="http://schemas.microsoft.com/office/drawing/2014/main" id="{00000000-0008-0000-0000-000011000000}"/>
            </a:ext>
          </a:extLst>
        </xdr:cNvPr>
        <xdr:cNvSpPr txBox="1"/>
      </xdr:nvSpPr>
      <xdr:spPr>
        <a:xfrm>
          <a:off x="1333500" y="319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twoCellAnchor>
    <xdr:from>
      <xdr:col>0</xdr:col>
      <xdr:colOff>30480</xdr:colOff>
      <xdr:row>0</xdr:row>
      <xdr:rowOff>0</xdr:rowOff>
    </xdr:from>
    <xdr:to>
      <xdr:col>8</xdr:col>
      <xdr:colOff>7620</xdr:colOff>
      <xdr:row>25</xdr:row>
      <xdr:rowOff>30480</xdr:rowOff>
    </xdr:to>
    <xdr:sp macro="" textlink="">
      <xdr:nvSpPr>
        <xdr:cNvPr id="3" name="TextBox 2">
          <a:extLst>
            <a:ext uri="{FF2B5EF4-FFF2-40B4-BE49-F238E27FC236}">
              <a16:creationId xmlns:a16="http://schemas.microsoft.com/office/drawing/2014/main" id="{D0D0EF15-D888-4998-AC3A-337081C19823}"/>
            </a:ext>
          </a:extLst>
        </xdr:cNvPr>
        <xdr:cNvSpPr txBox="1"/>
      </xdr:nvSpPr>
      <xdr:spPr>
        <a:xfrm>
          <a:off x="33655" y="0"/>
          <a:ext cx="8589645" cy="4796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Ada Shen" id="{C41BDC32-2D36-4A7B-AE41-074CC12A1363}" userId="S::ashen@frontierenergy.com::c028cf36-2139-457b-9bce-79244cd7a2bd" providerId="AD"/>
  <person displayName="Rebecca Evans" id="{4848A62E-92ED-4C1D-BD65-C21B1E408785}" userId="S::REvans@frontierenergy.com::e68a69f4-bbe8-4d9f-98b9-12d33fcf4834" providerId="AD"/>
  <person displayName="Alea German" id="{2F1EAFFD-763D-4761-989E-B619C82A9086}" userId="S::agerman@frontierenergy.com::71ea7304-c57f-4e65-a2b8-87b55fca0be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29" dT="2025-11-04T00:01:08.35" personId="{4848A62E-92ED-4C1D-BD65-C21B1E408785}" id="{0857EE79-1DAA-4E18-BB02-441B5C023BAA}">
    <text>This test does not run because of mandatory minimum requirements for new construction.</text>
  </threadedComment>
  <threadedComment ref="N134" dT="2025-05-29T17:14:11.19" personId="{4848A62E-92ED-4C1D-BD65-C21B1E408785}" id="{999A66F3-1964-4D4C-A627-3A32A4569A5D}">
    <text>Changed back to W12R05 as based on the “verified altered” definition in the ACM this case will not use the user inputted existing values because the proposed values are above the “standard”.</text>
  </threadedComment>
  <threadedComment ref="D144" dT="2024-05-02T12:46:37.16" personId="{C41BDC32-2D36-4A7B-AE41-074CC12A1363}" id="{95773EBE-F647-47C9-806C-AB6BD4F35FF2}">
    <text>Note W13R05 and W13R06 now abort due to a software update that aborts when altered or new construction ducts have an insulation &lt;R6. We have requested clarity on this.</text>
  </threadedComment>
  <threadedComment ref="I209" dT="2023-01-04T17:43:26.36" personId="{2F1EAFFD-763D-4761-989E-B619C82A9086}" id="{46850322-F1B9-435B-A4F5-C27CE7C85632}">
    <text>If PD cooling capacity increases &gt;54kBtu/h, then SD will switch to 0.58 W/cfm fan.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workbookViewId="0">
      <selection activeCell="F30" sqref="F30"/>
    </sheetView>
  </sheetViews>
  <sheetFormatPr defaultRowHeight="14.4" x14ac:dyDescent="0.3"/>
  <cols>
    <col min="2" max="2" width="10.6640625" bestFit="1" customWidth="1"/>
  </cols>
  <sheetData>
    <row r="1" spans="1:1" x14ac:dyDescent="0.3">
      <c r="A1" s="6"/>
    </row>
    <row r="23" spans="1:3" x14ac:dyDescent="0.3">
      <c r="A23" s="6"/>
    </row>
    <row r="30" spans="1:3" x14ac:dyDescent="0.3">
      <c r="A30" t="s">
        <v>0</v>
      </c>
    </row>
    <row r="31" spans="1:3" x14ac:dyDescent="0.3">
      <c r="A31" t="s">
        <v>1</v>
      </c>
      <c r="B31" s="14">
        <v>45415</v>
      </c>
      <c r="C31" t="s">
        <v>2</v>
      </c>
    </row>
    <row r="32" spans="1:3" x14ac:dyDescent="0.3">
      <c r="A32" t="s">
        <v>3</v>
      </c>
      <c r="B32" s="14">
        <v>45413</v>
      </c>
      <c r="C32" t="s">
        <v>4</v>
      </c>
    </row>
    <row r="33" spans="1:3" x14ac:dyDescent="0.3">
      <c r="A33" t="s">
        <v>5</v>
      </c>
      <c r="B33" s="14">
        <v>45411</v>
      </c>
      <c r="C33" t="s">
        <v>6</v>
      </c>
    </row>
    <row r="34" spans="1:3" x14ac:dyDescent="0.3">
      <c r="A34" t="s">
        <v>5</v>
      </c>
      <c r="B34" s="14">
        <v>45411</v>
      </c>
      <c r="C34" t="s">
        <v>7</v>
      </c>
    </row>
    <row r="35" spans="1:3" x14ac:dyDescent="0.3">
      <c r="A35" t="s">
        <v>8</v>
      </c>
      <c r="B35" s="14">
        <v>45170</v>
      </c>
      <c r="C35" t="s">
        <v>9</v>
      </c>
    </row>
    <row r="36" spans="1:3" x14ac:dyDescent="0.3">
      <c r="A36" t="s">
        <v>10</v>
      </c>
      <c r="B36" s="14">
        <v>45082</v>
      </c>
      <c r="C36" t="s">
        <v>11</v>
      </c>
    </row>
    <row r="37" spans="1:3" x14ac:dyDescent="0.3">
      <c r="A37" t="s">
        <v>12</v>
      </c>
      <c r="B37" s="14">
        <v>45055</v>
      </c>
      <c r="C37" t="s">
        <v>13</v>
      </c>
    </row>
    <row r="38" spans="1:3" x14ac:dyDescent="0.3">
      <c r="A38" t="s">
        <v>14</v>
      </c>
      <c r="B38" s="14">
        <v>45034</v>
      </c>
      <c r="C38" t="s">
        <v>15</v>
      </c>
    </row>
    <row r="39" spans="1:3" x14ac:dyDescent="0.3">
      <c r="A39" t="s">
        <v>16</v>
      </c>
      <c r="B39" s="14">
        <v>45015</v>
      </c>
      <c r="C39" t="s">
        <v>17</v>
      </c>
    </row>
    <row r="40" spans="1:3" x14ac:dyDescent="0.3">
      <c r="A40" t="s">
        <v>18</v>
      </c>
      <c r="B40" s="14">
        <v>44852</v>
      </c>
      <c r="C40" t="s">
        <v>19</v>
      </c>
    </row>
    <row r="41" spans="1:3" x14ac:dyDescent="0.3">
      <c r="A41" t="s">
        <v>20</v>
      </c>
      <c r="B41" s="14">
        <v>44669</v>
      </c>
      <c r="C41" t="s">
        <v>21</v>
      </c>
    </row>
    <row r="42" spans="1:3" x14ac:dyDescent="0.3">
      <c r="A42" t="s">
        <v>22</v>
      </c>
      <c r="B42" s="14">
        <v>44612</v>
      </c>
      <c r="C42" t="s">
        <v>23</v>
      </c>
    </row>
    <row r="43" spans="1:3" x14ac:dyDescent="0.3">
      <c r="A43" t="s">
        <v>24</v>
      </c>
      <c r="B43" s="14">
        <v>44502</v>
      </c>
      <c r="C43" t="s">
        <v>25</v>
      </c>
    </row>
    <row r="44" spans="1:3" x14ac:dyDescent="0.3">
      <c r="A44" t="s">
        <v>26</v>
      </c>
      <c r="B44" s="14">
        <v>44301</v>
      </c>
      <c r="C44" t="s">
        <v>27</v>
      </c>
    </row>
    <row r="45" spans="1:3" x14ac:dyDescent="0.3">
      <c r="A45" t="s">
        <v>28</v>
      </c>
      <c r="B45" s="14">
        <v>43882</v>
      </c>
      <c r="C45" t="s">
        <v>29</v>
      </c>
    </row>
    <row r="46" spans="1:3" x14ac:dyDescent="0.3">
      <c r="A46" t="s">
        <v>28</v>
      </c>
      <c r="B46" s="14">
        <v>43854</v>
      </c>
      <c r="C46" t="s">
        <v>30</v>
      </c>
    </row>
    <row r="47" spans="1:3" x14ac:dyDescent="0.3">
      <c r="A47" t="s">
        <v>28</v>
      </c>
      <c r="B47" s="14">
        <v>43791</v>
      </c>
      <c r="C47" t="s">
        <v>31</v>
      </c>
    </row>
    <row r="48" spans="1:3" x14ac:dyDescent="0.3">
      <c r="A48" t="s">
        <v>28</v>
      </c>
      <c r="B48" s="14">
        <v>43649</v>
      </c>
      <c r="C48" t="s">
        <v>32</v>
      </c>
    </row>
    <row r="49" spans="1:3" x14ac:dyDescent="0.3">
      <c r="A49" t="s">
        <v>28</v>
      </c>
      <c r="B49" s="14">
        <v>43621</v>
      </c>
      <c r="C49" t="s">
        <v>33</v>
      </c>
    </row>
    <row r="50" spans="1:3" x14ac:dyDescent="0.3">
      <c r="A50" t="s">
        <v>28</v>
      </c>
      <c r="B50" s="14">
        <v>43609</v>
      </c>
      <c r="C50" t="s">
        <v>34</v>
      </c>
    </row>
    <row r="51" spans="1:3" x14ac:dyDescent="0.3">
      <c r="A51" t="s">
        <v>28</v>
      </c>
      <c r="B51" s="14">
        <v>43570</v>
      </c>
      <c r="C51" t="s">
        <v>35</v>
      </c>
    </row>
    <row r="52" spans="1:3" x14ac:dyDescent="0.3">
      <c r="A52" t="s">
        <v>28</v>
      </c>
      <c r="B52" s="14">
        <v>43509</v>
      </c>
      <c r="C52" t="s">
        <v>36</v>
      </c>
    </row>
    <row r="53" spans="1:3" x14ac:dyDescent="0.3">
      <c r="A53" t="s">
        <v>28</v>
      </c>
      <c r="B53" s="14">
        <v>43489</v>
      </c>
      <c r="C53" t="s">
        <v>37</v>
      </c>
    </row>
    <row r="54" spans="1:3" x14ac:dyDescent="0.3">
      <c r="B54" s="14"/>
    </row>
    <row r="55" spans="1:3" x14ac:dyDescent="0.3">
      <c r="B55" s="14"/>
    </row>
    <row r="56" spans="1:3" x14ac:dyDescent="0.3">
      <c r="B56" s="14"/>
    </row>
    <row r="57" spans="1:3" x14ac:dyDescent="0.3">
      <c r="B57" s="14"/>
    </row>
    <row r="58" spans="1:3" x14ac:dyDescent="0.3">
      <c r="B58" s="14"/>
    </row>
    <row r="59" spans="1:3" x14ac:dyDescent="0.3">
      <c r="B59" s="14"/>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C0C0-2AB3-444E-8016-72287C3B18C1}">
  <dimension ref="A1:NK4"/>
  <sheetViews>
    <sheetView topLeftCell="GF1" workbookViewId="0">
      <selection activeCell="GT2" sqref="GT2"/>
    </sheetView>
  </sheetViews>
  <sheetFormatPr defaultRowHeight="14.4" x14ac:dyDescent="0.3"/>
  <sheetData>
    <row r="1" spans="1:375" x14ac:dyDescent="0.3">
      <c r="A1">
        <f>COLUMN(A1)</f>
        <v>1</v>
      </c>
      <c r="B1">
        <f t="shared" ref="B1:BM1" si="0">COLUMN(B1)</f>
        <v>2</v>
      </c>
      <c r="C1">
        <f t="shared" si="0"/>
        <v>3</v>
      </c>
      <c r="D1">
        <f t="shared" si="0"/>
        <v>4</v>
      </c>
      <c r="E1">
        <f t="shared" si="0"/>
        <v>5</v>
      </c>
      <c r="F1">
        <f t="shared" si="0"/>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si="0"/>
        <v>17</v>
      </c>
      <c r="R1">
        <f t="shared" si="0"/>
        <v>18</v>
      </c>
      <c r="S1">
        <f t="shared" si="0"/>
        <v>19</v>
      </c>
      <c r="T1">
        <f t="shared" si="0"/>
        <v>20</v>
      </c>
      <c r="U1">
        <f t="shared" si="0"/>
        <v>21</v>
      </c>
      <c r="V1">
        <f t="shared" si="0"/>
        <v>22</v>
      </c>
      <c r="W1">
        <f t="shared" si="0"/>
        <v>23</v>
      </c>
      <c r="X1">
        <f t="shared" si="0"/>
        <v>24</v>
      </c>
      <c r="Y1">
        <f t="shared" si="0"/>
        <v>25</v>
      </c>
      <c r="Z1">
        <f t="shared" si="0"/>
        <v>26</v>
      </c>
      <c r="AA1">
        <f t="shared" si="0"/>
        <v>27</v>
      </c>
      <c r="AB1">
        <f t="shared" si="0"/>
        <v>28</v>
      </c>
      <c r="AC1">
        <f t="shared" si="0"/>
        <v>29</v>
      </c>
      <c r="AD1">
        <f t="shared" si="0"/>
        <v>30</v>
      </c>
      <c r="AE1">
        <f t="shared" si="0"/>
        <v>31</v>
      </c>
      <c r="AF1">
        <f t="shared" si="0"/>
        <v>32</v>
      </c>
      <c r="AG1">
        <f t="shared" si="0"/>
        <v>33</v>
      </c>
      <c r="AH1">
        <f t="shared" si="0"/>
        <v>34</v>
      </c>
      <c r="AI1">
        <f t="shared" si="0"/>
        <v>35</v>
      </c>
      <c r="AJ1">
        <f t="shared" si="0"/>
        <v>36</v>
      </c>
      <c r="AK1">
        <f t="shared" si="0"/>
        <v>37</v>
      </c>
      <c r="AL1">
        <f t="shared" si="0"/>
        <v>38</v>
      </c>
      <c r="AM1">
        <f t="shared" si="0"/>
        <v>39</v>
      </c>
      <c r="AN1">
        <f t="shared" si="0"/>
        <v>40</v>
      </c>
      <c r="AO1">
        <f t="shared" si="0"/>
        <v>41</v>
      </c>
      <c r="AP1">
        <f t="shared" si="0"/>
        <v>42</v>
      </c>
      <c r="AQ1">
        <f t="shared" si="0"/>
        <v>43</v>
      </c>
      <c r="AR1">
        <f t="shared" si="0"/>
        <v>44</v>
      </c>
      <c r="AS1">
        <f t="shared" si="0"/>
        <v>45</v>
      </c>
      <c r="AT1">
        <f t="shared" si="0"/>
        <v>46</v>
      </c>
      <c r="AU1">
        <f t="shared" si="0"/>
        <v>47</v>
      </c>
      <c r="AV1">
        <f t="shared" si="0"/>
        <v>48</v>
      </c>
      <c r="AW1">
        <f t="shared" si="0"/>
        <v>49</v>
      </c>
      <c r="AX1">
        <f t="shared" si="0"/>
        <v>50</v>
      </c>
      <c r="AY1">
        <f t="shared" si="0"/>
        <v>51</v>
      </c>
      <c r="AZ1">
        <f t="shared" si="0"/>
        <v>52</v>
      </c>
      <c r="BA1">
        <f t="shared" si="0"/>
        <v>53</v>
      </c>
      <c r="BB1">
        <f t="shared" si="0"/>
        <v>54</v>
      </c>
      <c r="BC1">
        <f t="shared" si="0"/>
        <v>55</v>
      </c>
      <c r="BD1">
        <f t="shared" si="0"/>
        <v>56</v>
      </c>
      <c r="BE1">
        <f t="shared" si="0"/>
        <v>57</v>
      </c>
      <c r="BF1">
        <f t="shared" si="0"/>
        <v>58</v>
      </c>
      <c r="BG1">
        <f t="shared" si="0"/>
        <v>59</v>
      </c>
      <c r="BH1">
        <f t="shared" si="0"/>
        <v>60</v>
      </c>
      <c r="BI1">
        <f t="shared" si="0"/>
        <v>61</v>
      </c>
      <c r="BJ1">
        <f t="shared" si="0"/>
        <v>62</v>
      </c>
      <c r="BK1">
        <f t="shared" si="0"/>
        <v>63</v>
      </c>
      <c r="BL1">
        <f t="shared" si="0"/>
        <v>64</v>
      </c>
      <c r="BM1">
        <f t="shared" si="0"/>
        <v>65</v>
      </c>
      <c r="BN1">
        <f t="shared" ref="BN1:DY1" si="1">COLUMN(BN1)</f>
        <v>66</v>
      </c>
      <c r="BO1">
        <f t="shared" si="1"/>
        <v>67</v>
      </c>
      <c r="BP1">
        <f t="shared" si="1"/>
        <v>68</v>
      </c>
      <c r="BQ1">
        <f t="shared" si="1"/>
        <v>69</v>
      </c>
      <c r="BR1">
        <f t="shared" si="1"/>
        <v>70</v>
      </c>
      <c r="BS1">
        <f t="shared" si="1"/>
        <v>71</v>
      </c>
      <c r="BT1">
        <f t="shared" si="1"/>
        <v>72</v>
      </c>
      <c r="BU1">
        <f t="shared" si="1"/>
        <v>73</v>
      </c>
      <c r="BV1">
        <f t="shared" si="1"/>
        <v>74</v>
      </c>
      <c r="BW1">
        <f t="shared" si="1"/>
        <v>75</v>
      </c>
      <c r="BX1">
        <f t="shared" si="1"/>
        <v>76</v>
      </c>
      <c r="BY1">
        <f t="shared" si="1"/>
        <v>77</v>
      </c>
      <c r="BZ1">
        <f t="shared" si="1"/>
        <v>78</v>
      </c>
      <c r="CA1">
        <f t="shared" si="1"/>
        <v>79</v>
      </c>
      <c r="CB1">
        <f t="shared" si="1"/>
        <v>80</v>
      </c>
      <c r="CC1">
        <f t="shared" si="1"/>
        <v>81</v>
      </c>
      <c r="CD1">
        <f t="shared" si="1"/>
        <v>82</v>
      </c>
      <c r="CE1">
        <f t="shared" si="1"/>
        <v>83</v>
      </c>
      <c r="CF1">
        <f t="shared" si="1"/>
        <v>84</v>
      </c>
      <c r="CG1">
        <f t="shared" si="1"/>
        <v>85</v>
      </c>
      <c r="CH1">
        <f t="shared" si="1"/>
        <v>86</v>
      </c>
      <c r="CI1">
        <f t="shared" si="1"/>
        <v>87</v>
      </c>
      <c r="CJ1">
        <f t="shared" si="1"/>
        <v>88</v>
      </c>
      <c r="CK1">
        <f t="shared" si="1"/>
        <v>89</v>
      </c>
      <c r="CL1">
        <f t="shared" si="1"/>
        <v>90</v>
      </c>
      <c r="CM1">
        <f t="shared" si="1"/>
        <v>91</v>
      </c>
      <c r="CN1">
        <f t="shared" si="1"/>
        <v>92</v>
      </c>
      <c r="CO1">
        <f t="shared" si="1"/>
        <v>93</v>
      </c>
      <c r="CP1">
        <f t="shared" si="1"/>
        <v>94</v>
      </c>
      <c r="CQ1">
        <f t="shared" si="1"/>
        <v>95</v>
      </c>
      <c r="CR1">
        <f t="shared" si="1"/>
        <v>96</v>
      </c>
      <c r="CS1">
        <f t="shared" si="1"/>
        <v>97</v>
      </c>
      <c r="CT1">
        <f t="shared" si="1"/>
        <v>98</v>
      </c>
      <c r="CU1">
        <f t="shared" si="1"/>
        <v>99</v>
      </c>
      <c r="CV1">
        <f t="shared" si="1"/>
        <v>100</v>
      </c>
      <c r="CW1">
        <f t="shared" si="1"/>
        <v>101</v>
      </c>
      <c r="CX1">
        <f t="shared" si="1"/>
        <v>102</v>
      </c>
      <c r="CY1">
        <f t="shared" si="1"/>
        <v>103</v>
      </c>
      <c r="CZ1">
        <f t="shared" si="1"/>
        <v>104</v>
      </c>
      <c r="DA1">
        <f t="shared" si="1"/>
        <v>105</v>
      </c>
      <c r="DB1">
        <f t="shared" si="1"/>
        <v>106</v>
      </c>
      <c r="DC1">
        <f t="shared" si="1"/>
        <v>107</v>
      </c>
      <c r="DD1">
        <f t="shared" si="1"/>
        <v>108</v>
      </c>
      <c r="DE1">
        <f t="shared" si="1"/>
        <v>109</v>
      </c>
      <c r="DF1">
        <f t="shared" si="1"/>
        <v>110</v>
      </c>
      <c r="DG1">
        <f t="shared" si="1"/>
        <v>111</v>
      </c>
      <c r="DH1">
        <f t="shared" si="1"/>
        <v>112</v>
      </c>
      <c r="DI1">
        <f t="shared" si="1"/>
        <v>113</v>
      </c>
      <c r="DJ1">
        <f t="shared" si="1"/>
        <v>114</v>
      </c>
      <c r="DK1">
        <f t="shared" si="1"/>
        <v>115</v>
      </c>
      <c r="DL1">
        <f t="shared" si="1"/>
        <v>116</v>
      </c>
      <c r="DM1">
        <f t="shared" si="1"/>
        <v>117</v>
      </c>
      <c r="DN1">
        <f t="shared" si="1"/>
        <v>118</v>
      </c>
      <c r="DO1">
        <f t="shared" si="1"/>
        <v>119</v>
      </c>
      <c r="DP1">
        <f t="shared" si="1"/>
        <v>120</v>
      </c>
      <c r="DQ1">
        <f t="shared" si="1"/>
        <v>121</v>
      </c>
      <c r="DR1">
        <f t="shared" si="1"/>
        <v>122</v>
      </c>
      <c r="DS1">
        <f t="shared" si="1"/>
        <v>123</v>
      </c>
      <c r="DT1">
        <f t="shared" si="1"/>
        <v>124</v>
      </c>
      <c r="DU1">
        <f t="shared" si="1"/>
        <v>125</v>
      </c>
      <c r="DV1">
        <f t="shared" si="1"/>
        <v>126</v>
      </c>
      <c r="DW1">
        <f t="shared" si="1"/>
        <v>127</v>
      </c>
      <c r="DX1">
        <f t="shared" si="1"/>
        <v>128</v>
      </c>
      <c r="DY1">
        <f t="shared" si="1"/>
        <v>129</v>
      </c>
      <c r="DZ1">
        <f t="shared" ref="DZ1:GK1" si="2">COLUMN(DZ1)</f>
        <v>130</v>
      </c>
      <c r="EA1">
        <f t="shared" si="2"/>
        <v>131</v>
      </c>
      <c r="EB1">
        <f t="shared" si="2"/>
        <v>132</v>
      </c>
      <c r="EC1">
        <f t="shared" si="2"/>
        <v>133</v>
      </c>
      <c r="ED1">
        <f t="shared" si="2"/>
        <v>134</v>
      </c>
      <c r="EE1">
        <f t="shared" si="2"/>
        <v>135</v>
      </c>
      <c r="EF1">
        <f t="shared" si="2"/>
        <v>136</v>
      </c>
      <c r="EG1">
        <f t="shared" si="2"/>
        <v>137</v>
      </c>
      <c r="EH1">
        <f t="shared" si="2"/>
        <v>138</v>
      </c>
      <c r="EI1">
        <f t="shared" si="2"/>
        <v>139</v>
      </c>
      <c r="EJ1">
        <f t="shared" si="2"/>
        <v>140</v>
      </c>
      <c r="EK1">
        <f t="shared" si="2"/>
        <v>141</v>
      </c>
      <c r="EL1">
        <f t="shared" si="2"/>
        <v>142</v>
      </c>
      <c r="EM1">
        <f t="shared" si="2"/>
        <v>143</v>
      </c>
      <c r="EN1">
        <f t="shared" si="2"/>
        <v>144</v>
      </c>
      <c r="EO1">
        <f t="shared" si="2"/>
        <v>145</v>
      </c>
      <c r="EP1">
        <f t="shared" si="2"/>
        <v>146</v>
      </c>
      <c r="EQ1">
        <f t="shared" si="2"/>
        <v>147</v>
      </c>
      <c r="ER1">
        <f t="shared" si="2"/>
        <v>148</v>
      </c>
      <c r="ES1">
        <f t="shared" si="2"/>
        <v>149</v>
      </c>
      <c r="ET1">
        <f t="shared" si="2"/>
        <v>150</v>
      </c>
      <c r="EU1">
        <f t="shared" si="2"/>
        <v>151</v>
      </c>
      <c r="EV1">
        <f t="shared" si="2"/>
        <v>152</v>
      </c>
      <c r="EW1">
        <f t="shared" si="2"/>
        <v>153</v>
      </c>
      <c r="EX1">
        <f t="shared" si="2"/>
        <v>154</v>
      </c>
      <c r="EY1">
        <f t="shared" si="2"/>
        <v>155</v>
      </c>
      <c r="EZ1">
        <f t="shared" si="2"/>
        <v>156</v>
      </c>
      <c r="FA1">
        <f t="shared" si="2"/>
        <v>157</v>
      </c>
      <c r="FB1">
        <f t="shared" si="2"/>
        <v>158</v>
      </c>
      <c r="FC1">
        <f t="shared" si="2"/>
        <v>159</v>
      </c>
      <c r="FD1">
        <f t="shared" si="2"/>
        <v>160</v>
      </c>
      <c r="FE1">
        <f t="shared" si="2"/>
        <v>161</v>
      </c>
      <c r="FF1">
        <f t="shared" si="2"/>
        <v>162</v>
      </c>
      <c r="FG1">
        <f t="shared" si="2"/>
        <v>163</v>
      </c>
      <c r="FH1">
        <f t="shared" si="2"/>
        <v>164</v>
      </c>
      <c r="FI1">
        <f t="shared" si="2"/>
        <v>165</v>
      </c>
      <c r="FJ1">
        <f t="shared" si="2"/>
        <v>166</v>
      </c>
      <c r="FK1">
        <f t="shared" si="2"/>
        <v>167</v>
      </c>
      <c r="FL1">
        <f t="shared" si="2"/>
        <v>168</v>
      </c>
      <c r="FM1">
        <f t="shared" si="2"/>
        <v>169</v>
      </c>
      <c r="FN1">
        <f t="shared" si="2"/>
        <v>170</v>
      </c>
      <c r="FO1">
        <f t="shared" si="2"/>
        <v>171</v>
      </c>
      <c r="FP1">
        <f t="shared" si="2"/>
        <v>172</v>
      </c>
      <c r="FQ1">
        <f t="shared" si="2"/>
        <v>173</v>
      </c>
      <c r="FR1">
        <f t="shared" si="2"/>
        <v>174</v>
      </c>
      <c r="FS1">
        <f t="shared" si="2"/>
        <v>175</v>
      </c>
      <c r="FT1">
        <f t="shared" si="2"/>
        <v>176</v>
      </c>
      <c r="FU1">
        <f t="shared" si="2"/>
        <v>177</v>
      </c>
      <c r="FV1">
        <f t="shared" si="2"/>
        <v>178</v>
      </c>
      <c r="FW1">
        <f t="shared" si="2"/>
        <v>179</v>
      </c>
      <c r="FX1">
        <f t="shared" si="2"/>
        <v>180</v>
      </c>
      <c r="FY1">
        <f t="shared" si="2"/>
        <v>181</v>
      </c>
      <c r="FZ1">
        <f t="shared" si="2"/>
        <v>182</v>
      </c>
      <c r="GA1">
        <f t="shared" si="2"/>
        <v>183</v>
      </c>
      <c r="GB1">
        <f t="shared" si="2"/>
        <v>184</v>
      </c>
      <c r="GC1">
        <f t="shared" si="2"/>
        <v>185</v>
      </c>
      <c r="GD1">
        <f t="shared" si="2"/>
        <v>186</v>
      </c>
      <c r="GE1">
        <f t="shared" si="2"/>
        <v>187</v>
      </c>
      <c r="GF1">
        <f t="shared" si="2"/>
        <v>188</v>
      </c>
      <c r="GG1">
        <f t="shared" si="2"/>
        <v>189</v>
      </c>
      <c r="GH1">
        <f t="shared" si="2"/>
        <v>190</v>
      </c>
      <c r="GI1">
        <f t="shared" si="2"/>
        <v>191</v>
      </c>
      <c r="GJ1">
        <f t="shared" si="2"/>
        <v>192</v>
      </c>
      <c r="GK1">
        <f t="shared" si="2"/>
        <v>193</v>
      </c>
      <c r="GL1">
        <f t="shared" ref="GL1:IW1" si="3">COLUMN(GL1)</f>
        <v>194</v>
      </c>
      <c r="GM1">
        <f t="shared" si="3"/>
        <v>195</v>
      </c>
      <c r="GN1">
        <f t="shared" si="3"/>
        <v>196</v>
      </c>
      <c r="GO1">
        <f t="shared" si="3"/>
        <v>197</v>
      </c>
      <c r="GP1">
        <f t="shared" si="3"/>
        <v>198</v>
      </c>
      <c r="GQ1">
        <f t="shared" si="3"/>
        <v>199</v>
      </c>
      <c r="GR1">
        <f t="shared" si="3"/>
        <v>200</v>
      </c>
      <c r="GS1">
        <f t="shared" si="3"/>
        <v>201</v>
      </c>
      <c r="GT1">
        <f t="shared" si="3"/>
        <v>202</v>
      </c>
      <c r="GU1">
        <f t="shared" si="3"/>
        <v>203</v>
      </c>
      <c r="GV1">
        <f t="shared" si="3"/>
        <v>204</v>
      </c>
      <c r="GW1">
        <f t="shared" si="3"/>
        <v>205</v>
      </c>
      <c r="GX1">
        <f t="shared" si="3"/>
        <v>206</v>
      </c>
      <c r="GY1">
        <f t="shared" si="3"/>
        <v>207</v>
      </c>
      <c r="GZ1">
        <f t="shared" si="3"/>
        <v>208</v>
      </c>
      <c r="HA1">
        <f t="shared" si="3"/>
        <v>209</v>
      </c>
      <c r="HB1">
        <f t="shared" si="3"/>
        <v>210</v>
      </c>
      <c r="HC1">
        <f t="shared" si="3"/>
        <v>211</v>
      </c>
      <c r="HD1">
        <f t="shared" si="3"/>
        <v>212</v>
      </c>
      <c r="HE1">
        <f t="shared" si="3"/>
        <v>213</v>
      </c>
      <c r="HF1">
        <f t="shared" si="3"/>
        <v>214</v>
      </c>
      <c r="HG1">
        <f t="shared" si="3"/>
        <v>215</v>
      </c>
      <c r="HH1">
        <f t="shared" si="3"/>
        <v>216</v>
      </c>
      <c r="HI1">
        <f t="shared" si="3"/>
        <v>217</v>
      </c>
      <c r="HJ1">
        <f t="shared" si="3"/>
        <v>218</v>
      </c>
      <c r="HK1">
        <f t="shared" si="3"/>
        <v>219</v>
      </c>
      <c r="HL1">
        <f t="shared" si="3"/>
        <v>220</v>
      </c>
      <c r="HM1">
        <f t="shared" si="3"/>
        <v>221</v>
      </c>
      <c r="HN1">
        <f t="shared" si="3"/>
        <v>222</v>
      </c>
      <c r="HO1">
        <f t="shared" si="3"/>
        <v>223</v>
      </c>
      <c r="HP1">
        <f t="shared" si="3"/>
        <v>224</v>
      </c>
      <c r="HQ1">
        <f t="shared" si="3"/>
        <v>225</v>
      </c>
      <c r="HR1">
        <f t="shared" si="3"/>
        <v>226</v>
      </c>
      <c r="HS1">
        <f t="shared" si="3"/>
        <v>227</v>
      </c>
      <c r="HT1">
        <f t="shared" si="3"/>
        <v>228</v>
      </c>
      <c r="HU1">
        <f t="shared" si="3"/>
        <v>229</v>
      </c>
      <c r="HV1">
        <f t="shared" si="3"/>
        <v>230</v>
      </c>
      <c r="HW1">
        <f t="shared" si="3"/>
        <v>231</v>
      </c>
      <c r="HX1">
        <f t="shared" si="3"/>
        <v>232</v>
      </c>
      <c r="HY1">
        <f t="shared" si="3"/>
        <v>233</v>
      </c>
      <c r="HZ1">
        <f t="shared" si="3"/>
        <v>234</v>
      </c>
      <c r="IA1">
        <f t="shared" si="3"/>
        <v>235</v>
      </c>
      <c r="IB1">
        <f t="shared" si="3"/>
        <v>236</v>
      </c>
      <c r="IC1">
        <f t="shared" si="3"/>
        <v>237</v>
      </c>
      <c r="ID1">
        <f t="shared" si="3"/>
        <v>238</v>
      </c>
      <c r="IE1">
        <f t="shared" si="3"/>
        <v>239</v>
      </c>
      <c r="IF1">
        <f t="shared" si="3"/>
        <v>240</v>
      </c>
      <c r="IG1">
        <f t="shared" si="3"/>
        <v>241</v>
      </c>
      <c r="IH1">
        <f t="shared" si="3"/>
        <v>242</v>
      </c>
      <c r="II1">
        <f t="shared" si="3"/>
        <v>243</v>
      </c>
      <c r="IJ1">
        <f t="shared" si="3"/>
        <v>244</v>
      </c>
      <c r="IK1">
        <f t="shared" si="3"/>
        <v>245</v>
      </c>
      <c r="IL1">
        <f t="shared" si="3"/>
        <v>246</v>
      </c>
      <c r="IM1">
        <f t="shared" si="3"/>
        <v>247</v>
      </c>
      <c r="IN1">
        <f t="shared" si="3"/>
        <v>248</v>
      </c>
      <c r="IO1">
        <f t="shared" si="3"/>
        <v>249</v>
      </c>
      <c r="IP1">
        <f t="shared" si="3"/>
        <v>250</v>
      </c>
      <c r="IQ1">
        <f t="shared" si="3"/>
        <v>251</v>
      </c>
      <c r="IR1">
        <f t="shared" si="3"/>
        <v>252</v>
      </c>
      <c r="IS1">
        <f t="shared" si="3"/>
        <v>253</v>
      </c>
      <c r="IT1">
        <f t="shared" si="3"/>
        <v>254</v>
      </c>
      <c r="IU1">
        <f t="shared" si="3"/>
        <v>255</v>
      </c>
      <c r="IV1">
        <f t="shared" si="3"/>
        <v>256</v>
      </c>
      <c r="IW1">
        <f t="shared" si="3"/>
        <v>257</v>
      </c>
      <c r="IX1">
        <f t="shared" ref="IX1:LI1" si="4">COLUMN(IX1)</f>
        <v>258</v>
      </c>
      <c r="IY1">
        <f t="shared" si="4"/>
        <v>259</v>
      </c>
      <c r="IZ1">
        <f t="shared" si="4"/>
        <v>260</v>
      </c>
      <c r="JA1">
        <f t="shared" si="4"/>
        <v>261</v>
      </c>
      <c r="JB1">
        <f t="shared" si="4"/>
        <v>262</v>
      </c>
      <c r="JC1">
        <f t="shared" si="4"/>
        <v>263</v>
      </c>
      <c r="JD1">
        <f t="shared" si="4"/>
        <v>264</v>
      </c>
      <c r="JE1">
        <f t="shared" si="4"/>
        <v>265</v>
      </c>
      <c r="JF1">
        <f t="shared" si="4"/>
        <v>266</v>
      </c>
      <c r="JG1">
        <f t="shared" si="4"/>
        <v>267</v>
      </c>
      <c r="JH1">
        <f t="shared" si="4"/>
        <v>268</v>
      </c>
      <c r="JI1">
        <f t="shared" si="4"/>
        <v>269</v>
      </c>
      <c r="JJ1">
        <f t="shared" si="4"/>
        <v>270</v>
      </c>
      <c r="JK1">
        <f t="shared" si="4"/>
        <v>271</v>
      </c>
      <c r="JL1">
        <f t="shared" si="4"/>
        <v>272</v>
      </c>
      <c r="JM1">
        <f t="shared" si="4"/>
        <v>273</v>
      </c>
      <c r="JN1">
        <f t="shared" si="4"/>
        <v>274</v>
      </c>
      <c r="JO1">
        <f t="shared" si="4"/>
        <v>275</v>
      </c>
      <c r="JP1">
        <f t="shared" si="4"/>
        <v>276</v>
      </c>
      <c r="JQ1">
        <f t="shared" si="4"/>
        <v>277</v>
      </c>
      <c r="JR1">
        <f t="shared" si="4"/>
        <v>278</v>
      </c>
      <c r="JS1">
        <f t="shared" si="4"/>
        <v>279</v>
      </c>
      <c r="JT1">
        <f t="shared" si="4"/>
        <v>280</v>
      </c>
      <c r="JU1">
        <f t="shared" si="4"/>
        <v>281</v>
      </c>
      <c r="JV1">
        <f t="shared" si="4"/>
        <v>282</v>
      </c>
      <c r="JW1">
        <f t="shared" si="4"/>
        <v>283</v>
      </c>
      <c r="JX1">
        <f t="shared" si="4"/>
        <v>284</v>
      </c>
      <c r="JY1">
        <f t="shared" si="4"/>
        <v>285</v>
      </c>
      <c r="JZ1">
        <f t="shared" si="4"/>
        <v>286</v>
      </c>
      <c r="KA1">
        <f t="shared" si="4"/>
        <v>287</v>
      </c>
      <c r="KB1">
        <f t="shared" si="4"/>
        <v>288</v>
      </c>
      <c r="KC1">
        <f t="shared" si="4"/>
        <v>289</v>
      </c>
      <c r="KD1">
        <f t="shared" si="4"/>
        <v>290</v>
      </c>
      <c r="KE1">
        <f t="shared" si="4"/>
        <v>291</v>
      </c>
      <c r="KF1">
        <f t="shared" si="4"/>
        <v>292</v>
      </c>
      <c r="KG1">
        <f t="shared" si="4"/>
        <v>293</v>
      </c>
      <c r="KH1">
        <f t="shared" si="4"/>
        <v>294</v>
      </c>
      <c r="KI1">
        <f t="shared" si="4"/>
        <v>295</v>
      </c>
      <c r="KJ1">
        <f t="shared" si="4"/>
        <v>296</v>
      </c>
      <c r="KK1">
        <f t="shared" si="4"/>
        <v>297</v>
      </c>
      <c r="KL1">
        <f t="shared" si="4"/>
        <v>298</v>
      </c>
      <c r="KM1">
        <f t="shared" si="4"/>
        <v>299</v>
      </c>
      <c r="KN1">
        <f t="shared" si="4"/>
        <v>300</v>
      </c>
      <c r="KO1">
        <f t="shared" si="4"/>
        <v>301</v>
      </c>
      <c r="KP1">
        <f t="shared" si="4"/>
        <v>302</v>
      </c>
      <c r="KQ1">
        <f t="shared" si="4"/>
        <v>303</v>
      </c>
      <c r="KR1">
        <f t="shared" si="4"/>
        <v>304</v>
      </c>
      <c r="KS1">
        <f t="shared" si="4"/>
        <v>305</v>
      </c>
      <c r="KT1">
        <f t="shared" si="4"/>
        <v>306</v>
      </c>
      <c r="KU1">
        <f t="shared" si="4"/>
        <v>307</v>
      </c>
      <c r="KV1">
        <f t="shared" si="4"/>
        <v>308</v>
      </c>
      <c r="KW1">
        <f t="shared" si="4"/>
        <v>309</v>
      </c>
      <c r="KX1">
        <f t="shared" si="4"/>
        <v>310</v>
      </c>
      <c r="KY1">
        <f t="shared" si="4"/>
        <v>311</v>
      </c>
      <c r="KZ1">
        <f t="shared" si="4"/>
        <v>312</v>
      </c>
      <c r="LA1">
        <f t="shared" si="4"/>
        <v>313</v>
      </c>
      <c r="LB1">
        <f t="shared" si="4"/>
        <v>314</v>
      </c>
      <c r="LC1">
        <f t="shared" si="4"/>
        <v>315</v>
      </c>
      <c r="LD1">
        <f t="shared" si="4"/>
        <v>316</v>
      </c>
      <c r="LE1">
        <f t="shared" si="4"/>
        <v>317</v>
      </c>
      <c r="LF1">
        <f t="shared" si="4"/>
        <v>318</v>
      </c>
      <c r="LG1">
        <f t="shared" si="4"/>
        <v>319</v>
      </c>
      <c r="LH1">
        <f t="shared" si="4"/>
        <v>320</v>
      </c>
      <c r="LI1">
        <f t="shared" si="4"/>
        <v>321</v>
      </c>
      <c r="LJ1">
        <f t="shared" ref="LJ1:NK1" si="5">COLUMN(LJ1)</f>
        <v>322</v>
      </c>
      <c r="LK1">
        <f t="shared" si="5"/>
        <v>323</v>
      </c>
      <c r="LL1">
        <f t="shared" si="5"/>
        <v>324</v>
      </c>
      <c r="LM1">
        <f t="shared" si="5"/>
        <v>325</v>
      </c>
      <c r="LN1">
        <f t="shared" si="5"/>
        <v>326</v>
      </c>
      <c r="LO1">
        <f t="shared" si="5"/>
        <v>327</v>
      </c>
      <c r="LP1">
        <f t="shared" si="5"/>
        <v>328</v>
      </c>
      <c r="LQ1">
        <f t="shared" si="5"/>
        <v>329</v>
      </c>
      <c r="LR1">
        <f t="shared" si="5"/>
        <v>330</v>
      </c>
      <c r="LS1">
        <f t="shared" si="5"/>
        <v>331</v>
      </c>
      <c r="LT1">
        <f t="shared" si="5"/>
        <v>332</v>
      </c>
      <c r="LU1">
        <f t="shared" si="5"/>
        <v>333</v>
      </c>
      <c r="LV1">
        <f t="shared" si="5"/>
        <v>334</v>
      </c>
      <c r="LW1">
        <f t="shared" si="5"/>
        <v>335</v>
      </c>
      <c r="LX1">
        <f t="shared" si="5"/>
        <v>336</v>
      </c>
      <c r="LY1">
        <f t="shared" si="5"/>
        <v>337</v>
      </c>
      <c r="LZ1">
        <f t="shared" si="5"/>
        <v>338</v>
      </c>
      <c r="MA1">
        <f t="shared" si="5"/>
        <v>339</v>
      </c>
      <c r="MB1">
        <f t="shared" si="5"/>
        <v>340</v>
      </c>
      <c r="MC1">
        <f t="shared" si="5"/>
        <v>341</v>
      </c>
      <c r="MD1">
        <f t="shared" si="5"/>
        <v>342</v>
      </c>
      <c r="ME1">
        <f t="shared" si="5"/>
        <v>343</v>
      </c>
      <c r="MF1">
        <f t="shared" si="5"/>
        <v>344</v>
      </c>
      <c r="MG1">
        <f t="shared" si="5"/>
        <v>345</v>
      </c>
      <c r="MH1">
        <f t="shared" si="5"/>
        <v>346</v>
      </c>
      <c r="MI1">
        <f t="shared" si="5"/>
        <v>347</v>
      </c>
      <c r="MJ1">
        <f t="shared" si="5"/>
        <v>348</v>
      </c>
      <c r="MK1">
        <f t="shared" si="5"/>
        <v>349</v>
      </c>
      <c r="ML1">
        <f t="shared" si="5"/>
        <v>350</v>
      </c>
      <c r="MM1">
        <f t="shared" si="5"/>
        <v>351</v>
      </c>
      <c r="MN1">
        <f t="shared" si="5"/>
        <v>352</v>
      </c>
      <c r="MO1">
        <f t="shared" si="5"/>
        <v>353</v>
      </c>
      <c r="MP1">
        <f t="shared" si="5"/>
        <v>354</v>
      </c>
      <c r="MQ1">
        <f t="shared" si="5"/>
        <v>355</v>
      </c>
      <c r="MR1">
        <f t="shared" si="5"/>
        <v>356</v>
      </c>
      <c r="MS1">
        <f t="shared" si="5"/>
        <v>357</v>
      </c>
      <c r="MT1">
        <f t="shared" si="5"/>
        <v>358</v>
      </c>
      <c r="MU1">
        <f t="shared" si="5"/>
        <v>359</v>
      </c>
      <c r="MV1">
        <f t="shared" si="5"/>
        <v>360</v>
      </c>
      <c r="MW1">
        <f t="shared" si="5"/>
        <v>361</v>
      </c>
      <c r="MX1">
        <f t="shared" si="5"/>
        <v>362</v>
      </c>
      <c r="MY1">
        <f t="shared" si="5"/>
        <v>363</v>
      </c>
      <c r="MZ1">
        <f t="shared" si="5"/>
        <v>364</v>
      </c>
      <c r="NA1">
        <f t="shared" si="5"/>
        <v>365</v>
      </c>
      <c r="NB1">
        <f t="shared" si="5"/>
        <v>366</v>
      </c>
      <c r="NC1">
        <f t="shared" si="5"/>
        <v>367</v>
      </c>
      <c r="ND1">
        <f t="shared" si="5"/>
        <v>368</v>
      </c>
      <c r="NE1">
        <f t="shared" si="5"/>
        <v>369</v>
      </c>
      <c r="NF1">
        <f t="shared" si="5"/>
        <v>370</v>
      </c>
      <c r="NG1">
        <f t="shared" si="5"/>
        <v>371</v>
      </c>
      <c r="NH1">
        <f t="shared" si="5"/>
        <v>372</v>
      </c>
      <c r="NI1">
        <f t="shared" si="5"/>
        <v>373</v>
      </c>
      <c r="NJ1">
        <f t="shared" si="5"/>
        <v>374</v>
      </c>
      <c r="NK1">
        <f t="shared" si="5"/>
        <v>375</v>
      </c>
    </row>
    <row r="2" spans="1:375" x14ac:dyDescent="0.3">
      <c r="E2" t="s">
        <v>270</v>
      </c>
      <c r="F2" t="s">
        <v>271</v>
      </c>
      <c r="O2" t="s">
        <v>275</v>
      </c>
      <c r="AC2" t="s">
        <v>276</v>
      </c>
      <c r="AI2" t="s">
        <v>587</v>
      </c>
      <c r="AW2" t="s">
        <v>278</v>
      </c>
      <c r="BI2" t="s">
        <v>279</v>
      </c>
      <c r="BW2" t="s">
        <v>280</v>
      </c>
      <c r="CH2" t="s">
        <v>281</v>
      </c>
      <c r="CM2" t="s">
        <v>588</v>
      </c>
      <c r="CX2" t="s">
        <v>283</v>
      </c>
      <c r="DH2" t="s">
        <v>284</v>
      </c>
      <c r="DS2" t="s">
        <v>285</v>
      </c>
      <c r="DW2" t="s">
        <v>286</v>
      </c>
      <c r="EA2" t="s">
        <v>287</v>
      </c>
      <c r="EC2" t="s">
        <v>373</v>
      </c>
      <c r="EP2" t="s">
        <v>374</v>
      </c>
      <c r="EU2" t="s">
        <v>589</v>
      </c>
      <c r="FH2" t="s">
        <v>375</v>
      </c>
      <c r="FT2" t="s">
        <v>376</v>
      </c>
      <c r="GG2" t="s">
        <v>377</v>
      </c>
      <c r="GP2" t="s">
        <v>378</v>
      </c>
      <c r="GT2" t="s">
        <v>590</v>
      </c>
      <c r="HC2" t="s">
        <v>591</v>
      </c>
      <c r="HL2" t="s">
        <v>379</v>
      </c>
      <c r="HU2" t="s">
        <v>380</v>
      </c>
      <c r="ID2" t="s">
        <v>381</v>
      </c>
      <c r="IM2" t="s">
        <v>382</v>
      </c>
      <c r="IS2" t="s">
        <v>392</v>
      </c>
      <c r="IU2" t="s">
        <v>592</v>
      </c>
      <c r="JC2" t="s">
        <v>289</v>
      </c>
      <c r="JK2" t="s">
        <v>290</v>
      </c>
      <c r="JN2" t="s">
        <v>383</v>
      </c>
      <c r="JP2" t="s">
        <v>384</v>
      </c>
      <c r="JR2" t="s">
        <v>385</v>
      </c>
      <c r="JU2" t="s">
        <v>386</v>
      </c>
      <c r="JX2" t="s">
        <v>190</v>
      </c>
      <c r="JZ2" t="s">
        <v>291</v>
      </c>
      <c r="KB2" t="s">
        <v>292</v>
      </c>
      <c r="KH2" t="s">
        <v>387</v>
      </c>
      <c r="KJ2" t="s">
        <v>293</v>
      </c>
      <c r="KW2" t="s">
        <v>294</v>
      </c>
      <c r="LB2" t="s">
        <v>295</v>
      </c>
      <c r="LL2" t="s">
        <v>296</v>
      </c>
      <c r="LP2" t="s">
        <v>388</v>
      </c>
      <c r="LY2" t="s">
        <v>389</v>
      </c>
      <c r="MC2" t="s">
        <v>390</v>
      </c>
      <c r="MV2" t="s">
        <v>391</v>
      </c>
    </row>
    <row r="3" spans="1:375" x14ac:dyDescent="0.3">
      <c r="B3" t="s">
        <v>300</v>
      </c>
      <c r="D3" t="s">
        <v>301</v>
      </c>
      <c r="E3" t="s">
        <v>302</v>
      </c>
      <c r="F3" t="s">
        <v>303</v>
      </c>
      <c r="H3" t="s">
        <v>304</v>
      </c>
      <c r="I3" t="s">
        <v>593</v>
      </c>
      <c r="J3" t="s">
        <v>449</v>
      </c>
      <c r="K3" t="s">
        <v>450</v>
      </c>
      <c r="L3" t="s">
        <v>440</v>
      </c>
      <c r="M3" t="s">
        <v>392</v>
      </c>
      <c r="O3" t="s">
        <v>307</v>
      </c>
      <c r="P3" t="s">
        <v>308</v>
      </c>
      <c r="Q3" t="s">
        <v>309</v>
      </c>
      <c r="R3" t="s">
        <v>310</v>
      </c>
      <c r="S3" t="s">
        <v>311</v>
      </c>
      <c r="T3" t="s">
        <v>171</v>
      </c>
      <c r="U3" t="s">
        <v>312</v>
      </c>
      <c r="V3" t="s">
        <v>313</v>
      </c>
      <c r="W3" t="s">
        <v>314</v>
      </c>
      <c r="X3" t="s">
        <v>315</v>
      </c>
      <c r="Y3" t="s">
        <v>316</v>
      </c>
      <c r="Z3" t="s">
        <v>317</v>
      </c>
      <c r="AA3" t="s">
        <v>337</v>
      </c>
      <c r="AB3" t="s">
        <v>451</v>
      </c>
      <c r="AC3" t="s">
        <v>307</v>
      </c>
      <c r="AD3" t="s">
        <v>310</v>
      </c>
      <c r="AE3" t="s">
        <v>313</v>
      </c>
      <c r="AF3" t="s">
        <v>315</v>
      </c>
      <c r="AG3" t="s">
        <v>337</v>
      </c>
      <c r="AH3" t="s">
        <v>451</v>
      </c>
      <c r="AI3" t="s">
        <v>307</v>
      </c>
      <c r="AJ3" t="s">
        <v>308</v>
      </c>
      <c r="AK3" t="s">
        <v>309</v>
      </c>
      <c r="AL3" t="s">
        <v>310</v>
      </c>
      <c r="AM3" t="s">
        <v>311</v>
      </c>
      <c r="AN3" t="s">
        <v>171</v>
      </c>
      <c r="AO3" t="s">
        <v>312</v>
      </c>
      <c r="AP3" t="s">
        <v>313</v>
      </c>
      <c r="AQ3" t="s">
        <v>314</v>
      </c>
      <c r="AR3" t="s">
        <v>315</v>
      </c>
      <c r="AS3" t="s">
        <v>316</v>
      </c>
      <c r="AT3" t="s">
        <v>317</v>
      </c>
      <c r="AU3" t="s">
        <v>337</v>
      </c>
      <c r="AV3" t="s">
        <v>451</v>
      </c>
      <c r="AW3" t="s">
        <v>307</v>
      </c>
      <c r="AX3" t="s">
        <v>308</v>
      </c>
      <c r="AY3" t="s">
        <v>309</v>
      </c>
      <c r="AZ3" t="s">
        <v>310</v>
      </c>
      <c r="BA3" t="s">
        <v>171</v>
      </c>
      <c r="BB3" t="s">
        <v>312</v>
      </c>
      <c r="BC3" t="s">
        <v>313</v>
      </c>
      <c r="BD3" t="s">
        <v>314</v>
      </c>
      <c r="BE3" t="s">
        <v>315</v>
      </c>
      <c r="BF3" t="s">
        <v>316</v>
      </c>
      <c r="BG3" t="s">
        <v>317</v>
      </c>
      <c r="BH3" t="s">
        <v>337</v>
      </c>
      <c r="BI3" t="s">
        <v>307</v>
      </c>
      <c r="BJ3" t="s">
        <v>308</v>
      </c>
      <c r="BK3" t="s">
        <v>309</v>
      </c>
      <c r="BL3" t="s">
        <v>310</v>
      </c>
      <c r="BM3" t="s">
        <v>311</v>
      </c>
      <c r="BN3" t="s">
        <v>171</v>
      </c>
      <c r="BO3" t="s">
        <v>312</v>
      </c>
      <c r="BP3" t="s">
        <v>313</v>
      </c>
      <c r="BQ3" t="s">
        <v>314</v>
      </c>
      <c r="BR3" t="s">
        <v>315</v>
      </c>
      <c r="BS3" t="s">
        <v>316</v>
      </c>
      <c r="BT3" t="s">
        <v>317</v>
      </c>
      <c r="BU3" t="s">
        <v>337</v>
      </c>
      <c r="BV3" t="s">
        <v>451</v>
      </c>
      <c r="BW3" t="s">
        <v>307</v>
      </c>
      <c r="BX3" t="s">
        <v>308</v>
      </c>
      <c r="BY3" t="s">
        <v>309</v>
      </c>
      <c r="BZ3" t="s">
        <v>310</v>
      </c>
      <c r="CA3" t="s">
        <v>171</v>
      </c>
      <c r="CB3" t="s">
        <v>314</v>
      </c>
      <c r="CC3" t="s">
        <v>315</v>
      </c>
      <c r="CD3" t="s">
        <v>316</v>
      </c>
      <c r="CE3" t="s">
        <v>317</v>
      </c>
      <c r="CF3" t="s">
        <v>337</v>
      </c>
      <c r="CG3" t="s">
        <v>451</v>
      </c>
      <c r="CH3" t="s">
        <v>307</v>
      </c>
      <c r="CI3" t="s">
        <v>310</v>
      </c>
      <c r="CJ3" t="s">
        <v>315</v>
      </c>
      <c r="CK3" t="s">
        <v>337</v>
      </c>
      <c r="CL3" t="s">
        <v>451</v>
      </c>
      <c r="CM3" t="s">
        <v>307</v>
      </c>
      <c r="CN3" t="s">
        <v>308</v>
      </c>
      <c r="CO3" t="s">
        <v>309</v>
      </c>
      <c r="CP3" t="s">
        <v>310</v>
      </c>
      <c r="CQ3" t="s">
        <v>171</v>
      </c>
      <c r="CR3" t="s">
        <v>314</v>
      </c>
      <c r="CS3" t="s">
        <v>315</v>
      </c>
      <c r="CT3" t="s">
        <v>316</v>
      </c>
      <c r="CU3" t="s">
        <v>317</v>
      </c>
      <c r="CV3" t="s">
        <v>337</v>
      </c>
      <c r="CW3" t="s">
        <v>451</v>
      </c>
      <c r="CX3" t="s">
        <v>307</v>
      </c>
      <c r="CY3" t="s">
        <v>308</v>
      </c>
      <c r="CZ3" t="s">
        <v>309</v>
      </c>
      <c r="DA3" t="s">
        <v>310</v>
      </c>
      <c r="DB3" t="s">
        <v>171</v>
      </c>
      <c r="DC3" t="s">
        <v>314</v>
      </c>
      <c r="DD3" t="s">
        <v>315</v>
      </c>
      <c r="DE3" t="s">
        <v>316</v>
      </c>
      <c r="DF3" t="s">
        <v>317</v>
      </c>
      <c r="DG3" t="s">
        <v>337</v>
      </c>
      <c r="DH3" t="s">
        <v>307</v>
      </c>
      <c r="DI3" t="s">
        <v>308</v>
      </c>
      <c r="DJ3" t="s">
        <v>309</v>
      </c>
      <c r="DK3" t="s">
        <v>310</v>
      </c>
      <c r="DL3" t="s">
        <v>171</v>
      </c>
      <c r="DM3" t="s">
        <v>314</v>
      </c>
      <c r="DN3" t="s">
        <v>315</v>
      </c>
      <c r="DO3" t="s">
        <v>316</v>
      </c>
      <c r="DP3" t="s">
        <v>317</v>
      </c>
      <c r="DQ3" t="s">
        <v>337</v>
      </c>
      <c r="DR3" t="s">
        <v>451</v>
      </c>
      <c r="DS3" t="s">
        <v>321</v>
      </c>
      <c r="DU3" t="s">
        <v>322</v>
      </c>
      <c r="DV3" t="s">
        <v>323</v>
      </c>
      <c r="DW3" t="s">
        <v>324</v>
      </c>
      <c r="DX3" t="s">
        <v>325</v>
      </c>
      <c r="DY3" t="s">
        <v>594</v>
      </c>
      <c r="DZ3" t="s">
        <v>595</v>
      </c>
      <c r="EA3" t="s">
        <v>235</v>
      </c>
      <c r="EB3" t="s">
        <v>231</v>
      </c>
      <c r="EC3" t="s">
        <v>307</v>
      </c>
      <c r="ED3" t="s">
        <v>308</v>
      </c>
      <c r="EE3" t="s">
        <v>309</v>
      </c>
      <c r="EF3" t="s">
        <v>310</v>
      </c>
      <c r="EG3" t="s">
        <v>311</v>
      </c>
      <c r="EH3" t="s">
        <v>171</v>
      </c>
      <c r="EI3" t="s">
        <v>312</v>
      </c>
      <c r="EJ3" t="s">
        <v>313</v>
      </c>
      <c r="EK3" t="s">
        <v>314</v>
      </c>
      <c r="EL3" t="s">
        <v>315</v>
      </c>
      <c r="EM3" t="s">
        <v>316</v>
      </c>
      <c r="EN3" t="s">
        <v>317</v>
      </c>
      <c r="EO3" t="s">
        <v>337</v>
      </c>
      <c r="EP3" t="s">
        <v>307</v>
      </c>
      <c r="EQ3" t="s">
        <v>310</v>
      </c>
      <c r="ER3" t="s">
        <v>313</v>
      </c>
      <c r="ES3" t="s">
        <v>315</v>
      </c>
      <c r="ET3" t="s">
        <v>337</v>
      </c>
      <c r="EU3" t="s">
        <v>307</v>
      </c>
      <c r="EV3" t="s">
        <v>308</v>
      </c>
      <c r="EW3" t="s">
        <v>309</v>
      </c>
      <c r="EX3" t="s">
        <v>310</v>
      </c>
      <c r="EY3" t="s">
        <v>311</v>
      </c>
      <c r="EZ3" t="s">
        <v>171</v>
      </c>
      <c r="FA3" t="s">
        <v>312</v>
      </c>
      <c r="FB3" t="s">
        <v>313</v>
      </c>
      <c r="FC3" t="s">
        <v>314</v>
      </c>
      <c r="FD3" t="s">
        <v>315</v>
      </c>
      <c r="FE3" t="s">
        <v>316</v>
      </c>
      <c r="FF3" t="s">
        <v>317</v>
      </c>
      <c r="FG3" t="s">
        <v>337</v>
      </c>
      <c r="FH3" t="s">
        <v>307</v>
      </c>
      <c r="FI3" t="s">
        <v>308</v>
      </c>
      <c r="FJ3" t="s">
        <v>309</v>
      </c>
      <c r="FK3" t="s">
        <v>310</v>
      </c>
      <c r="FL3" t="s">
        <v>171</v>
      </c>
      <c r="FM3" t="s">
        <v>312</v>
      </c>
      <c r="FN3" t="s">
        <v>313</v>
      </c>
      <c r="FO3" t="s">
        <v>314</v>
      </c>
      <c r="FP3" t="s">
        <v>315</v>
      </c>
      <c r="FQ3" t="s">
        <v>316</v>
      </c>
      <c r="FR3" t="s">
        <v>317</v>
      </c>
      <c r="FS3" t="s">
        <v>337</v>
      </c>
      <c r="FT3" t="s">
        <v>307</v>
      </c>
      <c r="FU3" t="s">
        <v>308</v>
      </c>
      <c r="FV3" t="s">
        <v>309</v>
      </c>
      <c r="FW3" t="s">
        <v>310</v>
      </c>
      <c r="FX3" t="s">
        <v>311</v>
      </c>
      <c r="FY3" t="s">
        <v>171</v>
      </c>
      <c r="FZ3" t="s">
        <v>312</v>
      </c>
      <c r="GA3" t="s">
        <v>313</v>
      </c>
      <c r="GB3" t="s">
        <v>314</v>
      </c>
      <c r="GC3" t="s">
        <v>315</v>
      </c>
      <c r="GD3" t="s">
        <v>316</v>
      </c>
      <c r="GE3" t="s">
        <v>317</v>
      </c>
      <c r="GF3" t="s">
        <v>337</v>
      </c>
      <c r="GG3" t="s">
        <v>307</v>
      </c>
      <c r="GH3" t="s">
        <v>308</v>
      </c>
      <c r="GI3" t="s">
        <v>309</v>
      </c>
      <c r="GJ3" t="s">
        <v>310</v>
      </c>
      <c r="GK3" t="s">
        <v>314</v>
      </c>
      <c r="GL3" t="s">
        <v>315</v>
      </c>
      <c r="GM3" t="s">
        <v>316</v>
      </c>
      <c r="GN3" t="s">
        <v>317</v>
      </c>
      <c r="GO3" t="s">
        <v>337</v>
      </c>
      <c r="GP3" t="s">
        <v>307</v>
      </c>
      <c r="GQ3" t="s">
        <v>310</v>
      </c>
      <c r="GR3" t="s">
        <v>315</v>
      </c>
      <c r="GS3" t="s">
        <v>337</v>
      </c>
      <c r="GT3" t="s">
        <v>307</v>
      </c>
      <c r="GU3" t="s">
        <v>308</v>
      </c>
      <c r="GV3" t="s">
        <v>309</v>
      </c>
      <c r="GW3" t="s">
        <v>310</v>
      </c>
      <c r="GX3" t="s">
        <v>314</v>
      </c>
      <c r="GY3" t="s">
        <v>315</v>
      </c>
      <c r="GZ3" t="s">
        <v>316</v>
      </c>
      <c r="HA3" t="s">
        <v>317</v>
      </c>
      <c r="HB3" t="s">
        <v>337</v>
      </c>
      <c r="HC3" t="s">
        <v>307</v>
      </c>
      <c r="HD3" t="s">
        <v>308</v>
      </c>
      <c r="HE3" t="s">
        <v>309</v>
      </c>
      <c r="HF3" t="s">
        <v>310</v>
      </c>
      <c r="HG3" t="s">
        <v>314</v>
      </c>
      <c r="HH3" t="s">
        <v>315</v>
      </c>
      <c r="HI3" t="s">
        <v>316</v>
      </c>
      <c r="HJ3" t="s">
        <v>317</v>
      </c>
      <c r="HK3" t="s">
        <v>337</v>
      </c>
      <c r="HL3" t="s">
        <v>307</v>
      </c>
      <c r="HM3" t="s">
        <v>308</v>
      </c>
      <c r="HN3" t="s">
        <v>309</v>
      </c>
      <c r="HO3" t="s">
        <v>310</v>
      </c>
      <c r="HP3" t="s">
        <v>314</v>
      </c>
      <c r="HQ3" t="s">
        <v>315</v>
      </c>
      <c r="HR3" t="s">
        <v>316</v>
      </c>
      <c r="HS3" t="s">
        <v>317</v>
      </c>
      <c r="HT3" t="s">
        <v>337</v>
      </c>
      <c r="HU3" t="s">
        <v>307</v>
      </c>
      <c r="HV3" t="s">
        <v>308</v>
      </c>
      <c r="HW3" t="s">
        <v>309</v>
      </c>
      <c r="HX3" t="s">
        <v>310</v>
      </c>
      <c r="HY3" t="s">
        <v>314</v>
      </c>
      <c r="HZ3" t="s">
        <v>315</v>
      </c>
      <c r="IA3" t="s">
        <v>316</v>
      </c>
      <c r="IB3" t="s">
        <v>317</v>
      </c>
      <c r="IC3" t="s">
        <v>337</v>
      </c>
      <c r="ID3" t="s">
        <v>307</v>
      </c>
      <c r="IE3" t="s">
        <v>308</v>
      </c>
      <c r="IF3" t="s">
        <v>309</v>
      </c>
      <c r="IG3" t="s">
        <v>310</v>
      </c>
      <c r="IH3" t="s">
        <v>314</v>
      </c>
      <c r="II3" t="s">
        <v>315</v>
      </c>
      <c r="IJ3" t="s">
        <v>316</v>
      </c>
      <c r="IK3" t="s">
        <v>317</v>
      </c>
      <c r="IL3" t="s">
        <v>337</v>
      </c>
      <c r="IM3" t="s">
        <v>235</v>
      </c>
      <c r="IN3" t="s">
        <v>235</v>
      </c>
      <c r="IO3" t="s">
        <v>235</v>
      </c>
      <c r="IP3" t="s">
        <v>231</v>
      </c>
      <c r="IQ3" t="s">
        <v>231</v>
      </c>
      <c r="IR3" t="s">
        <v>231</v>
      </c>
      <c r="IS3" t="s">
        <v>235</v>
      </c>
      <c r="IT3" t="s">
        <v>231</v>
      </c>
      <c r="IU3" t="s">
        <v>328</v>
      </c>
      <c r="IW3" t="s">
        <v>329</v>
      </c>
      <c r="IY3" t="s">
        <v>393</v>
      </c>
      <c r="JA3" t="s">
        <v>394</v>
      </c>
      <c r="JC3" t="s">
        <v>328</v>
      </c>
      <c r="JE3" t="s">
        <v>329</v>
      </c>
      <c r="JG3" t="s">
        <v>393</v>
      </c>
      <c r="JI3" t="s">
        <v>394</v>
      </c>
      <c r="JK3" t="s">
        <v>330</v>
      </c>
      <c r="JL3" t="s">
        <v>331</v>
      </c>
      <c r="JM3" t="s">
        <v>332</v>
      </c>
      <c r="JO3" t="s">
        <v>395</v>
      </c>
      <c r="JP3" t="s">
        <v>396</v>
      </c>
      <c r="JQ3" t="s">
        <v>397</v>
      </c>
      <c r="JR3" t="s">
        <v>398</v>
      </c>
      <c r="JS3" t="s">
        <v>399</v>
      </c>
      <c r="JT3" t="s">
        <v>400</v>
      </c>
      <c r="JU3" t="s">
        <v>398</v>
      </c>
      <c r="JV3" t="s">
        <v>399</v>
      </c>
      <c r="JW3" t="s">
        <v>400</v>
      </c>
      <c r="JX3" t="s">
        <v>596</v>
      </c>
      <c r="JY3" t="s">
        <v>312</v>
      </c>
      <c r="JZ3" t="s">
        <v>334</v>
      </c>
      <c r="KA3" t="s">
        <v>335</v>
      </c>
      <c r="KB3" t="s">
        <v>75</v>
      </c>
      <c r="KD3" t="s">
        <v>336</v>
      </c>
      <c r="KF3" t="s">
        <v>401</v>
      </c>
      <c r="KH3" t="s">
        <v>402</v>
      </c>
      <c r="KI3" t="s">
        <v>403</v>
      </c>
      <c r="KJ3" t="s">
        <v>307</v>
      </c>
      <c r="KK3" t="s">
        <v>308</v>
      </c>
      <c r="KL3" t="s">
        <v>309</v>
      </c>
      <c r="KM3" t="s">
        <v>310</v>
      </c>
      <c r="KN3" t="s">
        <v>311</v>
      </c>
      <c r="KO3" t="s">
        <v>171</v>
      </c>
      <c r="KP3" t="s">
        <v>312</v>
      </c>
      <c r="KQ3" t="s">
        <v>313</v>
      </c>
      <c r="KR3" t="s">
        <v>314</v>
      </c>
      <c r="KS3" t="s">
        <v>315</v>
      </c>
      <c r="KT3" t="s">
        <v>316</v>
      </c>
      <c r="KU3" t="s">
        <v>317</v>
      </c>
      <c r="KV3" t="s">
        <v>337</v>
      </c>
      <c r="KW3" t="s">
        <v>307</v>
      </c>
      <c r="KX3" t="s">
        <v>310</v>
      </c>
      <c r="KY3" t="s">
        <v>313</v>
      </c>
      <c r="KZ3" t="s">
        <v>315</v>
      </c>
      <c r="LA3" t="s">
        <v>337</v>
      </c>
      <c r="LB3" t="s">
        <v>307</v>
      </c>
      <c r="LC3" t="s">
        <v>308</v>
      </c>
      <c r="LD3" t="s">
        <v>309</v>
      </c>
      <c r="LE3" t="s">
        <v>310</v>
      </c>
      <c r="LF3" t="s">
        <v>171</v>
      </c>
      <c r="LG3" t="s">
        <v>314</v>
      </c>
      <c r="LH3" t="s">
        <v>315</v>
      </c>
      <c r="LI3" t="s">
        <v>316</v>
      </c>
      <c r="LJ3" t="s">
        <v>317</v>
      </c>
      <c r="LK3" t="s">
        <v>337</v>
      </c>
      <c r="LL3" t="s">
        <v>307</v>
      </c>
      <c r="LM3" t="s">
        <v>310</v>
      </c>
      <c r="LN3" t="s">
        <v>315</v>
      </c>
      <c r="LO3" t="s">
        <v>337</v>
      </c>
      <c r="LP3" t="s">
        <v>307</v>
      </c>
      <c r="LQ3" t="s">
        <v>308</v>
      </c>
      <c r="LR3" t="s">
        <v>309</v>
      </c>
      <c r="LS3" t="s">
        <v>310</v>
      </c>
      <c r="LT3" t="s">
        <v>314</v>
      </c>
      <c r="LU3" t="s">
        <v>315</v>
      </c>
      <c r="LV3" t="s">
        <v>316</v>
      </c>
      <c r="LW3" t="s">
        <v>317</v>
      </c>
      <c r="LX3" t="s">
        <v>337</v>
      </c>
      <c r="LY3" t="s">
        <v>307</v>
      </c>
      <c r="LZ3" t="s">
        <v>310</v>
      </c>
      <c r="MA3" t="s">
        <v>315</v>
      </c>
      <c r="MB3" t="s">
        <v>337</v>
      </c>
      <c r="MC3" t="s">
        <v>404</v>
      </c>
      <c r="MD3" t="s">
        <v>405</v>
      </c>
      <c r="ME3" t="s">
        <v>406</v>
      </c>
      <c r="MF3" t="s">
        <v>407</v>
      </c>
      <c r="MG3" t="s">
        <v>408</v>
      </c>
      <c r="MH3" t="s">
        <v>409</v>
      </c>
      <c r="MI3" t="s">
        <v>410</v>
      </c>
      <c r="MJ3" t="s">
        <v>411</v>
      </c>
      <c r="MK3" t="s">
        <v>412</v>
      </c>
      <c r="ML3" t="s">
        <v>413</v>
      </c>
      <c r="MM3" t="s">
        <v>414</v>
      </c>
      <c r="MN3" t="s">
        <v>415</v>
      </c>
      <c r="MO3" t="s">
        <v>416</v>
      </c>
      <c r="MP3" t="s">
        <v>417</v>
      </c>
      <c r="MQ3" t="s">
        <v>418</v>
      </c>
      <c r="MR3" t="s">
        <v>419</v>
      </c>
      <c r="MS3" t="s">
        <v>420</v>
      </c>
      <c r="MT3" t="s">
        <v>421</v>
      </c>
      <c r="MU3" t="s">
        <v>422</v>
      </c>
      <c r="MV3" t="s">
        <v>423</v>
      </c>
      <c r="MW3" t="s">
        <v>424</v>
      </c>
      <c r="MX3" t="s">
        <v>425</v>
      </c>
      <c r="MY3" t="s">
        <v>426</v>
      </c>
      <c r="MZ3" t="s">
        <v>427</v>
      </c>
      <c r="NA3" t="s">
        <v>428</v>
      </c>
      <c r="NB3" t="s">
        <v>429</v>
      </c>
      <c r="NC3" t="s">
        <v>430</v>
      </c>
      <c r="ND3" t="s">
        <v>431</v>
      </c>
      <c r="NE3" t="s">
        <v>432</v>
      </c>
      <c r="NF3" t="s">
        <v>433</v>
      </c>
      <c r="NG3" t="s">
        <v>434</v>
      </c>
      <c r="NH3" t="s">
        <v>435</v>
      </c>
      <c r="NI3" t="s">
        <v>436</v>
      </c>
      <c r="NJ3" t="s">
        <v>437</v>
      </c>
      <c r="NK3" t="s">
        <v>438</v>
      </c>
    </row>
    <row r="4" spans="1:375" x14ac:dyDescent="0.3">
      <c r="A4" t="s">
        <v>344</v>
      </c>
      <c r="B4" t="s">
        <v>345</v>
      </c>
      <c r="C4" t="s">
        <v>346</v>
      </c>
      <c r="D4" t="s">
        <v>347</v>
      </c>
      <c r="E4" t="s">
        <v>348</v>
      </c>
      <c r="F4" t="s">
        <v>349</v>
      </c>
      <c r="G4" t="s">
        <v>350</v>
      </c>
      <c r="H4" t="s">
        <v>230</v>
      </c>
      <c r="I4" t="s">
        <v>597</v>
      </c>
      <c r="J4" t="s">
        <v>242</v>
      </c>
      <c r="K4" t="s">
        <v>242</v>
      </c>
      <c r="L4" t="s">
        <v>250</v>
      </c>
      <c r="M4" t="s">
        <v>242</v>
      </c>
      <c r="N4" t="s">
        <v>250</v>
      </c>
      <c r="O4" t="s">
        <v>353</v>
      </c>
      <c r="P4" t="s">
        <v>353</v>
      </c>
      <c r="Q4" t="s">
        <v>353</v>
      </c>
      <c r="R4" t="s">
        <v>353</v>
      </c>
      <c r="S4" t="s">
        <v>353</v>
      </c>
      <c r="T4" t="s">
        <v>353</v>
      </c>
      <c r="U4" t="s">
        <v>353</v>
      </c>
      <c r="V4" t="s">
        <v>353</v>
      </c>
      <c r="W4" t="s">
        <v>353</v>
      </c>
      <c r="X4" t="s">
        <v>353</v>
      </c>
      <c r="Y4" t="s">
        <v>353</v>
      </c>
      <c r="Z4" t="s">
        <v>353</v>
      </c>
      <c r="AA4" t="s">
        <v>353</v>
      </c>
      <c r="AB4" t="s">
        <v>353</v>
      </c>
      <c r="AC4" t="s">
        <v>354</v>
      </c>
      <c r="AD4" t="s">
        <v>354</v>
      </c>
      <c r="AE4" t="s">
        <v>354</v>
      </c>
      <c r="AF4" t="s">
        <v>354</v>
      </c>
      <c r="AG4" t="s">
        <v>354</v>
      </c>
      <c r="AH4" t="s">
        <v>354</v>
      </c>
      <c r="AI4" t="s">
        <v>597</v>
      </c>
      <c r="AJ4" t="s">
        <v>597</v>
      </c>
      <c r="AK4" t="s">
        <v>597</v>
      </c>
      <c r="AL4" t="s">
        <v>597</v>
      </c>
      <c r="AM4" t="s">
        <v>597</v>
      </c>
      <c r="AN4" t="s">
        <v>597</v>
      </c>
      <c r="AO4" t="s">
        <v>597</v>
      </c>
      <c r="AP4" t="s">
        <v>597</v>
      </c>
      <c r="AQ4" t="s">
        <v>597</v>
      </c>
      <c r="AR4" t="s">
        <v>597</v>
      </c>
      <c r="AS4" t="s">
        <v>597</v>
      </c>
      <c r="AT4" t="s">
        <v>597</v>
      </c>
      <c r="AU4" t="s">
        <v>597</v>
      </c>
      <c r="AV4" t="s">
        <v>597</v>
      </c>
      <c r="AW4" t="s">
        <v>352</v>
      </c>
      <c r="AX4" t="s">
        <v>352</v>
      </c>
      <c r="AY4" t="s">
        <v>352</v>
      </c>
      <c r="AZ4" t="s">
        <v>352</v>
      </c>
      <c r="BA4" t="s">
        <v>352</v>
      </c>
      <c r="BB4" t="s">
        <v>352</v>
      </c>
      <c r="BC4" t="s">
        <v>352</v>
      </c>
      <c r="BD4" t="s">
        <v>352</v>
      </c>
      <c r="BE4" t="s">
        <v>352</v>
      </c>
      <c r="BF4" t="s">
        <v>352</v>
      </c>
      <c r="BG4" t="s">
        <v>352</v>
      </c>
      <c r="BH4" t="s">
        <v>352</v>
      </c>
      <c r="BI4" t="s">
        <v>355</v>
      </c>
      <c r="BJ4" t="s">
        <v>355</v>
      </c>
      <c r="BK4" t="s">
        <v>355</v>
      </c>
      <c r="BL4" t="s">
        <v>355</v>
      </c>
      <c r="BM4" t="s">
        <v>355</v>
      </c>
      <c r="BN4" t="s">
        <v>355</v>
      </c>
      <c r="BO4" t="s">
        <v>355</v>
      </c>
      <c r="BP4" t="s">
        <v>355</v>
      </c>
      <c r="BQ4" t="s">
        <v>355</v>
      </c>
      <c r="BR4" t="s">
        <v>355</v>
      </c>
      <c r="BS4" t="s">
        <v>355</v>
      </c>
      <c r="BT4" t="s">
        <v>355</v>
      </c>
      <c r="BU4" t="s">
        <v>355</v>
      </c>
      <c r="BV4" t="s">
        <v>355</v>
      </c>
      <c r="BW4" t="s">
        <v>353</v>
      </c>
      <c r="BX4" t="s">
        <v>353</v>
      </c>
      <c r="BY4" t="s">
        <v>353</v>
      </c>
      <c r="BZ4" t="s">
        <v>353</v>
      </c>
      <c r="CA4" t="s">
        <v>353</v>
      </c>
      <c r="CB4" t="s">
        <v>353</v>
      </c>
      <c r="CC4" t="s">
        <v>353</v>
      </c>
      <c r="CD4" t="s">
        <v>353</v>
      </c>
      <c r="CE4" t="s">
        <v>353</v>
      </c>
      <c r="CF4" t="s">
        <v>353</v>
      </c>
      <c r="CG4" t="s">
        <v>353</v>
      </c>
      <c r="CH4" t="s">
        <v>354</v>
      </c>
      <c r="CI4" t="s">
        <v>354</v>
      </c>
      <c r="CJ4" t="s">
        <v>354</v>
      </c>
      <c r="CK4" t="s">
        <v>354</v>
      </c>
      <c r="CL4" t="s">
        <v>354</v>
      </c>
      <c r="CM4" t="s">
        <v>597</v>
      </c>
      <c r="CN4" t="s">
        <v>597</v>
      </c>
      <c r="CO4" t="s">
        <v>597</v>
      </c>
      <c r="CP4" t="s">
        <v>597</v>
      </c>
      <c r="CQ4" t="s">
        <v>597</v>
      </c>
      <c r="CR4" t="s">
        <v>597</v>
      </c>
      <c r="CS4" t="s">
        <v>597</v>
      </c>
      <c r="CT4" t="s">
        <v>597</v>
      </c>
      <c r="CU4" t="s">
        <v>597</v>
      </c>
      <c r="CV4" t="s">
        <v>597</v>
      </c>
      <c r="CW4" t="s">
        <v>597</v>
      </c>
      <c r="CX4" t="s">
        <v>352</v>
      </c>
      <c r="CY4" t="s">
        <v>352</v>
      </c>
      <c r="CZ4" t="s">
        <v>352</v>
      </c>
      <c r="DA4" t="s">
        <v>352</v>
      </c>
      <c r="DB4" t="s">
        <v>352</v>
      </c>
      <c r="DC4" t="s">
        <v>352</v>
      </c>
      <c r="DD4" t="s">
        <v>352</v>
      </c>
      <c r="DE4" t="s">
        <v>352</v>
      </c>
      <c r="DF4" t="s">
        <v>352</v>
      </c>
      <c r="DG4" t="s">
        <v>352</v>
      </c>
      <c r="DH4" t="s">
        <v>355</v>
      </c>
      <c r="DI4" t="s">
        <v>355</v>
      </c>
      <c r="DJ4" t="s">
        <v>355</v>
      </c>
      <c r="DK4" t="s">
        <v>355</v>
      </c>
      <c r="DL4" t="s">
        <v>355</v>
      </c>
      <c r="DM4" t="s">
        <v>355</v>
      </c>
      <c r="DN4" t="s">
        <v>355</v>
      </c>
      <c r="DO4" t="s">
        <v>355</v>
      </c>
      <c r="DP4" t="s">
        <v>355</v>
      </c>
      <c r="DQ4" t="s">
        <v>355</v>
      </c>
      <c r="DR4" t="s">
        <v>355</v>
      </c>
      <c r="DS4" t="s">
        <v>356</v>
      </c>
      <c r="DT4" t="s">
        <v>357</v>
      </c>
      <c r="DU4" t="s">
        <v>358</v>
      </c>
      <c r="DV4" t="s">
        <v>359</v>
      </c>
      <c r="DW4" t="s">
        <v>355</v>
      </c>
      <c r="DX4" t="s">
        <v>355</v>
      </c>
      <c r="DY4" t="s">
        <v>360</v>
      </c>
      <c r="DZ4" t="s">
        <v>360</v>
      </c>
      <c r="EA4" t="s">
        <v>361</v>
      </c>
      <c r="EB4" t="s">
        <v>361</v>
      </c>
      <c r="EC4" t="s">
        <v>353</v>
      </c>
      <c r="ED4" t="s">
        <v>353</v>
      </c>
      <c r="EE4" t="s">
        <v>353</v>
      </c>
      <c r="EF4" t="s">
        <v>353</v>
      </c>
      <c r="EG4" t="s">
        <v>353</v>
      </c>
      <c r="EH4" t="s">
        <v>353</v>
      </c>
      <c r="EI4" t="s">
        <v>353</v>
      </c>
      <c r="EJ4" t="s">
        <v>353</v>
      </c>
      <c r="EK4" t="s">
        <v>353</v>
      </c>
      <c r="EL4" t="s">
        <v>353</v>
      </c>
      <c r="EM4" t="s">
        <v>353</v>
      </c>
      <c r="EN4" t="s">
        <v>353</v>
      </c>
      <c r="EO4" t="s">
        <v>353</v>
      </c>
      <c r="EP4" t="s">
        <v>354</v>
      </c>
      <c r="EQ4" t="s">
        <v>354</v>
      </c>
      <c r="ER4" t="s">
        <v>353</v>
      </c>
      <c r="ES4" t="s">
        <v>354</v>
      </c>
      <c r="ET4" t="s">
        <v>354</v>
      </c>
      <c r="EU4" t="s">
        <v>597</v>
      </c>
      <c r="EV4" t="s">
        <v>597</v>
      </c>
      <c r="EW4" t="s">
        <v>597</v>
      </c>
      <c r="EX4" t="s">
        <v>597</v>
      </c>
      <c r="EY4" t="s">
        <v>597</v>
      </c>
      <c r="EZ4" t="s">
        <v>597</v>
      </c>
      <c r="FA4" t="s">
        <v>597</v>
      </c>
      <c r="FB4" t="s">
        <v>597</v>
      </c>
      <c r="FC4" t="s">
        <v>597</v>
      </c>
      <c r="FD4" t="s">
        <v>597</v>
      </c>
      <c r="FE4" t="s">
        <v>597</v>
      </c>
      <c r="FF4" t="s">
        <v>597</v>
      </c>
      <c r="FG4" t="s">
        <v>597</v>
      </c>
      <c r="FH4" t="s">
        <v>352</v>
      </c>
      <c r="FI4" t="s">
        <v>352</v>
      </c>
      <c r="FJ4" t="s">
        <v>352</v>
      </c>
      <c r="FK4" t="s">
        <v>352</v>
      </c>
      <c r="FL4" t="s">
        <v>352</v>
      </c>
      <c r="FM4" t="s">
        <v>352</v>
      </c>
      <c r="FN4" t="s">
        <v>352</v>
      </c>
      <c r="FO4" t="s">
        <v>352</v>
      </c>
      <c r="FP4" t="s">
        <v>352</v>
      </c>
      <c r="FQ4" t="s">
        <v>352</v>
      </c>
      <c r="FR4" t="s">
        <v>352</v>
      </c>
      <c r="FS4" t="s">
        <v>352</v>
      </c>
      <c r="FT4" t="s">
        <v>355</v>
      </c>
      <c r="FU4" t="s">
        <v>355</v>
      </c>
      <c r="FV4" t="s">
        <v>355</v>
      </c>
      <c r="FW4" t="s">
        <v>355</v>
      </c>
      <c r="FX4" t="s">
        <v>355</v>
      </c>
      <c r="FY4" t="s">
        <v>355</v>
      </c>
      <c r="FZ4" t="s">
        <v>355</v>
      </c>
      <c r="GA4" t="s">
        <v>355</v>
      </c>
      <c r="GB4" t="s">
        <v>355</v>
      </c>
      <c r="GC4" t="s">
        <v>355</v>
      </c>
      <c r="GD4" t="s">
        <v>355</v>
      </c>
      <c r="GE4" t="s">
        <v>355</v>
      </c>
      <c r="GF4" t="s">
        <v>355</v>
      </c>
      <c r="GG4" t="s">
        <v>353</v>
      </c>
      <c r="GH4" t="s">
        <v>353</v>
      </c>
      <c r="GI4" t="s">
        <v>353</v>
      </c>
      <c r="GJ4" t="s">
        <v>353</v>
      </c>
      <c r="GK4" t="s">
        <v>353</v>
      </c>
      <c r="GL4" t="s">
        <v>353</v>
      </c>
      <c r="GM4" t="s">
        <v>353</v>
      </c>
      <c r="GN4" t="s">
        <v>353</v>
      </c>
      <c r="GO4" t="s">
        <v>353</v>
      </c>
      <c r="GP4" t="s">
        <v>354</v>
      </c>
      <c r="GQ4" t="s">
        <v>354</v>
      </c>
      <c r="GR4" t="s">
        <v>354</v>
      </c>
      <c r="GS4" t="s">
        <v>354</v>
      </c>
      <c r="GT4" t="s">
        <v>597</v>
      </c>
      <c r="GU4" t="s">
        <v>597</v>
      </c>
      <c r="GV4" t="s">
        <v>597</v>
      </c>
      <c r="GW4" t="s">
        <v>597</v>
      </c>
      <c r="GX4" t="s">
        <v>597</v>
      </c>
      <c r="GY4" t="s">
        <v>597</v>
      </c>
      <c r="GZ4" t="s">
        <v>597</v>
      </c>
      <c r="HA4" t="s">
        <v>597</v>
      </c>
      <c r="HB4" t="s">
        <v>597</v>
      </c>
      <c r="HC4" t="s">
        <v>597</v>
      </c>
      <c r="HD4" t="s">
        <v>597</v>
      </c>
      <c r="HE4" t="s">
        <v>597</v>
      </c>
      <c r="HF4" t="s">
        <v>597</v>
      </c>
      <c r="HG4" t="s">
        <v>597</v>
      </c>
      <c r="HH4" t="s">
        <v>597</v>
      </c>
      <c r="HI4" t="s">
        <v>597</v>
      </c>
      <c r="HJ4" t="s">
        <v>597</v>
      </c>
      <c r="HK4" t="s">
        <v>597</v>
      </c>
      <c r="HL4" t="s">
        <v>597</v>
      </c>
      <c r="HM4" t="s">
        <v>597</v>
      </c>
      <c r="HN4" t="s">
        <v>597</v>
      </c>
      <c r="HO4" t="s">
        <v>597</v>
      </c>
      <c r="HP4" t="s">
        <v>597</v>
      </c>
      <c r="HQ4" t="s">
        <v>597</v>
      </c>
      <c r="HR4" t="s">
        <v>597</v>
      </c>
      <c r="HS4" t="s">
        <v>597</v>
      </c>
      <c r="HT4" t="s">
        <v>597</v>
      </c>
      <c r="HU4" t="s">
        <v>597</v>
      </c>
      <c r="HV4" t="s">
        <v>597</v>
      </c>
      <c r="HW4" t="s">
        <v>597</v>
      </c>
      <c r="HX4" t="s">
        <v>597</v>
      </c>
      <c r="HY4" t="s">
        <v>597</v>
      </c>
      <c r="HZ4" t="s">
        <v>597</v>
      </c>
      <c r="IA4" t="s">
        <v>597</v>
      </c>
      <c r="IB4" t="s">
        <v>597</v>
      </c>
      <c r="IC4" t="s">
        <v>597</v>
      </c>
      <c r="ID4" t="s">
        <v>355</v>
      </c>
      <c r="IE4" t="s">
        <v>355</v>
      </c>
      <c r="IF4" t="s">
        <v>355</v>
      </c>
      <c r="IG4" t="s">
        <v>355</v>
      </c>
      <c r="IH4" t="s">
        <v>355</v>
      </c>
      <c r="II4" t="s">
        <v>355</v>
      </c>
      <c r="IJ4" t="s">
        <v>355</v>
      </c>
      <c r="IK4" t="s">
        <v>355</v>
      </c>
      <c r="IL4" t="s">
        <v>355</v>
      </c>
      <c r="IM4" t="s">
        <v>305</v>
      </c>
      <c r="IN4" t="s">
        <v>439</v>
      </c>
      <c r="IO4" t="s">
        <v>250</v>
      </c>
      <c r="IP4" t="s">
        <v>305</v>
      </c>
      <c r="IQ4" t="s">
        <v>439</v>
      </c>
      <c r="IR4" t="s">
        <v>250</v>
      </c>
      <c r="IS4" t="s">
        <v>250</v>
      </c>
      <c r="IT4" t="s">
        <v>250</v>
      </c>
      <c r="IU4" t="s">
        <v>362</v>
      </c>
      <c r="IV4" t="s">
        <v>363</v>
      </c>
      <c r="IW4" t="s">
        <v>362</v>
      </c>
      <c r="IX4" t="s">
        <v>363</v>
      </c>
      <c r="IY4" t="s">
        <v>362</v>
      </c>
      <c r="IZ4" t="s">
        <v>363</v>
      </c>
      <c r="JA4" t="s">
        <v>362</v>
      </c>
      <c r="JB4" t="s">
        <v>363</v>
      </c>
      <c r="JC4" t="s">
        <v>362</v>
      </c>
      <c r="JD4" t="s">
        <v>363</v>
      </c>
      <c r="JE4" t="s">
        <v>362</v>
      </c>
      <c r="JF4" t="s">
        <v>363</v>
      </c>
      <c r="JG4" t="s">
        <v>362</v>
      </c>
      <c r="JH4" t="s">
        <v>363</v>
      </c>
      <c r="JI4" t="s">
        <v>362</v>
      </c>
      <c r="JJ4" t="s">
        <v>363</v>
      </c>
      <c r="JK4" t="s">
        <v>364</v>
      </c>
      <c r="JL4" t="s">
        <v>365</v>
      </c>
      <c r="JM4" t="s">
        <v>366</v>
      </c>
      <c r="JN4" t="s">
        <v>440</v>
      </c>
      <c r="JO4" t="s">
        <v>441</v>
      </c>
      <c r="JP4" t="s">
        <v>442</v>
      </c>
      <c r="JQ4" t="s">
        <v>443</v>
      </c>
      <c r="JR4" t="s">
        <v>444</v>
      </c>
      <c r="JS4" t="s">
        <v>444</v>
      </c>
      <c r="JT4" t="s">
        <v>444</v>
      </c>
      <c r="JU4" t="s">
        <v>444</v>
      </c>
      <c r="JV4" t="s">
        <v>444</v>
      </c>
      <c r="JW4" t="s">
        <v>444</v>
      </c>
      <c r="JX4" t="s">
        <v>597</v>
      </c>
      <c r="JY4" t="s">
        <v>364</v>
      </c>
      <c r="JZ4" t="s">
        <v>367</v>
      </c>
      <c r="KA4" t="s">
        <v>367</v>
      </c>
      <c r="KB4" t="s">
        <v>368</v>
      </c>
      <c r="KC4" t="s">
        <v>369</v>
      </c>
      <c r="KD4" t="s">
        <v>368</v>
      </c>
      <c r="KE4" t="s">
        <v>369</v>
      </c>
      <c r="KF4" t="s">
        <v>368</v>
      </c>
      <c r="KG4" t="s">
        <v>369</v>
      </c>
      <c r="KH4" t="s">
        <v>355</v>
      </c>
      <c r="KI4" t="s">
        <v>445</v>
      </c>
      <c r="KJ4" t="s">
        <v>370</v>
      </c>
      <c r="KK4" t="s">
        <v>370</v>
      </c>
      <c r="KL4" t="s">
        <v>370</v>
      </c>
      <c r="KM4" t="s">
        <v>370</v>
      </c>
      <c r="KN4" t="s">
        <v>370</v>
      </c>
      <c r="KO4" t="s">
        <v>370</v>
      </c>
      <c r="KP4" t="s">
        <v>370</v>
      </c>
      <c r="KQ4" t="s">
        <v>370</v>
      </c>
      <c r="KR4" t="s">
        <v>370</v>
      </c>
      <c r="KS4" t="s">
        <v>370</v>
      </c>
      <c r="KT4" t="s">
        <v>370</v>
      </c>
      <c r="KU4" t="s">
        <v>370</v>
      </c>
      <c r="KV4" t="s">
        <v>370</v>
      </c>
      <c r="KW4" t="s">
        <v>370</v>
      </c>
      <c r="KX4" t="s">
        <v>370</v>
      </c>
      <c r="KY4" t="s">
        <v>370</v>
      </c>
      <c r="KZ4" t="s">
        <v>370</v>
      </c>
      <c r="LA4" t="s">
        <v>370</v>
      </c>
      <c r="LB4" t="s">
        <v>370</v>
      </c>
      <c r="LC4" t="s">
        <v>370</v>
      </c>
      <c r="LD4" t="s">
        <v>370</v>
      </c>
      <c r="LE4" t="s">
        <v>370</v>
      </c>
      <c r="LF4" t="s">
        <v>370</v>
      </c>
      <c r="LG4" t="s">
        <v>370</v>
      </c>
      <c r="LH4" t="s">
        <v>370</v>
      </c>
      <c r="LI4" t="s">
        <v>370</v>
      </c>
      <c r="LJ4" t="s">
        <v>370</v>
      </c>
      <c r="LK4" t="s">
        <v>370</v>
      </c>
      <c r="LL4" t="s">
        <v>370</v>
      </c>
      <c r="LM4" t="s">
        <v>370</v>
      </c>
      <c r="LN4" t="s">
        <v>370</v>
      </c>
      <c r="LO4" t="s">
        <v>370</v>
      </c>
      <c r="LP4" t="s">
        <v>370</v>
      </c>
      <c r="LQ4" t="s">
        <v>370</v>
      </c>
      <c r="LR4" t="s">
        <v>370</v>
      </c>
      <c r="LS4" t="s">
        <v>370</v>
      </c>
      <c r="LT4" t="s">
        <v>370</v>
      </c>
      <c r="LU4" t="s">
        <v>370</v>
      </c>
      <c r="LV4" t="s">
        <v>370</v>
      </c>
      <c r="LW4" t="s">
        <v>370</v>
      </c>
      <c r="LX4" t="s">
        <v>370</v>
      </c>
      <c r="LY4" t="s">
        <v>370</v>
      </c>
      <c r="LZ4" t="s">
        <v>370</v>
      </c>
      <c r="MA4" t="s">
        <v>370</v>
      </c>
      <c r="MB4" t="s">
        <v>370</v>
      </c>
      <c r="MD4" t="s">
        <v>446</v>
      </c>
      <c r="ME4" t="s">
        <v>446</v>
      </c>
      <c r="MF4" t="s">
        <v>446</v>
      </c>
      <c r="MG4" t="s">
        <v>446</v>
      </c>
      <c r="MH4" t="s">
        <v>446</v>
      </c>
      <c r="MI4" t="s">
        <v>446</v>
      </c>
      <c r="MJ4" t="s">
        <v>446</v>
      </c>
      <c r="MK4" t="s">
        <v>446</v>
      </c>
      <c r="ML4" t="s">
        <v>446</v>
      </c>
      <c r="MM4" t="s">
        <v>446</v>
      </c>
      <c r="MN4" t="s">
        <v>361</v>
      </c>
      <c r="MO4" t="s">
        <v>446</v>
      </c>
      <c r="MP4" t="s">
        <v>446</v>
      </c>
      <c r="MQ4" t="s">
        <v>446</v>
      </c>
      <c r="MU4" t="s">
        <v>446</v>
      </c>
      <c r="MV4" t="s">
        <v>447</v>
      </c>
      <c r="MW4" t="s">
        <v>447</v>
      </c>
      <c r="MX4" t="s">
        <v>448</v>
      </c>
      <c r="MY4" t="s">
        <v>448</v>
      </c>
      <c r="MZ4" t="s">
        <v>448</v>
      </c>
      <c r="NA4" t="s">
        <v>448</v>
      </c>
      <c r="NB4" t="s">
        <v>448</v>
      </c>
      <c r="NC4" t="s">
        <v>448</v>
      </c>
      <c r="ND4" t="s">
        <v>448</v>
      </c>
      <c r="NE4" t="s">
        <v>448</v>
      </c>
      <c r="NF4" t="s">
        <v>448</v>
      </c>
      <c r="NG4" t="s">
        <v>448</v>
      </c>
      <c r="NH4" t="s">
        <v>448</v>
      </c>
      <c r="NI4" t="s">
        <v>448</v>
      </c>
      <c r="NJ4" t="s">
        <v>448</v>
      </c>
      <c r="NK4" t="s">
        <v>448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DC74-727F-4B53-B075-B37CCF936A2C}">
  <dimension ref="A1:AJ67"/>
  <sheetViews>
    <sheetView workbookViewId="0"/>
  </sheetViews>
  <sheetFormatPr defaultRowHeight="14.4" x14ac:dyDescent="0.3"/>
  <cols>
    <col min="1" max="1" width="18.44140625" customWidth="1"/>
    <col min="20" max="20" width="12.6640625" customWidth="1"/>
    <col min="21" max="21" width="12.44140625" customWidth="1"/>
    <col min="29" max="30" width="15.6640625" customWidth="1"/>
  </cols>
  <sheetData>
    <row r="1" spans="1:15" x14ac:dyDescent="0.3">
      <c r="A1" s="6" t="s">
        <v>598</v>
      </c>
    </row>
    <row r="2" spans="1:15" x14ac:dyDescent="0.3">
      <c r="A2" t="s">
        <v>599</v>
      </c>
    </row>
    <row r="3" spans="1:15" x14ac:dyDescent="0.3">
      <c r="A3" t="s">
        <v>600</v>
      </c>
    </row>
    <row r="4" spans="1:15" x14ac:dyDescent="0.3">
      <c r="A4" t="s">
        <v>601</v>
      </c>
    </row>
    <row r="6" spans="1:15" x14ac:dyDescent="0.3">
      <c r="A6" s="6" t="s">
        <v>602</v>
      </c>
    </row>
    <row r="7" spans="1:15" x14ac:dyDescent="0.3">
      <c r="A7" s="30" t="s">
        <v>603</v>
      </c>
      <c r="B7" t="s">
        <v>604</v>
      </c>
    </row>
    <row r="8" spans="1:15" x14ac:dyDescent="0.3">
      <c r="A8" s="30" t="s">
        <v>605</v>
      </c>
      <c r="B8" t="s">
        <v>606</v>
      </c>
    </row>
    <row r="9" spans="1:15" x14ac:dyDescent="0.3">
      <c r="A9" s="7">
        <v>0.45</v>
      </c>
      <c r="B9" t="s">
        <v>607</v>
      </c>
    </row>
    <row r="10" spans="1:15" x14ac:dyDescent="0.3">
      <c r="A10" s="31" t="str">
        <f>LEFT(C10,LEN(C10)-LEN(C11))</f>
        <v>R:/32185Wilcox/2025 CBECC Res/TDS/2025.2.0 Final Release/01 Base/</v>
      </c>
      <c r="B10" t="s">
        <v>608</v>
      </c>
      <c r="C10" t="str">
        <f>Candidate!B8</f>
        <v>R:/32185Wilcox/2025 CBECC Res/TDS/2025.2.0 Final Release/01 Base/W01R05.ribd25</v>
      </c>
      <c r="F10" t="s">
        <v>609</v>
      </c>
    </row>
    <row r="11" spans="1:15" x14ac:dyDescent="0.3">
      <c r="A11" s="31" t="str">
        <f>RIGHT(C11,7)</f>
        <v>.ribd25</v>
      </c>
      <c r="B11" t="s">
        <v>610</v>
      </c>
      <c r="C11" t="str">
        <f>TRIM(RIGHT(SUBSTITUTE(TRIM(RIGHT(SUBSTITUTE(Candidate!B8,"/",REPT(" ",100)),100)),"\",REPT(" ",100)),100))</f>
        <v>W01R05.ribd25</v>
      </c>
      <c r="F11" t="s">
        <v>609</v>
      </c>
    </row>
    <row r="12" spans="1:15" x14ac:dyDescent="0.3">
      <c r="A12" s="6"/>
    </row>
    <row r="13" spans="1:15" x14ac:dyDescent="0.3">
      <c r="A13" s="6"/>
    </row>
    <row r="14" spans="1:15" x14ac:dyDescent="0.3">
      <c r="A14" s="1" t="s">
        <v>611</v>
      </c>
      <c r="B14" s="31" t="s">
        <v>53</v>
      </c>
      <c r="C14" s="31" t="str">
        <f>B14</f>
        <v>V01</v>
      </c>
      <c r="D14" s="1"/>
      <c r="E14" s="1"/>
      <c r="F14" s="31" t="s">
        <v>57</v>
      </c>
      <c r="G14" s="31" t="str">
        <f>F14</f>
        <v>V02</v>
      </c>
      <c r="H14" s="1"/>
      <c r="I14" s="1"/>
      <c r="J14" s="1"/>
      <c r="K14" s="1"/>
      <c r="L14" s="1"/>
      <c r="M14" s="1"/>
      <c r="N14" s="31" t="s">
        <v>58</v>
      </c>
      <c r="O14" s="31" t="str">
        <f>N14</f>
        <v>V03</v>
      </c>
    </row>
    <row r="15" spans="1:15" x14ac:dyDescent="0.3">
      <c r="A15" s="1" t="s">
        <v>612</v>
      </c>
      <c r="B15" s="31" t="s">
        <v>613</v>
      </c>
      <c r="C15" s="31"/>
      <c r="D15" s="1"/>
      <c r="E15" s="1"/>
      <c r="F15" s="31" t="str">
        <f>B15</f>
        <v>S</v>
      </c>
      <c r="G15" s="31"/>
      <c r="H15" s="1"/>
      <c r="I15" s="1"/>
      <c r="J15" s="1"/>
      <c r="K15" s="1"/>
      <c r="L15" s="1"/>
      <c r="M15" s="1"/>
      <c r="N15" s="31" t="str">
        <f>B15</f>
        <v>S</v>
      </c>
      <c r="O15" s="31"/>
    </row>
    <row r="16" spans="1:15" x14ac:dyDescent="0.3">
      <c r="A16" s="1" t="s">
        <v>614</v>
      </c>
      <c r="B16" s="31">
        <v>2100</v>
      </c>
      <c r="C16" s="31">
        <f>B16</f>
        <v>2100</v>
      </c>
      <c r="D16" s="1"/>
      <c r="E16" s="1"/>
      <c r="F16" s="31">
        <v>2700</v>
      </c>
      <c r="G16" s="31">
        <f>F16</f>
        <v>2700</v>
      </c>
      <c r="H16" s="1"/>
      <c r="I16" s="1"/>
      <c r="L16" s="1"/>
      <c r="M16" s="1"/>
      <c r="N16" s="31">
        <v>6960</v>
      </c>
      <c r="O16" s="31">
        <f>N16</f>
        <v>6960</v>
      </c>
    </row>
    <row r="17" spans="1:36" x14ac:dyDescent="0.3">
      <c r="A17" s="1" t="s">
        <v>615</v>
      </c>
      <c r="B17" s="31">
        <v>48</v>
      </c>
      <c r="C17" s="31">
        <f>B17</f>
        <v>48</v>
      </c>
      <c r="D17" s="1"/>
      <c r="E17" s="1"/>
      <c r="F17" s="31">
        <f t="shared" ref="F17:G17" si="0">B17</f>
        <v>48</v>
      </c>
      <c r="G17" s="31">
        <f t="shared" si="0"/>
        <v>48</v>
      </c>
      <c r="H17" s="1"/>
      <c r="I17" s="1"/>
      <c r="J17" s="1"/>
      <c r="K17" s="1"/>
      <c r="L17" s="1"/>
      <c r="M17" s="1"/>
      <c r="N17" s="31">
        <f t="shared" ref="N17:O17" si="1">F17</f>
        <v>48</v>
      </c>
      <c r="O17" s="31">
        <f t="shared" si="1"/>
        <v>48</v>
      </c>
    </row>
    <row r="18" spans="1:36" x14ac:dyDescent="0.3">
      <c r="A18" s="6"/>
    </row>
    <row r="19" spans="1:36" x14ac:dyDescent="0.3">
      <c r="AB19" t="s">
        <v>616</v>
      </c>
    </row>
    <row r="20" spans="1:36" x14ac:dyDescent="0.3">
      <c r="A20" s="35" t="s">
        <v>617</v>
      </c>
      <c r="B20" s="36"/>
      <c r="C20" s="36"/>
      <c r="D20" s="36"/>
      <c r="E20" s="36"/>
      <c r="F20" s="36"/>
      <c r="G20" s="36"/>
      <c r="H20" s="36"/>
      <c r="I20" s="37"/>
      <c r="J20" s="36"/>
      <c r="K20" s="36"/>
      <c r="L20" s="36"/>
      <c r="M20" s="36"/>
      <c r="N20" s="36"/>
      <c r="O20" s="36"/>
      <c r="P20" s="36"/>
      <c r="Q20" s="36"/>
      <c r="S20" s="35" t="s">
        <v>618</v>
      </c>
      <c r="T20" s="36"/>
      <c r="U20" s="36"/>
      <c r="W20" s="38" t="s">
        <v>619</v>
      </c>
      <c r="X20" s="38"/>
      <c r="Y20" s="38"/>
      <c r="Z20" s="38"/>
      <c r="AB20" s="35" t="s">
        <v>620</v>
      </c>
      <c r="AC20" s="36"/>
      <c r="AD20" s="36"/>
    </row>
    <row r="22" spans="1:36" x14ac:dyDescent="0.3">
      <c r="A22" s="39" t="s">
        <v>621</v>
      </c>
      <c r="B22" s="40"/>
      <c r="C22" s="40"/>
      <c r="D22" s="40"/>
      <c r="E22" s="40"/>
      <c r="F22" s="40"/>
      <c r="G22" s="40"/>
      <c r="H22" s="40"/>
      <c r="I22" s="40"/>
      <c r="J22" s="40"/>
      <c r="K22" s="40"/>
      <c r="L22" s="40"/>
      <c r="M22" s="40"/>
      <c r="N22" s="40"/>
      <c r="O22" s="40"/>
      <c r="P22" s="40"/>
      <c r="Q22" s="40"/>
      <c r="S22" s="39"/>
      <c r="T22" s="41" t="s">
        <v>622</v>
      </c>
      <c r="U22" s="42"/>
      <c r="AB22" s="39"/>
      <c r="AC22" s="41" t="s">
        <v>622</v>
      </c>
      <c r="AD22" s="42"/>
      <c r="AF22" t="s">
        <v>228</v>
      </c>
      <c r="AI22" t="s">
        <v>623</v>
      </c>
    </row>
    <row r="23" spans="1:36" x14ac:dyDescent="0.3">
      <c r="A23" s="43" t="s">
        <v>301</v>
      </c>
      <c r="B23" s="44"/>
      <c r="C23" s="44" t="str">
        <f>C16&amp;"ft2"</f>
        <v>2100ft2</v>
      </c>
      <c r="D23" s="44"/>
      <c r="E23" s="44"/>
      <c r="F23" s="45"/>
      <c r="G23" s="45" t="str">
        <f>G16&amp;"ft2"</f>
        <v>2700ft2</v>
      </c>
      <c r="H23" s="45"/>
      <c r="I23" s="45"/>
      <c r="J23" s="46"/>
      <c r="K23" s="46" t="s">
        <v>624</v>
      </c>
      <c r="L23" s="46"/>
      <c r="M23" s="46"/>
      <c r="N23" s="47"/>
      <c r="O23" s="47" t="str">
        <f>O16&amp;"ft2"</f>
        <v>6960ft2</v>
      </c>
      <c r="P23" s="47"/>
      <c r="Q23" s="47"/>
      <c r="S23" s="43" t="s">
        <v>301</v>
      </c>
      <c r="T23" s="48"/>
      <c r="U23" s="49"/>
      <c r="AB23" s="43" t="s">
        <v>301</v>
      </c>
      <c r="AC23" s="48"/>
      <c r="AD23" s="49"/>
      <c r="AF23" t="s">
        <v>625</v>
      </c>
      <c r="AI23" t="s">
        <v>626</v>
      </c>
    </row>
    <row r="24" spans="1:36" x14ac:dyDescent="0.3">
      <c r="A24" s="50" t="s">
        <v>347</v>
      </c>
      <c r="B24" s="51" t="s">
        <v>627</v>
      </c>
      <c r="C24" s="51" t="s">
        <v>628</v>
      </c>
      <c r="D24" s="51" t="s">
        <v>629</v>
      </c>
      <c r="E24" s="51" t="s">
        <v>256</v>
      </c>
      <c r="F24" s="52" t="str">
        <f>B24</f>
        <v>2016Env</v>
      </c>
      <c r="G24" s="52" t="str">
        <f>C24</f>
        <v>2019Std</v>
      </c>
      <c r="H24" s="52" t="str">
        <f>D24</f>
        <v>Diff</v>
      </c>
      <c r="I24" s="52" t="str">
        <f>E24</f>
        <v>% Diff</v>
      </c>
      <c r="J24" s="53" t="str">
        <f>B24</f>
        <v>2016Env</v>
      </c>
      <c r="K24" s="53" t="str">
        <f>C24</f>
        <v>2019Std</v>
      </c>
      <c r="L24" s="53" t="str">
        <f>H24</f>
        <v>Diff</v>
      </c>
      <c r="M24" s="54" t="str">
        <f>E24</f>
        <v>% Diff</v>
      </c>
      <c r="N24" s="55" t="str">
        <f>F24</f>
        <v>2016Env</v>
      </c>
      <c r="O24" s="55" t="str">
        <f>G24</f>
        <v>2019Std</v>
      </c>
      <c r="P24" s="55" t="str">
        <f>L24</f>
        <v>Diff</v>
      </c>
      <c r="Q24" s="56" t="str">
        <f>I24</f>
        <v>% Diff</v>
      </c>
      <c r="S24" s="50" t="s">
        <v>347</v>
      </c>
      <c r="T24" s="57" t="s">
        <v>630</v>
      </c>
      <c r="U24" s="57" t="s">
        <v>631</v>
      </c>
      <c r="W24" t="s">
        <v>632</v>
      </c>
      <c r="X24" t="s">
        <v>633</v>
      </c>
      <c r="AB24" s="50" t="s">
        <v>347</v>
      </c>
      <c r="AC24" s="57" t="s">
        <v>630</v>
      </c>
      <c r="AD24" s="57" t="s">
        <v>631</v>
      </c>
      <c r="AF24" s="33" t="s">
        <v>632</v>
      </c>
      <c r="AG24" s="33" t="s">
        <v>633</v>
      </c>
      <c r="AI24" s="34" t="s">
        <v>632</v>
      </c>
      <c r="AJ24" s="34" t="s">
        <v>633</v>
      </c>
    </row>
    <row r="25" spans="1:36" x14ac:dyDescent="0.3">
      <c r="A25" s="58" t="s">
        <v>634</v>
      </c>
      <c r="B25" s="59" t="e">
        <f t="shared" ref="B25:C40" ca="1" si="2">INDEX(INDIRECT(dataarraySUC),MATCH(PrefixSUC&amp;B$14&amp;"R"&amp;$A25&amp;B$15&amp;PostfixSUC,INDIRECT(filenameSUC),0),B$17)</f>
        <v>#N/A</v>
      </c>
      <c r="C25" s="59" t="e">
        <f t="shared" ca="1" si="2"/>
        <v>#N/A</v>
      </c>
      <c r="D25" s="59" t="e">
        <f ca="1">B25-C25</f>
        <v>#N/A</v>
      </c>
      <c r="E25" s="60" t="e">
        <f ca="1">D25/C25</f>
        <v>#N/A</v>
      </c>
      <c r="F25" s="61" t="e">
        <f t="shared" ref="F25:G40" ca="1" si="3">INDEX(INDIRECT(dataarraySUC),MATCH(PrefixSUC&amp;F$14&amp;"R"&amp;$A25&amp;F$15&amp;PostfixSUC,INDIRECT(filenameSUC),0),F$17)</f>
        <v>#N/A</v>
      </c>
      <c r="G25" s="61" t="e">
        <f t="shared" ca="1" si="3"/>
        <v>#N/A</v>
      </c>
      <c r="H25" s="61" t="e">
        <f ca="1">F25-G25</f>
        <v>#N/A</v>
      </c>
      <c r="I25" s="62" t="e">
        <f ca="1">H25/G25</f>
        <v>#N/A</v>
      </c>
      <c r="J25" s="63" t="e">
        <f t="shared" ref="J25:J40" ca="1" si="4">(fractionSUC*B25)+((1-fractionSUC)*F25)</f>
        <v>#N/A</v>
      </c>
      <c r="K25" s="63" t="e">
        <f t="shared" ref="K25:K40" ca="1" si="5">(fractionSUC*C25)+((1-fractionSUC)*G25)</f>
        <v>#N/A</v>
      </c>
      <c r="L25" s="63" t="e">
        <f ca="1">J25-K25</f>
        <v>#N/A</v>
      </c>
      <c r="M25" s="64" t="e">
        <f ca="1">L25/K25</f>
        <v>#N/A</v>
      </c>
      <c r="N25" s="65" t="e">
        <f t="shared" ref="N25:O40" ca="1" si="6">INDEX(INDIRECT(dataarraySUC),MATCH(PrefixSUC&amp;N$14&amp;"R"&amp;$A25&amp;N$15&amp;PostfixSUC,INDIRECT(filenameSUC),0),N$17)</f>
        <v>#N/A</v>
      </c>
      <c r="O25" s="65" t="e">
        <f t="shared" ca="1" si="6"/>
        <v>#N/A</v>
      </c>
      <c r="P25" s="65" t="e">
        <f ca="1">N25-O25</f>
        <v>#N/A</v>
      </c>
      <c r="Q25" s="66" t="e">
        <f ca="1">P25/O25</f>
        <v>#N/A</v>
      </c>
      <c r="S25" s="58" t="s">
        <v>634</v>
      </c>
      <c r="T25" s="67" t="e">
        <f ca="1">ROUND(0.9*M25,2)</f>
        <v>#N/A</v>
      </c>
      <c r="U25" s="67" t="e">
        <f ca="1">ROUND(0.9*Q25,2)</f>
        <v>#N/A</v>
      </c>
      <c r="V25" s="68"/>
      <c r="W25" s="32" t="e">
        <f ca="1">T25</f>
        <v>#N/A</v>
      </c>
      <c r="X25" s="32" t="e">
        <f t="shared" ref="X25:X40" ca="1" si="7">U25</f>
        <v>#N/A</v>
      </c>
      <c r="AB25" s="58" t="s">
        <v>634</v>
      </c>
      <c r="AC25" s="67">
        <v>0.13</v>
      </c>
      <c r="AD25" s="67">
        <v>0.1</v>
      </c>
      <c r="AF25" s="86" t="e">
        <f ca="1">T25-AC25</f>
        <v>#N/A</v>
      </c>
      <c r="AG25" s="86" t="e">
        <f t="shared" ref="AG25:AG40" ca="1" si="8">U25-AD25</f>
        <v>#N/A</v>
      </c>
      <c r="AI25" s="87" t="e">
        <f ca="1">AF25/AC25</f>
        <v>#N/A</v>
      </c>
      <c r="AJ25" s="87" t="e">
        <f t="shared" ref="AJ25:AJ40" ca="1" si="9">AG25/AD25</f>
        <v>#N/A</v>
      </c>
    </row>
    <row r="26" spans="1:36" x14ac:dyDescent="0.3">
      <c r="A26" s="58" t="s">
        <v>635</v>
      </c>
      <c r="B26" s="59" t="e">
        <f t="shared" ca="1" si="2"/>
        <v>#N/A</v>
      </c>
      <c r="C26" s="59" t="e">
        <f t="shared" ca="1" si="2"/>
        <v>#N/A</v>
      </c>
      <c r="D26" s="59" t="e">
        <f t="shared" ref="D26:D40" ca="1" si="10">B26-C26</f>
        <v>#N/A</v>
      </c>
      <c r="E26" s="60" t="e">
        <f t="shared" ref="E26:E40" ca="1" si="11">D26/C26</f>
        <v>#N/A</v>
      </c>
      <c r="F26" s="61" t="e">
        <f t="shared" ca="1" si="3"/>
        <v>#N/A</v>
      </c>
      <c r="G26" s="61" t="e">
        <f t="shared" ca="1" si="3"/>
        <v>#N/A</v>
      </c>
      <c r="H26" s="61" t="e">
        <f t="shared" ref="H26:H40" ca="1" si="12">F26-G26</f>
        <v>#N/A</v>
      </c>
      <c r="I26" s="62" t="e">
        <f t="shared" ref="I26:I40" ca="1" si="13">H26/G26</f>
        <v>#N/A</v>
      </c>
      <c r="J26" s="63" t="e">
        <f t="shared" ca="1" si="4"/>
        <v>#N/A</v>
      </c>
      <c r="K26" s="63" t="e">
        <f t="shared" ca="1" si="5"/>
        <v>#N/A</v>
      </c>
      <c r="L26" s="63" t="e">
        <f t="shared" ref="L26:L40" ca="1" si="14">J26-K26</f>
        <v>#N/A</v>
      </c>
      <c r="M26" s="64" t="e">
        <f t="shared" ref="M26:M40" ca="1" si="15">L26/K26</f>
        <v>#N/A</v>
      </c>
      <c r="N26" s="65" t="e">
        <f t="shared" ca="1" si="6"/>
        <v>#N/A</v>
      </c>
      <c r="O26" s="65" t="e">
        <f t="shared" ca="1" si="6"/>
        <v>#N/A</v>
      </c>
      <c r="P26" s="65" t="e">
        <f t="shared" ref="P26:P40" ca="1" si="16">N26-O26</f>
        <v>#N/A</v>
      </c>
      <c r="Q26" s="66" t="e">
        <f t="shared" ref="Q26:Q40" ca="1" si="17">P26/O26</f>
        <v>#N/A</v>
      </c>
      <c r="S26" s="58" t="s">
        <v>635</v>
      </c>
      <c r="T26" s="67" t="e">
        <f t="shared" ref="T26:T40" ca="1" si="18">ROUND(0.9*M26,2)</f>
        <v>#N/A</v>
      </c>
      <c r="U26" s="67" t="e">
        <f t="shared" ref="U26:U40" ca="1" si="19">ROUND(0.9*Q26,2)</f>
        <v>#N/A</v>
      </c>
      <c r="V26" s="68"/>
      <c r="W26" s="32" t="e">
        <f t="shared" ref="W26:W40" ca="1" si="20">T26</f>
        <v>#N/A</v>
      </c>
      <c r="X26" s="32" t="e">
        <f t="shared" ca="1" si="7"/>
        <v>#N/A</v>
      </c>
      <c r="AB26" s="58" t="s">
        <v>635</v>
      </c>
      <c r="AC26" s="67">
        <v>0.11</v>
      </c>
      <c r="AD26" s="67">
        <v>7.0000000000000007E-2</v>
      </c>
      <c r="AF26" s="86" t="e">
        <f t="shared" ref="AF26:AF40" ca="1" si="21">T26-AC26</f>
        <v>#N/A</v>
      </c>
      <c r="AG26" s="86" t="e">
        <f t="shared" ca="1" si="8"/>
        <v>#N/A</v>
      </c>
      <c r="AI26" s="87" t="e">
        <f t="shared" ref="AI26:AI40" ca="1" si="22">AF26/AC26</f>
        <v>#N/A</v>
      </c>
      <c r="AJ26" s="87" t="e">
        <f t="shared" ca="1" si="9"/>
        <v>#N/A</v>
      </c>
    </row>
    <row r="27" spans="1:36" x14ac:dyDescent="0.3">
      <c r="A27" s="58" t="s">
        <v>636</v>
      </c>
      <c r="B27" s="59" t="e">
        <f t="shared" ca="1" si="2"/>
        <v>#N/A</v>
      </c>
      <c r="C27" s="59" t="e">
        <f t="shared" ca="1" si="2"/>
        <v>#N/A</v>
      </c>
      <c r="D27" s="59" t="e">
        <f t="shared" ca="1" si="10"/>
        <v>#N/A</v>
      </c>
      <c r="E27" s="60" t="e">
        <f t="shared" ca="1" si="11"/>
        <v>#N/A</v>
      </c>
      <c r="F27" s="61" t="e">
        <f t="shared" ca="1" si="3"/>
        <v>#N/A</v>
      </c>
      <c r="G27" s="61" t="e">
        <f t="shared" ca="1" si="3"/>
        <v>#N/A</v>
      </c>
      <c r="H27" s="61" t="e">
        <f t="shared" ca="1" si="12"/>
        <v>#N/A</v>
      </c>
      <c r="I27" s="62" t="e">
        <f t="shared" ca="1" si="13"/>
        <v>#N/A</v>
      </c>
      <c r="J27" s="63" t="e">
        <f t="shared" ca="1" si="4"/>
        <v>#N/A</v>
      </c>
      <c r="K27" s="63" t="e">
        <f t="shared" ca="1" si="5"/>
        <v>#N/A</v>
      </c>
      <c r="L27" s="63" t="e">
        <f t="shared" ca="1" si="14"/>
        <v>#N/A</v>
      </c>
      <c r="M27" s="64" t="e">
        <f t="shared" ca="1" si="15"/>
        <v>#N/A</v>
      </c>
      <c r="N27" s="65" t="e">
        <f t="shared" ca="1" si="6"/>
        <v>#N/A</v>
      </c>
      <c r="O27" s="65" t="e">
        <f t="shared" ca="1" si="6"/>
        <v>#N/A</v>
      </c>
      <c r="P27" s="65" t="e">
        <f t="shared" ca="1" si="16"/>
        <v>#N/A</v>
      </c>
      <c r="Q27" s="66" t="e">
        <f t="shared" ca="1" si="17"/>
        <v>#N/A</v>
      </c>
      <c r="S27" s="58" t="s">
        <v>636</v>
      </c>
      <c r="T27" s="67" t="e">
        <f t="shared" ca="1" si="18"/>
        <v>#N/A</v>
      </c>
      <c r="U27" s="67" t="e">
        <f t="shared" ca="1" si="19"/>
        <v>#N/A</v>
      </c>
      <c r="V27" s="68"/>
      <c r="W27" s="32" t="e">
        <f t="shared" ca="1" si="20"/>
        <v>#N/A</v>
      </c>
      <c r="X27" s="32" t="e">
        <f t="shared" ca="1" si="7"/>
        <v>#N/A</v>
      </c>
      <c r="AB27" s="58" t="s">
        <v>636</v>
      </c>
      <c r="AC27" s="67">
        <v>0.11</v>
      </c>
      <c r="AD27" s="67">
        <v>0.06</v>
      </c>
      <c r="AF27" s="86" t="e">
        <f t="shared" ca="1" si="21"/>
        <v>#N/A</v>
      </c>
      <c r="AG27" s="86" t="e">
        <f t="shared" ca="1" si="8"/>
        <v>#N/A</v>
      </c>
      <c r="AI27" s="87" t="e">
        <f t="shared" ca="1" si="22"/>
        <v>#N/A</v>
      </c>
      <c r="AJ27" s="87" t="e">
        <f t="shared" ca="1" si="9"/>
        <v>#N/A</v>
      </c>
    </row>
    <row r="28" spans="1:36" x14ac:dyDescent="0.3">
      <c r="A28" s="69" t="s">
        <v>637</v>
      </c>
      <c r="B28" s="70" t="e">
        <f t="shared" ca="1" si="2"/>
        <v>#N/A</v>
      </c>
      <c r="C28" s="70" t="e">
        <f t="shared" ca="1" si="2"/>
        <v>#N/A</v>
      </c>
      <c r="D28" s="70" t="e">
        <f t="shared" ca="1" si="10"/>
        <v>#N/A</v>
      </c>
      <c r="E28" s="71" t="e">
        <f t="shared" ca="1" si="11"/>
        <v>#N/A</v>
      </c>
      <c r="F28" s="72" t="e">
        <f t="shared" ca="1" si="3"/>
        <v>#N/A</v>
      </c>
      <c r="G28" s="72" t="e">
        <f t="shared" ca="1" si="3"/>
        <v>#N/A</v>
      </c>
      <c r="H28" s="72" t="e">
        <f t="shared" ca="1" si="12"/>
        <v>#N/A</v>
      </c>
      <c r="I28" s="73" t="e">
        <f t="shared" ca="1" si="13"/>
        <v>#N/A</v>
      </c>
      <c r="J28" s="74" t="e">
        <f t="shared" ca="1" si="4"/>
        <v>#N/A</v>
      </c>
      <c r="K28" s="74" t="e">
        <f t="shared" ca="1" si="5"/>
        <v>#N/A</v>
      </c>
      <c r="L28" s="74" t="e">
        <f t="shared" ca="1" si="14"/>
        <v>#N/A</v>
      </c>
      <c r="M28" s="75" t="e">
        <f t="shared" ca="1" si="15"/>
        <v>#N/A</v>
      </c>
      <c r="N28" s="76" t="e">
        <f t="shared" ca="1" si="6"/>
        <v>#N/A</v>
      </c>
      <c r="O28" s="76" t="e">
        <f t="shared" ca="1" si="6"/>
        <v>#N/A</v>
      </c>
      <c r="P28" s="76" t="e">
        <f t="shared" ca="1" si="16"/>
        <v>#N/A</v>
      </c>
      <c r="Q28" s="77" t="e">
        <f t="shared" ca="1" si="17"/>
        <v>#N/A</v>
      </c>
      <c r="S28" s="69" t="s">
        <v>637</v>
      </c>
      <c r="T28" s="78" t="e">
        <f t="shared" ca="1" si="18"/>
        <v>#N/A</v>
      </c>
      <c r="U28" s="78" t="e">
        <f t="shared" ca="1" si="19"/>
        <v>#N/A</v>
      </c>
      <c r="V28" s="68"/>
      <c r="W28" s="32" t="e">
        <f t="shared" ca="1" si="20"/>
        <v>#N/A</v>
      </c>
      <c r="X28" s="32" t="e">
        <f t="shared" ca="1" si="7"/>
        <v>#N/A</v>
      </c>
      <c r="AB28" s="69" t="s">
        <v>637</v>
      </c>
      <c r="AC28" s="78">
        <v>0.11</v>
      </c>
      <c r="AD28" s="78">
        <v>0.08</v>
      </c>
      <c r="AF28" s="86" t="e">
        <f t="shared" ca="1" si="21"/>
        <v>#N/A</v>
      </c>
      <c r="AG28" s="86" t="e">
        <f t="shared" ca="1" si="8"/>
        <v>#N/A</v>
      </c>
      <c r="AI28" s="87" t="e">
        <f t="shared" ca="1" si="22"/>
        <v>#N/A</v>
      </c>
      <c r="AJ28" s="87" t="e">
        <f t="shared" ca="1" si="9"/>
        <v>#N/A</v>
      </c>
    </row>
    <row r="29" spans="1:36" x14ac:dyDescent="0.3">
      <c r="A29" s="58" t="s">
        <v>638</v>
      </c>
      <c r="B29" s="59" t="e">
        <f t="shared" ca="1" si="2"/>
        <v>#N/A</v>
      </c>
      <c r="C29" s="59" t="e">
        <f t="shared" ca="1" si="2"/>
        <v>#N/A</v>
      </c>
      <c r="D29" s="59" t="e">
        <f t="shared" ca="1" si="10"/>
        <v>#N/A</v>
      </c>
      <c r="E29" s="60" t="e">
        <f t="shared" ca="1" si="11"/>
        <v>#N/A</v>
      </c>
      <c r="F29" s="61" t="e">
        <f t="shared" ca="1" si="3"/>
        <v>#N/A</v>
      </c>
      <c r="G29" s="61" t="e">
        <f t="shared" ca="1" si="3"/>
        <v>#N/A</v>
      </c>
      <c r="H29" s="61" t="e">
        <f t="shared" ca="1" si="12"/>
        <v>#N/A</v>
      </c>
      <c r="I29" s="62" t="e">
        <f t="shared" ca="1" si="13"/>
        <v>#N/A</v>
      </c>
      <c r="J29" s="63" t="e">
        <f t="shared" ca="1" si="4"/>
        <v>#N/A</v>
      </c>
      <c r="K29" s="63" t="e">
        <f t="shared" ca="1" si="5"/>
        <v>#N/A</v>
      </c>
      <c r="L29" s="63" t="e">
        <f t="shared" ca="1" si="14"/>
        <v>#N/A</v>
      </c>
      <c r="M29" s="64" t="e">
        <f t="shared" ca="1" si="15"/>
        <v>#N/A</v>
      </c>
      <c r="N29" s="65" t="e">
        <f t="shared" ca="1" si="6"/>
        <v>#N/A</v>
      </c>
      <c r="O29" s="65" t="e">
        <f t="shared" ca="1" si="6"/>
        <v>#N/A</v>
      </c>
      <c r="P29" s="65" t="e">
        <f t="shared" ca="1" si="16"/>
        <v>#N/A</v>
      </c>
      <c r="Q29" s="66" t="e">
        <f t="shared" ca="1" si="17"/>
        <v>#N/A</v>
      </c>
      <c r="S29" s="58" t="s">
        <v>638</v>
      </c>
      <c r="T29" s="67" t="e">
        <f t="shared" ca="1" si="18"/>
        <v>#N/A</v>
      </c>
      <c r="U29" s="67" t="e">
        <f t="shared" ca="1" si="19"/>
        <v>#N/A</v>
      </c>
      <c r="V29" s="68"/>
      <c r="W29" s="32" t="e">
        <f t="shared" ca="1" si="20"/>
        <v>#N/A</v>
      </c>
      <c r="X29" s="32" t="e">
        <f t="shared" ca="1" si="7"/>
        <v>#N/A</v>
      </c>
      <c r="AB29" s="58" t="s">
        <v>638</v>
      </c>
      <c r="AC29" s="67">
        <v>0.13</v>
      </c>
      <c r="AD29" s="67">
        <v>0.05</v>
      </c>
      <c r="AF29" s="86" t="e">
        <f t="shared" ca="1" si="21"/>
        <v>#N/A</v>
      </c>
      <c r="AG29" s="86" t="e">
        <f t="shared" ca="1" si="8"/>
        <v>#N/A</v>
      </c>
      <c r="AI29" s="87" t="e">
        <f t="shared" ca="1" si="22"/>
        <v>#N/A</v>
      </c>
      <c r="AJ29" s="87" t="e">
        <f t="shared" ca="1" si="9"/>
        <v>#N/A</v>
      </c>
    </row>
    <row r="30" spans="1:36" x14ac:dyDescent="0.3">
      <c r="A30" s="58" t="s">
        <v>639</v>
      </c>
      <c r="B30" s="59" t="e">
        <f t="shared" ca="1" si="2"/>
        <v>#N/A</v>
      </c>
      <c r="C30" s="59" t="e">
        <f t="shared" ca="1" si="2"/>
        <v>#N/A</v>
      </c>
      <c r="D30" s="59" t="e">
        <f t="shared" ca="1" si="10"/>
        <v>#N/A</v>
      </c>
      <c r="E30" s="60" t="e">
        <f t="shared" ca="1" si="11"/>
        <v>#N/A</v>
      </c>
      <c r="F30" s="61" t="e">
        <f t="shared" ca="1" si="3"/>
        <v>#N/A</v>
      </c>
      <c r="G30" s="61" t="e">
        <f t="shared" ca="1" si="3"/>
        <v>#N/A</v>
      </c>
      <c r="H30" s="61" t="e">
        <f t="shared" ca="1" si="12"/>
        <v>#N/A</v>
      </c>
      <c r="I30" s="62" t="e">
        <f t="shared" ca="1" si="13"/>
        <v>#N/A</v>
      </c>
      <c r="J30" s="63" t="e">
        <f t="shared" ca="1" si="4"/>
        <v>#N/A</v>
      </c>
      <c r="K30" s="63" t="e">
        <f t="shared" ca="1" si="5"/>
        <v>#N/A</v>
      </c>
      <c r="L30" s="63" t="e">
        <f t="shared" ca="1" si="14"/>
        <v>#N/A</v>
      </c>
      <c r="M30" s="64" t="e">
        <f t="shared" ca="1" si="15"/>
        <v>#N/A</v>
      </c>
      <c r="N30" s="65" t="e">
        <f t="shared" ca="1" si="6"/>
        <v>#N/A</v>
      </c>
      <c r="O30" s="65" t="e">
        <f t="shared" ca="1" si="6"/>
        <v>#N/A</v>
      </c>
      <c r="P30" s="65" t="e">
        <f t="shared" ca="1" si="16"/>
        <v>#N/A</v>
      </c>
      <c r="Q30" s="66" t="e">
        <f t="shared" ca="1" si="17"/>
        <v>#N/A</v>
      </c>
      <c r="S30" s="58" t="s">
        <v>639</v>
      </c>
      <c r="T30" s="67" t="e">
        <f t="shared" ca="1" si="18"/>
        <v>#N/A</v>
      </c>
      <c r="U30" s="67" t="e">
        <f t="shared" ca="1" si="19"/>
        <v>#N/A</v>
      </c>
      <c r="V30" s="68"/>
      <c r="W30" s="32" t="e">
        <f t="shared" ca="1" si="20"/>
        <v>#N/A</v>
      </c>
      <c r="X30" s="32" t="e">
        <f t="shared" ca="1" si="7"/>
        <v>#N/A</v>
      </c>
      <c r="AB30" s="58" t="s">
        <v>639</v>
      </c>
      <c r="AC30" s="67">
        <v>0.08</v>
      </c>
      <c r="AD30" s="67">
        <v>0.03</v>
      </c>
      <c r="AF30" s="86" t="e">
        <f t="shared" ca="1" si="21"/>
        <v>#N/A</v>
      </c>
      <c r="AG30" s="86" t="e">
        <f t="shared" ca="1" si="8"/>
        <v>#N/A</v>
      </c>
      <c r="AI30" s="87" t="e">
        <f t="shared" ca="1" si="22"/>
        <v>#N/A</v>
      </c>
      <c r="AJ30" s="87" t="e">
        <f t="shared" ca="1" si="9"/>
        <v>#N/A</v>
      </c>
    </row>
    <row r="31" spans="1:36" x14ac:dyDescent="0.3">
      <c r="A31" s="58" t="s">
        <v>640</v>
      </c>
      <c r="B31" s="59" t="e">
        <f t="shared" ca="1" si="2"/>
        <v>#N/A</v>
      </c>
      <c r="C31" s="59" t="e">
        <f t="shared" ca="1" si="2"/>
        <v>#N/A</v>
      </c>
      <c r="D31" s="59" t="e">
        <f t="shared" ca="1" si="10"/>
        <v>#N/A</v>
      </c>
      <c r="E31" s="60" t="e">
        <f t="shared" ca="1" si="11"/>
        <v>#N/A</v>
      </c>
      <c r="F31" s="61" t="e">
        <f t="shared" ca="1" si="3"/>
        <v>#N/A</v>
      </c>
      <c r="G31" s="61" t="e">
        <f t="shared" ca="1" si="3"/>
        <v>#N/A</v>
      </c>
      <c r="H31" s="61" t="e">
        <f t="shared" ca="1" si="12"/>
        <v>#N/A</v>
      </c>
      <c r="I31" s="62" t="e">
        <f t="shared" ca="1" si="13"/>
        <v>#N/A</v>
      </c>
      <c r="J31" s="63" t="e">
        <f t="shared" ca="1" si="4"/>
        <v>#N/A</v>
      </c>
      <c r="K31" s="63" t="e">
        <f t="shared" ca="1" si="5"/>
        <v>#N/A</v>
      </c>
      <c r="L31" s="63" t="e">
        <f t="shared" ca="1" si="14"/>
        <v>#N/A</v>
      </c>
      <c r="M31" s="64" t="e">
        <f t="shared" ca="1" si="15"/>
        <v>#N/A</v>
      </c>
      <c r="N31" s="65" t="e">
        <f t="shared" ca="1" si="6"/>
        <v>#N/A</v>
      </c>
      <c r="O31" s="65" t="e">
        <f t="shared" ca="1" si="6"/>
        <v>#N/A</v>
      </c>
      <c r="P31" s="65" t="e">
        <f t="shared" ca="1" si="16"/>
        <v>#N/A</v>
      </c>
      <c r="Q31" s="66" t="e">
        <f t="shared" ca="1" si="17"/>
        <v>#N/A</v>
      </c>
      <c r="S31" s="58" t="s">
        <v>640</v>
      </c>
      <c r="T31" s="67" t="e">
        <f t="shared" ca="1" si="18"/>
        <v>#N/A</v>
      </c>
      <c r="U31" s="67" t="e">
        <f t="shared" ca="1" si="19"/>
        <v>#N/A</v>
      </c>
      <c r="V31" s="68"/>
      <c r="W31" s="32" t="e">
        <f t="shared" ca="1" si="20"/>
        <v>#N/A</v>
      </c>
      <c r="X31" s="32" t="e">
        <f t="shared" ca="1" si="7"/>
        <v>#N/A</v>
      </c>
      <c r="AB31" s="58" t="s">
        <v>640</v>
      </c>
      <c r="AC31" s="67">
        <v>0.06</v>
      </c>
      <c r="AD31" s="67">
        <v>0.02</v>
      </c>
      <c r="AF31" s="86" t="e">
        <f t="shared" ca="1" si="21"/>
        <v>#N/A</v>
      </c>
      <c r="AG31" s="86" t="e">
        <f t="shared" ca="1" si="8"/>
        <v>#N/A</v>
      </c>
      <c r="AI31" s="87" t="e">
        <f t="shared" ca="1" si="22"/>
        <v>#N/A</v>
      </c>
      <c r="AJ31" s="87" t="e">
        <f t="shared" ca="1" si="9"/>
        <v>#N/A</v>
      </c>
    </row>
    <row r="32" spans="1:36" x14ac:dyDescent="0.3">
      <c r="A32" s="69" t="s">
        <v>641</v>
      </c>
      <c r="B32" s="70" t="e">
        <f t="shared" ca="1" si="2"/>
        <v>#N/A</v>
      </c>
      <c r="C32" s="70" t="e">
        <f t="shared" ca="1" si="2"/>
        <v>#N/A</v>
      </c>
      <c r="D32" s="70" t="e">
        <f t="shared" ca="1" si="10"/>
        <v>#N/A</v>
      </c>
      <c r="E32" s="71" t="e">
        <f t="shared" ca="1" si="11"/>
        <v>#N/A</v>
      </c>
      <c r="F32" s="72" t="e">
        <f t="shared" ca="1" si="3"/>
        <v>#N/A</v>
      </c>
      <c r="G32" s="72" t="e">
        <f t="shared" ca="1" si="3"/>
        <v>#N/A</v>
      </c>
      <c r="H32" s="72" t="e">
        <f t="shared" ca="1" si="12"/>
        <v>#N/A</v>
      </c>
      <c r="I32" s="73" t="e">
        <f t="shared" ca="1" si="13"/>
        <v>#N/A</v>
      </c>
      <c r="J32" s="74" t="e">
        <f t="shared" ca="1" si="4"/>
        <v>#N/A</v>
      </c>
      <c r="K32" s="74" t="e">
        <f t="shared" ca="1" si="5"/>
        <v>#N/A</v>
      </c>
      <c r="L32" s="74" t="e">
        <f t="shared" ca="1" si="14"/>
        <v>#N/A</v>
      </c>
      <c r="M32" s="75" t="e">
        <f t="shared" ca="1" si="15"/>
        <v>#N/A</v>
      </c>
      <c r="N32" s="76" t="e">
        <f t="shared" ca="1" si="6"/>
        <v>#N/A</v>
      </c>
      <c r="O32" s="76" t="e">
        <f t="shared" ca="1" si="6"/>
        <v>#N/A</v>
      </c>
      <c r="P32" s="76" t="e">
        <f t="shared" ca="1" si="16"/>
        <v>#N/A</v>
      </c>
      <c r="Q32" s="77" t="e">
        <f t="shared" ca="1" si="17"/>
        <v>#N/A</v>
      </c>
      <c r="S32" s="69" t="s">
        <v>641</v>
      </c>
      <c r="T32" s="78" t="e">
        <f t="shared" ca="1" si="18"/>
        <v>#N/A</v>
      </c>
      <c r="U32" s="78" t="e">
        <f t="shared" ca="1" si="19"/>
        <v>#N/A</v>
      </c>
      <c r="V32" s="68"/>
      <c r="W32" s="32" t="e">
        <f t="shared" ca="1" si="20"/>
        <v>#N/A</v>
      </c>
      <c r="X32" s="32" t="e">
        <f t="shared" ca="1" si="7"/>
        <v>#N/A</v>
      </c>
      <c r="AB32" s="69" t="s">
        <v>641</v>
      </c>
      <c r="AC32" s="78">
        <v>0.16</v>
      </c>
      <c r="AD32" s="78">
        <v>0.06</v>
      </c>
      <c r="AF32" s="86" t="e">
        <f t="shared" ca="1" si="21"/>
        <v>#N/A</v>
      </c>
      <c r="AG32" s="86" t="e">
        <f t="shared" ca="1" si="8"/>
        <v>#N/A</v>
      </c>
      <c r="AI32" s="87" t="e">
        <f t="shared" ca="1" si="22"/>
        <v>#N/A</v>
      </c>
      <c r="AJ32" s="87" t="e">
        <f t="shared" ca="1" si="9"/>
        <v>#N/A</v>
      </c>
    </row>
    <row r="33" spans="1:36" x14ac:dyDescent="0.3">
      <c r="A33" s="58" t="s">
        <v>642</v>
      </c>
      <c r="B33" s="59" t="e">
        <f t="shared" ca="1" si="2"/>
        <v>#N/A</v>
      </c>
      <c r="C33" s="59" t="e">
        <f t="shared" ca="1" si="2"/>
        <v>#N/A</v>
      </c>
      <c r="D33" s="59" t="e">
        <f t="shared" ca="1" si="10"/>
        <v>#N/A</v>
      </c>
      <c r="E33" s="60" t="e">
        <f t="shared" ca="1" si="11"/>
        <v>#N/A</v>
      </c>
      <c r="F33" s="61" t="e">
        <f t="shared" ca="1" si="3"/>
        <v>#N/A</v>
      </c>
      <c r="G33" s="61" t="e">
        <f t="shared" ca="1" si="3"/>
        <v>#N/A</v>
      </c>
      <c r="H33" s="61" t="e">
        <f t="shared" ca="1" si="12"/>
        <v>#N/A</v>
      </c>
      <c r="I33" s="62" t="e">
        <f t="shared" ca="1" si="13"/>
        <v>#N/A</v>
      </c>
      <c r="J33" s="63" t="e">
        <f t="shared" ca="1" si="4"/>
        <v>#N/A</v>
      </c>
      <c r="K33" s="63" t="e">
        <f t="shared" ca="1" si="5"/>
        <v>#N/A</v>
      </c>
      <c r="L33" s="63" t="e">
        <f t="shared" ca="1" si="14"/>
        <v>#N/A</v>
      </c>
      <c r="M33" s="64" t="e">
        <f t="shared" ca="1" si="15"/>
        <v>#N/A</v>
      </c>
      <c r="N33" s="65" t="e">
        <f t="shared" ca="1" si="6"/>
        <v>#N/A</v>
      </c>
      <c r="O33" s="65" t="e">
        <f t="shared" ca="1" si="6"/>
        <v>#N/A</v>
      </c>
      <c r="P33" s="65" t="e">
        <f t="shared" ca="1" si="16"/>
        <v>#N/A</v>
      </c>
      <c r="Q33" s="66" t="e">
        <f t="shared" ca="1" si="17"/>
        <v>#N/A</v>
      </c>
      <c r="S33" s="58" t="s">
        <v>642</v>
      </c>
      <c r="T33" s="67" t="e">
        <f t="shared" ca="1" si="18"/>
        <v>#N/A</v>
      </c>
      <c r="U33" s="67" t="e">
        <f t="shared" ca="1" si="19"/>
        <v>#N/A</v>
      </c>
      <c r="V33" s="68"/>
      <c r="W33" s="32" t="e">
        <f t="shared" ca="1" si="20"/>
        <v>#N/A</v>
      </c>
      <c r="X33" s="32" t="e">
        <f t="shared" ca="1" si="7"/>
        <v>#N/A</v>
      </c>
      <c r="AB33" s="58" t="s">
        <v>642</v>
      </c>
      <c r="AC33" s="67">
        <v>0.13</v>
      </c>
      <c r="AD33" s="67">
        <v>7.0000000000000007E-2</v>
      </c>
      <c r="AF33" s="86" t="e">
        <f t="shared" ca="1" si="21"/>
        <v>#N/A</v>
      </c>
      <c r="AG33" s="86" t="e">
        <f t="shared" ca="1" si="8"/>
        <v>#N/A</v>
      </c>
      <c r="AI33" s="87" t="e">
        <f t="shared" ca="1" si="22"/>
        <v>#N/A</v>
      </c>
      <c r="AJ33" s="87" t="e">
        <f t="shared" ca="1" si="9"/>
        <v>#N/A</v>
      </c>
    </row>
    <row r="34" spans="1:36" x14ac:dyDescent="0.3">
      <c r="A34" s="58" t="s">
        <v>643</v>
      </c>
      <c r="B34" s="59" t="e">
        <f t="shared" ca="1" si="2"/>
        <v>#N/A</v>
      </c>
      <c r="C34" s="59" t="e">
        <f t="shared" ca="1" si="2"/>
        <v>#N/A</v>
      </c>
      <c r="D34" s="59" t="e">
        <f t="shared" ca="1" si="10"/>
        <v>#N/A</v>
      </c>
      <c r="E34" s="60" t="e">
        <f t="shared" ca="1" si="11"/>
        <v>#N/A</v>
      </c>
      <c r="F34" s="61" t="e">
        <f t="shared" ca="1" si="3"/>
        <v>#N/A</v>
      </c>
      <c r="G34" s="61" t="e">
        <f t="shared" ca="1" si="3"/>
        <v>#N/A</v>
      </c>
      <c r="H34" s="61" t="e">
        <f t="shared" ca="1" si="12"/>
        <v>#N/A</v>
      </c>
      <c r="I34" s="62" t="e">
        <f t="shared" ca="1" si="13"/>
        <v>#N/A</v>
      </c>
      <c r="J34" s="63" t="e">
        <f t="shared" ca="1" si="4"/>
        <v>#N/A</v>
      </c>
      <c r="K34" s="63" t="e">
        <f t="shared" ca="1" si="5"/>
        <v>#N/A</v>
      </c>
      <c r="L34" s="63" t="e">
        <f t="shared" ca="1" si="14"/>
        <v>#N/A</v>
      </c>
      <c r="M34" s="64" t="e">
        <f t="shared" ca="1" si="15"/>
        <v>#N/A</v>
      </c>
      <c r="N34" s="65" t="e">
        <f t="shared" ca="1" si="6"/>
        <v>#N/A</v>
      </c>
      <c r="O34" s="65" t="e">
        <f t="shared" ca="1" si="6"/>
        <v>#N/A</v>
      </c>
      <c r="P34" s="65" t="e">
        <f t="shared" ca="1" si="16"/>
        <v>#N/A</v>
      </c>
      <c r="Q34" s="66" t="e">
        <f t="shared" ca="1" si="17"/>
        <v>#N/A</v>
      </c>
      <c r="S34" s="58" t="s">
        <v>643</v>
      </c>
      <c r="T34" s="67" t="e">
        <f t="shared" ca="1" si="18"/>
        <v>#N/A</v>
      </c>
      <c r="U34" s="67" t="e">
        <f t="shared" ca="1" si="19"/>
        <v>#N/A</v>
      </c>
      <c r="V34" s="68"/>
      <c r="W34" s="32" t="e">
        <f t="shared" ca="1" si="20"/>
        <v>#N/A</v>
      </c>
      <c r="X34" s="32" t="e">
        <f t="shared" ca="1" si="7"/>
        <v>#N/A</v>
      </c>
      <c r="AB34" s="58" t="s">
        <v>643</v>
      </c>
      <c r="AC34" s="67">
        <v>0.13</v>
      </c>
      <c r="AD34" s="67">
        <v>0.06</v>
      </c>
      <c r="AF34" s="86" t="e">
        <f t="shared" ca="1" si="21"/>
        <v>#N/A</v>
      </c>
      <c r="AG34" s="86" t="e">
        <f t="shared" ca="1" si="8"/>
        <v>#N/A</v>
      </c>
      <c r="AI34" s="87" t="e">
        <f t="shared" ca="1" si="22"/>
        <v>#N/A</v>
      </c>
      <c r="AJ34" s="87" t="e">
        <f t="shared" ca="1" si="9"/>
        <v>#N/A</v>
      </c>
    </row>
    <row r="35" spans="1:36" x14ac:dyDescent="0.3">
      <c r="A35" s="58" t="s">
        <v>644</v>
      </c>
      <c r="B35" s="59" t="e">
        <f t="shared" ca="1" si="2"/>
        <v>#N/A</v>
      </c>
      <c r="C35" s="59" t="e">
        <f t="shared" ca="1" si="2"/>
        <v>#N/A</v>
      </c>
      <c r="D35" s="59" t="e">
        <f t="shared" ca="1" si="10"/>
        <v>#N/A</v>
      </c>
      <c r="E35" s="60" t="e">
        <f t="shared" ca="1" si="11"/>
        <v>#N/A</v>
      </c>
      <c r="F35" s="61" t="e">
        <f t="shared" ca="1" si="3"/>
        <v>#N/A</v>
      </c>
      <c r="G35" s="61" t="e">
        <f t="shared" ca="1" si="3"/>
        <v>#N/A</v>
      </c>
      <c r="H35" s="61" t="e">
        <f t="shared" ca="1" si="12"/>
        <v>#N/A</v>
      </c>
      <c r="I35" s="62" t="e">
        <f t="shared" ca="1" si="13"/>
        <v>#N/A</v>
      </c>
      <c r="J35" s="63" t="e">
        <f t="shared" ca="1" si="4"/>
        <v>#N/A</v>
      </c>
      <c r="K35" s="63" t="e">
        <f t="shared" ca="1" si="5"/>
        <v>#N/A</v>
      </c>
      <c r="L35" s="63" t="e">
        <f t="shared" ca="1" si="14"/>
        <v>#N/A</v>
      </c>
      <c r="M35" s="64" t="e">
        <f t="shared" ca="1" si="15"/>
        <v>#N/A</v>
      </c>
      <c r="N35" s="65" t="e">
        <f t="shared" ca="1" si="6"/>
        <v>#N/A</v>
      </c>
      <c r="O35" s="65" t="e">
        <f t="shared" ca="1" si="6"/>
        <v>#N/A</v>
      </c>
      <c r="P35" s="65" t="e">
        <f t="shared" ca="1" si="16"/>
        <v>#N/A</v>
      </c>
      <c r="Q35" s="66" t="e">
        <f t="shared" ca="1" si="17"/>
        <v>#N/A</v>
      </c>
      <c r="S35" s="58" t="s">
        <v>644</v>
      </c>
      <c r="T35" s="67" t="e">
        <f t="shared" ca="1" si="18"/>
        <v>#N/A</v>
      </c>
      <c r="U35" s="67" t="e">
        <f t="shared" ca="1" si="19"/>
        <v>#N/A</v>
      </c>
      <c r="V35" s="68"/>
      <c r="W35" s="32" t="e">
        <f t="shared" ca="1" si="20"/>
        <v>#N/A</v>
      </c>
      <c r="X35" s="32" t="e">
        <f t="shared" ca="1" si="7"/>
        <v>#N/A</v>
      </c>
      <c r="AB35" s="58" t="s">
        <v>644</v>
      </c>
      <c r="AC35" s="67">
        <v>0.13</v>
      </c>
      <c r="AD35" s="67">
        <v>0.08</v>
      </c>
      <c r="AF35" s="86" t="e">
        <f t="shared" ca="1" si="21"/>
        <v>#N/A</v>
      </c>
      <c r="AG35" s="86" t="e">
        <f t="shared" ca="1" si="8"/>
        <v>#N/A</v>
      </c>
      <c r="AI35" s="87" t="e">
        <f t="shared" ca="1" si="22"/>
        <v>#N/A</v>
      </c>
      <c r="AJ35" s="87" t="e">
        <f t="shared" ca="1" si="9"/>
        <v>#N/A</v>
      </c>
    </row>
    <row r="36" spans="1:36" x14ac:dyDescent="0.3">
      <c r="A36" s="69" t="s">
        <v>645</v>
      </c>
      <c r="B36" s="70" t="e">
        <f t="shared" ca="1" si="2"/>
        <v>#N/A</v>
      </c>
      <c r="C36" s="70" t="e">
        <f t="shared" ca="1" si="2"/>
        <v>#N/A</v>
      </c>
      <c r="D36" s="70" t="e">
        <f t="shared" ca="1" si="10"/>
        <v>#N/A</v>
      </c>
      <c r="E36" s="71" t="e">
        <f t="shared" ca="1" si="11"/>
        <v>#N/A</v>
      </c>
      <c r="F36" s="72" t="e">
        <f t="shared" ca="1" si="3"/>
        <v>#N/A</v>
      </c>
      <c r="G36" s="72" t="e">
        <f t="shared" ca="1" si="3"/>
        <v>#N/A</v>
      </c>
      <c r="H36" s="72" t="e">
        <f t="shared" ca="1" si="12"/>
        <v>#N/A</v>
      </c>
      <c r="I36" s="73" t="e">
        <f t="shared" ca="1" si="13"/>
        <v>#N/A</v>
      </c>
      <c r="J36" s="74" t="e">
        <f t="shared" ca="1" si="4"/>
        <v>#N/A</v>
      </c>
      <c r="K36" s="74" t="e">
        <f t="shared" ca="1" si="5"/>
        <v>#N/A</v>
      </c>
      <c r="L36" s="74" t="e">
        <f t="shared" ca="1" si="14"/>
        <v>#N/A</v>
      </c>
      <c r="M36" s="75" t="e">
        <f t="shared" ca="1" si="15"/>
        <v>#N/A</v>
      </c>
      <c r="N36" s="76" t="e">
        <f t="shared" ca="1" si="6"/>
        <v>#N/A</v>
      </c>
      <c r="O36" s="76" t="e">
        <f t="shared" ca="1" si="6"/>
        <v>#N/A</v>
      </c>
      <c r="P36" s="76" t="e">
        <f t="shared" ca="1" si="16"/>
        <v>#N/A</v>
      </c>
      <c r="Q36" s="77" t="e">
        <f t="shared" ca="1" si="17"/>
        <v>#N/A</v>
      </c>
      <c r="S36" s="69" t="s">
        <v>645</v>
      </c>
      <c r="T36" s="78" t="e">
        <f t="shared" ca="1" si="18"/>
        <v>#N/A</v>
      </c>
      <c r="U36" s="78" t="e">
        <f t="shared" ca="1" si="19"/>
        <v>#N/A</v>
      </c>
      <c r="V36" s="68"/>
      <c r="W36" s="32" t="e">
        <f t="shared" ca="1" si="20"/>
        <v>#N/A</v>
      </c>
      <c r="X36" s="32" t="e">
        <f t="shared" ca="1" si="7"/>
        <v>#N/A</v>
      </c>
      <c r="AB36" s="69" t="s">
        <v>645</v>
      </c>
      <c r="AC36" s="78">
        <v>0.14000000000000001</v>
      </c>
      <c r="AD36" s="78">
        <v>0.09</v>
      </c>
      <c r="AF36" s="86" t="e">
        <f t="shared" ca="1" si="21"/>
        <v>#N/A</v>
      </c>
      <c r="AG36" s="86" t="e">
        <f t="shared" ca="1" si="8"/>
        <v>#N/A</v>
      </c>
      <c r="AI36" s="87" t="e">
        <f t="shared" ca="1" si="22"/>
        <v>#N/A</v>
      </c>
      <c r="AJ36" s="87" t="e">
        <f t="shared" ca="1" si="9"/>
        <v>#N/A</v>
      </c>
    </row>
    <row r="37" spans="1:36" x14ac:dyDescent="0.3">
      <c r="A37" s="58" t="s">
        <v>646</v>
      </c>
      <c r="B37" s="59" t="e">
        <f t="shared" ca="1" si="2"/>
        <v>#N/A</v>
      </c>
      <c r="C37" s="59" t="e">
        <f t="shared" ca="1" si="2"/>
        <v>#N/A</v>
      </c>
      <c r="D37" s="59" t="e">
        <f t="shared" ca="1" si="10"/>
        <v>#N/A</v>
      </c>
      <c r="E37" s="60" t="e">
        <f t="shared" ca="1" si="11"/>
        <v>#N/A</v>
      </c>
      <c r="F37" s="61" t="e">
        <f t="shared" ca="1" si="3"/>
        <v>#N/A</v>
      </c>
      <c r="G37" s="61" t="e">
        <f t="shared" ca="1" si="3"/>
        <v>#N/A</v>
      </c>
      <c r="H37" s="61" t="e">
        <f t="shared" ca="1" si="12"/>
        <v>#N/A</v>
      </c>
      <c r="I37" s="62" t="e">
        <f t="shared" ca="1" si="13"/>
        <v>#N/A</v>
      </c>
      <c r="J37" s="63" t="e">
        <f t="shared" ca="1" si="4"/>
        <v>#N/A</v>
      </c>
      <c r="K37" s="63" t="e">
        <f t="shared" ca="1" si="5"/>
        <v>#N/A</v>
      </c>
      <c r="L37" s="63" t="e">
        <f t="shared" ca="1" si="14"/>
        <v>#N/A</v>
      </c>
      <c r="M37" s="64" t="e">
        <f t="shared" ca="1" si="15"/>
        <v>#N/A</v>
      </c>
      <c r="N37" s="65" t="e">
        <f t="shared" ca="1" si="6"/>
        <v>#N/A</v>
      </c>
      <c r="O37" s="65" t="e">
        <f t="shared" ca="1" si="6"/>
        <v>#N/A</v>
      </c>
      <c r="P37" s="65" t="e">
        <f t="shared" ca="1" si="16"/>
        <v>#N/A</v>
      </c>
      <c r="Q37" s="66" t="e">
        <f t="shared" ca="1" si="17"/>
        <v>#N/A</v>
      </c>
      <c r="S37" s="58" t="s">
        <v>646</v>
      </c>
      <c r="T37" s="67" t="e">
        <f t="shared" ca="1" si="18"/>
        <v>#N/A</v>
      </c>
      <c r="U37" s="67" t="e">
        <f t="shared" ca="1" si="19"/>
        <v>#N/A</v>
      </c>
      <c r="V37" s="68"/>
      <c r="W37" s="32" t="e">
        <f t="shared" ca="1" si="20"/>
        <v>#N/A</v>
      </c>
      <c r="X37" s="32" t="e">
        <f t="shared" ca="1" si="7"/>
        <v>#N/A</v>
      </c>
      <c r="AB37" s="58" t="s">
        <v>646</v>
      </c>
      <c r="AC37" s="67">
        <v>0.12</v>
      </c>
      <c r="AD37" s="67">
        <v>0.08</v>
      </c>
      <c r="AF37" s="86" t="e">
        <f t="shared" ca="1" si="21"/>
        <v>#N/A</v>
      </c>
      <c r="AG37" s="86" t="e">
        <f t="shared" ca="1" si="8"/>
        <v>#N/A</v>
      </c>
      <c r="AI37" s="87" t="e">
        <f t="shared" ca="1" si="22"/>
        <v>#N/A</v>
      </c>
      <c r="AJ37" s="87" t="e">
        <f t="shared" ca="1" si="9"/>
        <v>#N/A</v>
      </c>
    </row>
    <row r="38" spans="1:36" x14ac:dyDescent="0.3">
      <c r="A38" s="58" t="s">
        <v>647</v>
      </c>
      <c r="B38" s="59" t="e">
        <f t="shared" ca="1" si="2"/>
        <v>#N/A</v>
      </c>
      <c r="C38" s="59" t="e">
        <f t="shared" ca="1" si="2"/>
        <v>#N/A</v>
      </c>
      <c r="D38" s="59" t="e">
        <f t="shared" ca="1" si="10"/>
        <v>#N/A</v>
      </c>
      <c r="E38" s="60" t="e">
        <f t="shared" ca="1" si="11"/>
        <v>#N/A</v>
      </c>
      <c r="F38" s="61" t="e">
        <f t="shared" ca="1" si="3"/>
        <v>#N/A</v>
      </c>
      <c r="G38" s="61" t="e">
        <f t="shared" ca="1" si="3"/>
        <v>#N/A</v>
      </c>
      <c r="H38" s="61" t="e">
        <f t="shared" ca="1" si="12"/>
        <v>#N/A</v>
      </c>
      <c r="I38" s="62" t="e">
        <f t="shared" ca="1" si="13"/>
        <v>#N/A</v>
      </c>
      <c r="J38" s="63" t="e">
        <f t="shared" ca="1" si="4"/>
        <v>#N/A</v>
      </c>
      <c r="K38" s="63" t="e">
        <f t="shared" ca="1" si="5"/>
        <v>#N/A</v>
      </c>
      <c r="L38" s="63" t="e">
        <f t="shared" ca="1" si="14"/>
        <v>#N/A</v>
      </c>
      <c r="M38" s="64" t="e">
        <f t="shared" ca="1" si="15"/>
        <v>#N/A</v>
      </c>
      <c r="N38" s="65" t="e">
        <f t="shared" ca="1" si="6"/>
        <v>#N/A</v>
      </c>
      <c r="O38" s="65" t="e">
        <f t="shared" ca="1" si="6"/>
        <v>#N/A</v>
      </c>
      <c r="P38" s="65" t="e">
        <f t="shared" ca="1" si="16"/>
        <v>#N/A</v>
      </c>
      <c r="Q38" s="66" t="e">
        <f t="shared" ca="1" si="17"/>
        <v>#N/A</v>
      </c>
      <c r="S38" s="58" t="s">
        <v>647</v>
      </c>
      <c r="T38" s="67" t="e">
        <f t="shared" ca="1" si="18"/>
        <v>#N/A</v>
      </c>
      <c r="U38" s="67" t="e">
        <f t="shared" ca="1" si="19"/>
        <v>#N/A</v>
      </c>
      <c r="V38" s="68"/>
      <c r="W38" s="32" t="e">
        <f t="shared" ca="1" si="20"/>
        <v>#N/A</v>
      </c>
      <c r="X38" s="32" t="e">
        <f t="shared" ca="1" si="7"/>
        <v>#N/A</v>
      </c>
      <c r="AB38" s="58" t="s">
        <v>647</v>
      </c>
      <c r="AC38" s="67">
        <v>0.12</v>
      </c>
      <c r="AD38" s="67">
        <v>0.08</v>
      </c>
      <c r="AF38" s="86" t="e">
        <f t="shared" ca="1" si="21"/>
        <v>#N/A</v>
      </c>
      <c r="AG38" s="86" t="e">
        <f t="shared" ca="1" si="8"/>
        <v>#N/A</v>
      </c>
      <c r="AI38" s="87" t="e">
        <f t="shared" ca="1" si="22"/>
        <v>#N/A</v>
      </c>
      <c r="AJ38" s="87" t="e">
        <f t="shared" ca="1" si="9"/>
        <v>#N/A</v>
      </c>
    </row>
    <row r="39" spans="1:36" x14ac:dyDescent="0.3">
      <c r="A39" s="58" t="s">
        <v>648</v>
      </c>
      <c r="B39" s="59" t="e">
        <f t="shared" ca="1" si="2"/>
        <v>#N/A</v>
      </c>
      <c r="C39" s="59" t="e">
        <f t="shared" ca="1" si="2"/>
        <v>#N/A</v>
      </c>
      <c r="D39" s="59" t="e">
        <f t="shared" ca="1" si="10"/>
        <v>#N/A</v>
      </c>
      <c r="E39" s="60" t="e">
        <f t="shared" ca="1" si="11"/>
        <v>#N/A</v>
      </c>
      <c r="F39" s="61" t="e">
        <f t="shared" ca="1" si="3"/>
        <v>#N/A</v>
      </c>
      <c r="G39" s="61" t="e">
        <f t="shared" ca="1" si="3"/>
        <v>#N/A</v>
      </c>
      <c r="H39" s="61" t="e">
        <f t="shared" ca="1" si="12"/>
        <v>#N/A</v>
      </c>
      <c r="I39" s="62" t="e">
        <f t="shared" ca="1" si="13"/>
        <v>#N/A</v>
      </c>
      <c r="J39" s="63" t="e">
        <f t="shared" ca="1" si="4"/>
        <v>#N/A</v>
      </c>
      <c r="K39" s="63" t="e">
        <f t="shared" ca="1" si="5"/>
        <v>#N/A</v>
      </c>
      <c r="L39" s="63" t="e">
        <f t="shared" ca="1" si="14"/>
        <v>#N/A</v>
      </c>
      <c r="M39" s="64" t="e">
        <f t="shared" ca="1" si="15"/>
        <v>#N/A</v>
      </c>
      <c r="N39" s="65" t="e">
        <f t="shared" ca="1" si="6"/>
        <v>#N/A</v>
      </c>
      <c r="O39" s="65" t="e">
        <f t="shared" ca="1" si="6"/>
        <v>#N/A</v>
      </c>
      <c r="P39" s="65" t="e">
        <f t="shared" ca="1" si="16"/>
        <v>#N/A</v>
      </c>
      <c r="Q39" s="66" t="e">
        <f t="shared" ca="1" si="17"/>
        <v>#N/A</v>
      </c>
      <c r="S39" s="58" t="s">
        <v>648</v>
      </c>
      <c r="T39" s="67" t="e">
        <f t="shared" ca="1" si="18"/>
        <v>#N/A</v>
      </c>
      <c r="U39" s="67" t="e">
        <f t="shared" ca="1" si="19"/>
        <v>#N/A</v>
      </c>
      <c r="V39" s="68"/>
      <c r="W39" s="32" t="e">
        <f t="shared" ca="1" si="20"/>
        <v>#N/A</v>
      </c>
      <c r="X39" s="32" t="e">
        <f t="shared" ca="1" si="7"/>
        <v>#N/A</v>
      </c>
      <c r="AB39" s="58" t="s">
        <v>648</v>
      </c>
      <c r="AC39" s="67">
        <v>0.11</v>
      </c>
      <c r="AD39" s="67">
        <v>0.06</v>
      </c>
      <c r="AF39" s="86" t="e">
        <f t="shared" ca="1" si="21"/>
        <v>#N/A</v>
      </c>
      <c r="AG39" s="86" t="e">
        <f t="shared" ca="1" si="8"/>
        <v>#N/A</v>
      </c>
      <c r="AI39" s="87" t="e">
        <f t="shared" ca="1" si="22"/>
        <v>#N/A</v>
      </c>
      <c r="AJ39" s="87" t="e">
        <f t="shared" ca="1" si="9"/>
        <v>#N/A</v>
      </c>
    </row>
    <row r="40" spans="1:36" x14ac:dyDescent="0.3">
      <c r="A40" s="69" t="s">
        <v>649</v>
      </c>
      <c r="B40" s="70" t="e">
        <f t="shared" ca="1" si="2"/>
        <v>#N/A</v>
      </c>
      <c r="C40" s="70" t="e">
        <f t="shared" ca="1" si="2"/>
        <v>#N/A</v>
      </c>
      <c r="D40" s="70" t="e">
        <f t="shared" ca="1" si="10"/>
        <v>#N/A</v>
      </c>
      <c r="E40" s="71" t="e">
        <f t="shared" ca="1" si="11"/>
        <v>#N/A</v>
      </c>
      <c r="F40" s="72" t="e">
        <f t="shared" ca="1" si="3"/>
        <v>#N/A</v>
      </c>
      <c r="G40" s="72" t="e">
        <f t="shared" ca="1" si="3"/>
        <v>#N/A</v>
      </c>
      <c r="H40" s="72" t="e">
        <f t="shared" ca="1" si="12"/>
        <v>#N/A</v>
      </c>
      <c r="I40" s="73" t="e">
        <f t="shared" ca="1" si="13"/>
        <v>#N/A</v>
      </c>
      <c r="J40" s="74" t="e">
        <f t="shared" ca="1" si="4"/>
        <v>#N/A</v>
      </c>
      <c r="K40" s="74" t="e">
        <f t="shared" ca="1" si="5"/>
        <v>#N/A</v>
      </c>
      <c r="L40" s="74" t="e">
        <f t="shared" ca="1" si="14"/>
        <v>#N/A</v>
      </c>
      <c r="M40" s="75" t="e">
        <f t="shared" ca="1" si="15"/>
        <v>#N/A</v>
      </c>
      <c r="N40" s="76" t="e">
        <f t="shared" ca="1" si="6"/>
        <v>#N/A</v>
      </c>
      <c r="O40" s="76" t="e">
        <f t="shared" ca="1" si="6"/>
        <v>#N/A</v>
      </c>
      <c r="P40" s="76" t="e">
        <f t="shared" ca="1" si="16"/>
        <v>#N/A</v>
      </c>
      <c r="Q40" s="77" t="e">
        <f t="shared" ca="1" si="17"/>
        <v>#N/A</v>
      </c>
      <c r="S40" s="69" t="s">
        <v>649</v>
      </c>
      <c r="T40" s="78" t="e">
        <f t="shared" ca="1" si="18"/>
        <v>#N/A</v>
      </c>
      <c r="U40" s="78" t="e">
        <f t="shared" ca="1" si="19"/>
        <v>#N/A</v>
      </c>
      <c r="V40" s="68"/>
      <c r="W40" s="32" t="e">
        <f t="shared" ca="1" si="20"/>
        <v>#N/A</v>
      </c>
      <c r="X40" s="32" t="e">
        <f t="shared" ca="1" si="7"/>
        <v>#N/A</v>
      </c>
      <c r="AB40" s="69" t="s">
        <v>649</v>
      </c>
      <c r="AC40" s="78">
        <v>0.12</v>
      </c>
      <c r="AD40" s="78">
        <v>0.08</v>
      </c>
      <c r="AF40" s="86" t="e">
        <f t="shared" ca="1" si="21"/>
        <v>#N/A</v>
      </c>
      <c r="AG40" s="86" t="e">
        <f t="shared" ca="1" si="8"/>
        <v>#N/A</v>
      </c>
      <c r="AI40" s="87" t="e">
        <f t="shared" ca="1" si="22"/>
        <v>#N/A</v>
      </c>
      <c r="AJ40" s="87" t="e">
        <f t="shared" ca="1" si="9"/>
        <v>#N/A</v>
      </c>
    </row>
    <row r="41" spans="1:36" x14ac:dyDescent="0.3">
      <c r="A41" s="43" t="s">
        <v>224</v>
      </c>
      <c r="B41" s="59" t="e">
        <f ca="1">AVERAGE(B25:B40)</f>
        <v>#N/A</v>
      </c>
      <c r="C41" s="59" t="e">
        <f ca="1">AVERAGE(C25:C40)</f>
        <v>#N/A</v>
      </c>
      <c r="D41" s="79" t="e">
        <f t="shared" ref="D41:D43" ca="1" si="23">B41-C41</f>
        <v>#N/A</v>
      </c>
      <c r="E41" s="80" t="e">
        <f t="shared" ref="E41:E43" ca="1" si="24">D41/B41</f>
        <v>#N/A</v>
      </c>
      <c r="F41" s="61" t="e">
        <f ca="1">AVERAGE(F25:F40)</f>
        <v>#N/A</v>
      </c>
      <c r="G41" s="61" t="e">
        <f ca="1">AVERAGE(G25:G40)</f>
        <v>#N/A</v>
      </c>
      <c r="H41" s="61" t="e">
        <f t="shared" ref="H41:H43" ca="1" si="25">F41-G41</f>
        <v>#N/A</v>
      </c>
      <c r="I41" s="81" t="e">
        <f t="shared" ref="I41:I43" ca="1" si="26">H41/F41</f>
        <v>#N/A</v>
      </c>
      <c r="J41" s="63" t="e">
        <f ca="1">AVERAGE(J25:J40)</f>
        <v>#N/A</v>
      </c>
      <c r="K41" s="63" t="e">
        <f ca="1">AVERAGE(K25:K40)</f>
        <v>#N/A</v>
      </c>
      <c r="L41" s="63" t="e">
        <f t="shared" ref="L41:L43" ca="1" si="27">J41-K41</f>
        <v>#N/A</v>
      </c>
      <c r="M41" s="82" t="e">
        <f t="shared" ref="M41:M43" ca="1" si="28">L41/J41</f>
        <v>#N/A</v>
      </c>
      <c r="N41" s="65" t="e">
        <f ca="1">AVERAGE(N25:N40)</f>
        <v>#N/A</v>
      </c>
      <c r="O41" s="65" t="e">
        <f ca="1">AVERAGE(O25:O40)</f>
        <v>#N/A</v>
      </c>
      <c r="P41" s="65" t="e">
        <f t="shared" ref="P41:P43" ca="1" si="29">N41-O41</f>
        <v>#N/A</v>
      </c>
      <c r="Q41" s="83" t="e">
        <f t="shared" ref="Q41:Q43" ca="1" si="30">P41/N41</f>
        <v>#N/A</v>
      </c>
      <c r="S41" s="43" t="s">
        <v>224</v>
      </c>
      <c r="T41" s="67" t="e">
        <f t="shared" ref="T41" ca="1" si="31">AVERAGE(T25:T40)</f>
        <v>#N/A</v>
      </c>
      <c r="U41" s="67" t="e">
        <f t="shared" ref="U41" ca="1" si="32">AVERAGE(U25:U40)</f>
        <v>#N/A</v>
      </c>
      <c r="V41" s="68"/>
      <c r="AB41" s="43" t="s">
        <v>224</v>
      </c>
      <c r="AC41" s="67">
        <v>0.11812500000000001</v>
      </c>
      <c r="AD41" s="67">
        <v>6.6875000000000004E-2</v>
      </c>
      <c r="AF41" s="68"/>
      <c r="AG41" s="68"/>
      <c r="AI41" s="68"/>
      <c r="AJ41" s="68"/>
    </row>
    <row r="42" spans="1:36" x14ac:dyDescent="0.3">
      <c r="A42" s="43" t="s">
        <v>650</v>
      </c>
      <c r="B42" s="59" t="e">
        <f ca="1">MIN(B25:B40)</f>
        <v>#N/A</v>
      </c>
      <c r="C42" s="59" t="e">
        <f ca="1">MIN(C25:C40)</f>
        <v>#N/A</v>
      </c>
      <c r="D42" s="79" t="e">
        <f t="shared" ca="1" si="23"/>
        <v>#N/A</v>
      </c>
      <c r="E42" s="80" t="e">
        <f t="shared" ca="1" si="24"/>
        <v>#N/A</v>
      </c>
      <c r="F42" s="61" t="e">
        <f ca="1">MIN(F25:F40)</f>
        <v>#N/A</v>
      </c>
      <c r="G42" s="61" t="e">
        <f ca="1">MIN(G25:G40)</f>
        <v>#N/A</v>
      </c>
      <c r="H42" s="61" t="e">
        <f t="shared" ca="1" si="25"/>
        <v>#N/A</v>
      </c>
      <c r="I42" s="62" t="e">
        <f t="shared" ca="1" si="26"/>
        <v>#N/A</v>
      </c>
      <c r="J42" s="63" t="e">
        <f ca="1">MIN(J25:J40)</f>
        <v>#N/A</v>
      </c>
      <c r="K42" s="63" t="e">
        <f ca="1">MIN(K25:K40)</f>
        <v>#N/A</v>
      </c>
      <c r="L42" s="63" t="e">
        <f t="shared" ca="1" si="27"/>
        <v>#N/A</v>
      </c>
      <c r="M42" s="84" t="e">
        <f t="shared" ca="1" si="28"/>
        <v>#N/A</v>
      </c>
      <c r="N42" s="65" t="e">
        <f ca="1">MIN(N25:N40)</f>
        <v>#N/A</v>
      </c>
      <c r="O42" s="65" t="e">
        <f ca="1">MIN(O25:O40)</f>
        <v>#N/A</v>
      </c>
      <c r="P42" s="65" t="e">
        <f t="shared" ca="1" si="29"/>
        <v>#N/A</v>
      </c>
      <c r="Q42" s="85" t="e">
        <f t="shared" ca="1" si="30"/>
        <v>#N/A</v>
      </c>
      <c r="S42" s="43" t="s">
        <v>650</v>
      </c>
      <c r="T42" s="67" t="e">
        <f t="shared" ref="T42" ca="1" si="33">MIN(T25:T40)</f>
        <v>#N/A</v>
      </c>
      <c r="U42" s="67" t="e">
        <f t="shared" ref="U42" ca="1" si="34">MIN(U25:U40)</f>
        <v>#N/A</v>
      </c>
      <c r="V42" s="68"/>
      <c r="AB42" s="43" t="s">
        <v>650</v>
      </c>
      <c r="AC42" s="67">
        <v>0.06</v>
      </c>
      <c r="AD42" s="67">
        <v>0.02</v>
      </c>
      <c r="AF42" s="68"/>
      <c r="AG42" s="68"/>
      <c r="AI42" s="68"/>
      <c r="AJ42" s="68"/>
    </row>
    <row r="43" spans="1:36" x14ac:dyDescent="0.3">
      <c r="A43" s="43" t="s">
        <v>651</v>
      </c>
      <c r="B43" s="59" t="e">
        <f ca="1">MAX(B25:B40)</f>
        <v>#N/A</v>
      </c>
      <c r="C43" s="59" t="e">
        <f ca="1">MAX(C25:C40)</f>
        <v>#N/A</v>
      </c>
      <c r="D43" s="79" t="e">
        <f t="shared" ca="1" si="23"/>
        <v>#N/A</v>
      </c>
      <c r="E43" s="80" t="e">
        <f t="shared" ca="1" si="24"/>
        <v>#N/A</v>
      </c>
      <c r="F43" s="61" t="e">
        <f ca="1">MAX(F25:F40)</f>
        <v>#N/A</v>
      </c>
      <c r="G43" s="61" t="e">
        <f ca="1">MAX(G25:G40)</f>
        <v>#N/A</v>
      </c>
      <c r="H43" s="61" t="e">
        <f t="shared" ca="1" si="25"/>
        <v>#N/A</v>
      </c>
      <c r="I43" s="62" t="e">
        <f t="shared" ca="1" si="26"/>
        <v>#N/A</v>
      </c>
      <c r="J43" s="63" t="e">
        <f ca="1">MAX(J25:J40)</f>
        <v>#N/A</v>
      </c>
      <c r="K43" s="63" t="e">
        <f ca="1">MAX(K25:K40)</f>
        <v>#N/A</v>
      </c>
      <c r="L43" s="63" t="e">
        <f t="shared" ca="1" si="27"/>
        <v>#N/A</v>
      </c>
      <c r="M43" s="84" t="e">
        <f t="shared" ca="1" si="28"/>
        <v>#N/A</v>
      </c>
      <c r="N43" s="65" t="e">
        <f ca="1">MAX(N25:N40)</f>
        <v>#N/A</v>
      </c>
      <c r="O43" s="65" t="e">
        <f ca="1">MAX(O25:O40)</f>
        <v>#N/A</v>
      </c>
      <c r="P43" s="65" t="e">
        <f t="shared" ca="1" si="29"/>
        <v>#N/A</v>
      </c>
      <c r="Q43" s="85" t="e">
        <f t="shared" ca="1" si="30"/>
        <v>#N/A</v>
      </c>
      <c r="S43" s="43" t="s">
        <v>651</v>
      </c>
      <c r="T43" s="67" t="e">
        <f t="shared" ref="T43" ca="1" si="35">MAX(T25:T40)</f>
        <v>#N/A</v>
      </c>
      <c r="U43" s="67" t="e">
        <f t="shared" ref="U43" ca="1" si="36">MAX(U25:U40)</f>
        <v>#N/A</v>
      </c>
      <c r="V43" s="68"/>
      <c r="AB43" s="43" t="s">
        <v>651</v>
      </c>
      <c r="AC43" s="67">
        <v>0.16</v>
      </c>
      <c r="AD43" s="67">
        <v>0.1</v>
      </c>
      <c r="AF43" s="68"/>
      <c r="AG43" s="68"/>
      <c r="AI43" s="68"/>
      <c r="AJ43" s="68"/>
    </row>
    <row r="44" spans="1:36" x14ac:dyDescent="0.3">
      <c r="S44" t="s">
        <v>599</v>
      </c>
    </row>
    <row r="45" spans="1:36" x14ac:dyDescent="0.3">
      <c r="S45" t="s">
        <v>600</v>
      </c>
    </row>
    <row r="46" spans="1:36" x14ac:dyDescent="0.3">
      <c r="S46" t="s">
        <v>601</v>
      </c>
    </row>
    <row r="47" spans="1:36" x14ac:dyDescent="0.3">
      <c r="P47" s="1"/>
    </row>
    <row r="48" spans="1:36" x14ac:dyDescent="0.3">
      <c r="P48" s="1"/>
    </row>
    <row r="49" spans="1:23" x14ac:dyDescent="0.3">
      <c r="P49" s="1"/>
      <c r="S49" s="88" t="s">
        <v>652</v>
      </c>
      <c r="T49" s="88"/>
      <c r="U49" s="88"/>
      <c r="V49" s="88"/>
      <c r="W49" s="88"/>
    </row>
    <row r="50" spans="1:23" x14ac:dyDescent="0.3">
      <c r="P50" s="1"/>
      <c r="S50" s="88" t="s">
        <v>653</v>
      </c>
      <c r="T50" s="88"/>
      <c r="U50" s="88"/>
      <c r="V50" s="88"/>
      <c r="W50" s="88"/>
    </row>
    <row r="51" spans="1:23" x14ac:dyDescent="0.3">
      <c r="P51" s="1"/>
      <c r="S51" s="89" t="s">
        <v>654</v>
      </c>
      <c r="T51" s="89" t="s">
        <v>632</v>
      </c>
      <c r="U51" s="89" t="s">
        <v>633</v>
      </c>
      <c r="V51" s="88"/>
      <c r="W51" s="88"/>
    </row>
    <row r="52" spans="1:23" x14ac:dyDescent="0.3">
      <c r="P52" s="1"/>
      <c r="S52" s="89" t="str">
        <f>S25</f>
        <v>01</v>
      </c>
      <c r="T52" s="90" t="e">
        <f t="shared" ref="T52:U52" ca="1" si="37">T25</f>
        <v>#N/A</v>
      </c>
      <c r="U52" s="90" t="e">
        <f t="shared" ca="1" si="37"/>
        <v>#N/A</v>
      </c>
      <c r="V52" s="88"/>
      <c r="W52" s="88"/>
    </row>
    <row r="53" spans="1:23" x14ac:dyDescent="0.3">
      <c r="A53" s="1"/>
      <c r="B53" s="1"/>
      <c r="C53" s="1"/>
      <c r="D53" s="1"/>
      <c r="E53" s="1"/>
      <c r="F53" s="1"/>
      <c r="G53" s="1"/>
      <c r="H53" s="1"/>
      <c r="I53" s="1"/>
      <c r="J53" s="1"/>
      <c r="K53" s="1"/>
      <c r="L53" s="1"/>
      <c r="M53" s="1"/>
      <c r="N53" s="1"/>
      <c r="O53" s="1"/>
      <c r="P53" s="1"/>
      <c r="S53" s="89" t="str">
        <f t="shared" ref="S53:U53" si="38">S26</f>
        <v>02</v>
      </c>
      <c r="T53" s="90" t="e">
        <f t="shared" ca="1" si="38"/>
        <v>#N/A</v>
      </c>
      <c r="U53" s="90" t="e">
        <f t="shared" ca="1" si="38"/>
        <v>#N/A</v>
      </c>
      <c r="V53" s="88"/>
      <c r="W53" s="88"/>
    </row>
    <row r="54" spans="1:23" x14ac:dyDescent="0.3">
      <c r="A54" s="1"/>
      <c r="B54" s="1"/>
      <c r="C54" s="1"/>
      <c r="D54" s="1"/>
      <c r="E54" s="1"/>
      <c r="F54" s="1"/>
      <c r="G54" s="1"/>
      <c r="H54" s="1"/>
      <c r="I54" s="1"/>
      <c r="J54" s="1"/>
      <c r="K54" s="1"/>
      <c r="L54" s="1"/>
      <c r="M54" s="1"/>
      <c r="N54" s="1"/>
      <c r="O54" s="1"/>
      <c r="P54" s="1"/>
      <c r="S54" s="89" t="str">
        <f t="shared" ref="S54:U54" si="39">S27</f>
        <v>03</v>
      </c>
      <c r="T54" s="90" t="e">
        <f t="shared" ca="1" si="39"/>
        <v>#N/A</v>
      </c>
      <c r="U54" s="90" t="e">
        <f t="shared" ca="1" si="39"/>
        <v>#N/A</v>
      </c>
      <c r="V54" s="88"/>
      <c r="W54" s="88"/>
    </row>
    <row r="55" spans="1:23" x14ac:dyDescent="0.3">
      <c r="P55" s="1"/>
      <c r="S55" s="89" t="str">
        <f t="shared" ref="S55:U55" si="40">S28</f>
        <v>04</v>
      </c>
      <c r="T55" s="90" t="e">
        <f t="shared" ca="1" si="40"/>
        <v>#N/A</v>
      </c>
      <c r="U55" s="90" t="e">
        <f t="shared" ca="1" si="40"/>
        <v>#N/A</v>
      </c>
      <c r="V55" s="88"/>
      <c r="W55" s="88"/>
    </row>
    <row r="56" spans="1:23" x14ac:dyDescent="0.3">
      <c r="I56" s="1"/>
      <c r="S56" s="89" t="str">
        <f t="shared" ref="S56:U56" si="41">S29</f>
        <v>05</v>
      </c>
      <c r="T56" s="90" t="e">
        <f t="shared" ca="1" si="41"/>
        <v>#N/A</v>
      </c>
      <c r="U56" s="90" t="e">
        <f t="shared" ca="1" si="41"/>
        <v>#N/A</v>
      </c>
      <c r="V56" s="88"/>
      <c r="W56" s="88"/>
    </row>
    <row r="57" spans="1:23" x14ac:dyDescent="0.3">
      <c r="I57" s="1"/>
      <c r="S57" s="89" t="str">
        <f t="shared" ref="S57:U57" si="42">S30</f>
        <v>06</v>
      </c>
      <c r="T57" s="90" t="e">
        <f t="shared" ca="1" si="42"/>
        <v>#N/A</v>
      </c>
      <c r="U57" s="90" t="e">
        <f t="shared" ca="1" si="42"/>
        <v>#N/A</v>
      </c>
      <c r="V57" s="88"/>
      <c r="W57" s="88"/>
    </row>
    <row r="58" spans="1:23" x14ac:dyDescent="0.3">
      <c r="S58" s="89" t="str">
        <f t="shared" ref="S58:U58" si="43">S31</f>
        <v>07</v>
      </c>
      <c r="T58" s="90" t="e">
        <f t="shared" ca="1" si="43"/>
        <v>#N/A</v>
      </c>
      <c r="U58" s="90" t="e">
        <f t="shared" ca="1" si="43"/>
        <v>#N/A</v>
      </c>
      <c r="V58" s="88"/>
      <c r="W58" s="88"/>
    </row>
    <row r="59" spans="1:23" x14ac:dyDescent="0.3">
      <c r="S59" s="89" t="str">
        <f t="shared" ref="S59:U59" si="44">S32</f>
        <v>08</v>
      </c>
      <c r="T59" s="90" t="e">
        <f t="shared" ca="1" si="44"/>
        <v>#N/A</v>
      </c>
      <c r="U59" s="90" t="e">
        <f t="shared" ca="1" si="44"/>
        <v>#N/A</v>
      </c>
      <c r="V59" s="88"/>
      <c r="W59" s="88"/>
    </row>
    <row r="60" spans="1:23" x14ac:dyDescent="0.3">
      <c r="S60" s="89" t="str">
        <f t="shared" ref="S60:U60" si="45">S33</f>
        <v>09</v>
      </c>
      <c r="T60" s="90" t="e">
        <f t="shared" ca="1" si="45"/>
        <v>#N/A</v>
      </c>
      <c r="U60" s="90" t="e">
        <f t="shared" ca="1" si="45"/>
        <v>#N/A</v>
      </c>
      <c r="V60" s="88"/>
      <c r="W60" s="88"/>
    </row>
    <row r="61" spans="1:23" x14ac:dyDescent="0.3">
      <c r="S61" s="89" t="str">
        <f t="shared" ref="S61:U61" si="46">S34</f>
        <v>10</v>
      </c>
      <c r="T61" s="90" t="e">
        <f t="shared" ca="1" si="46"/>
        <v>#N/A</v>
      </c>
      <c r="U61" s="90" t="e">
        <f t="shared" ca="1" si="46"/>
        <v>#N/A</v>
      </c>
      <c r="V61" s="88"/>
      <c r="W61" s="88"/>
    </row>
    <row r="62" spans="1:23" x14ac:dyDescent="0.3">
      <c r="S62" s="89" t="str">
        <f t="shared" ref="S62:U62" si="47">S35</f>
        <v>11</v>
      </c>
      <c r="T62" s="90" t="e">
        <f t="shared" ca="1" si="47"/>
        <v>#N/A</v>
      </c>
      <c r="U62" s="90" t="e">
        <f t="shared" ca="1" si="47"/>
        <v>#N/A</v>
      </c>
      <c r="V62" s="88"/>
      <c r="W62" s="88"/>
    </row>
    <row r="63" spans="1:23" x14ac:dyDescent="0.3">
      <c r="S63" s="89" t="str">
        <f t="shared" ref="S63:U63" si="48">S36</f>
        <v>12</v>
      </c>
      <c r="T63" s="90" t="e">
        <f t="shared" ca="1" si="48"/>
        <v>#N/A</v>
      </c>
      <c r="U63" s="90" t="e">
        <f t="shared" ca="1" si="48"/>
        <v>#N/A</v>
      </c>
      <c r="V63" s="88"/>
      <c r="W63" s="88"/>
    </row>
    <row r="64" spans="1:23" x14ac:dyDescent="0.3">
      <c r="S64" s="89" t="str">
        <f t="shared" ref="S64:U64" si="49">S37</f>
        <v>13</v>
      </c>
      <c r="T64" s="90" t="e">
        <f t="shared" ca="1" si="49"/>
        <v>#N/A</v>
      </c>
      <c r="U64" s="90" t="e">
        <f t="shared" ca="1" si="49"/>
        <v>#N/A</v>
      </c>
      <c r="V64" s="88"/>
      <c r="W64" s="88"/>
    </row>
    <row r="65" spans="19:23" x14ac:dyDescent="0.3">
      <c r="S65" s="89" t="str">
        <f t="shared" ref="S65:U65" si="50">S38</f>
        <v>14</v>
      </c>
      <c r="T65" s="90" t="e">
        <f t="shared" ca="1" si="50"/>
        <v>#N/A</v>
      </c>
      <c r="U65" s="90" t="e">
        <f t="shared" ca="1" si="50"/>
        <v>#N/A</v>
      </c>
      <c r="V65" s="88"/>
      <c r="W65" s="88"/>
    </row>
    <row r="66" spans="19:23" x14ac:dyDescent="0.3">
      <c r="S66" s="89" t="str">
        <f t="shared" ref="S66:U66" si="51">S39</f>
        <v>15</v>
      </c>
      <c r="T66" s="90" t="e">
        <f t="shared" ca="1" si="51"/>
        <v>#N/A</v>
      </c>
      <c r="U66" s="90" t="e">
        <f t="shared" ca="1" si="51"/>
        <v>#N/A</v>
      </c>
      <c r="V66" s="88"/>
      <c r="W66" s="88"/>
    </row>
    <row r="67" spans="19:23" x14ac:dyDescent="0.3">
      <c r="S67" s="89" t="str">
        <f t="shared" ref="S67:U67" si="52">S40</f>
        <v>16</v>
      </c>
      <c r="T67" s="90" t="e">
        <f t="shared" ca="1" si="52"/>
        <v>#N/A</v>
      </c>
      <c r="U67" s="90" t="e">
        <f t="shared" ca="1" si="52"/>
        <v>#N/A</v>
      </c>
      <c r="V67" s="88"/>
      <c r="W67" s="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2"/>
  <sheetViews>
    <sheetView workbookViewId="0"/>
  </sheetViews>
  <sheetFormatPr defaultRowHeight="14.4" x14ac:dyDescent="0.3"/>
  <sheetData>
    <row r="1" spans="1:8" x14ac:dyDescent="0.3">
      <c r="A1" s="6" t="s">
        <v>655</v>
      </c>
    </row>
    <row r="3" spans="1:8" x14ac:dyDescent="0.3">
      <c r="A3" t="s">
        <v>656</v>
      </c>
    </row>
    <row r="4" spans="1:8" x14ac:dyDescent="0.3">
      <c r="A4" t="s">
        <v>657</v>
      </c>
    </row>
    <row r="6" spans="1:8" x14ac:dyDescent="0.3">
      <c r="A6" t="s">
        <v>658</v>
      </c>
    </row>
    <row r="8" spans="1:8" x14ac:dyDescent="0.3">
      <c r="A8" t="s">
        <v>659</v>
      </c>
    </row>
    <row r="11" spans="1:8" x14ac:dyDescent="0.3">
      <c r="D11" t="s">
        <v>235</v>
      </c>
      <c r="F11" t="s">
        <v>231</v>
      </c>
    </row>
    <row r="12" spans="1:8" x14ac:dyDescent="0.3">
      <c r="D12" t="s">
        <v>660</v>
      </c>
      <c r="F12" t="s">
        <v>660</v>
      </c>
    </row>
    <row r="13" spans="1:8" x14ac:dyDescent="0.3">
      <c r="D13" t="s">
        <v>661</v>
      </c>
    </row>
    <row r="15" spans="1:8" x14ac:dyDescent="0.3">
      <c r="A15" t="s">
        <v>662</v>
      </c>
      <c r="D15" t="s">
        <v>663</v>
      </c>
      <c r="F15" t="s">
        <v>664</v>
      </c>
    </row>
    <row r="16" spans="1:8" x14ac:dyDescent="0.3">
      <c r="A16" t="s">
        <v>665</v>
      </c>
      <c r="D16" t="s">
        <v>663</v>
      </c>
      <c r="F16" t="s">
        <v>664</v>
      </c>
      <c r="H16" t="s">
        <v>666</v>
      </c>
    </row>
    <row r="17" spans="1:6" x14ac:dyDescent="0.3">
      <c r="A17" t="s">
        <v>667</v>
      </c>
      <c r="D17" t="s">
        <v>668</v>
      </c>
      <c r="F17" t="s">
        <v>664</v>
      </c>
    </row>
    <row r="18" spans="1:6" x14ac:dyDescent="0.3">
      <c r="A18" t="s">
        <v>669</v>
      </c>
      <c r="D18" t="s">
        <v>668</v>
      </c>
      <c r="F18" t="s">
        <v>670</v>
      </c>
    </row>
    <row r="19" spans="1:6" x14ac:dyDescent="0.3">
      <c r="A19" t="s">
        <v>671</v>
      </c>
      <c r="D19" t="s">
        <v>672</v>
      </c>
      <c r="F19" t="s">
        <v>664</v>
      </c>
    </row>
    <row r="20" spans="1:6" x14ac:dyDescent="0.3">
      <c r="A20" t="s">
        <v>673</v>
      </c>
      <c r="D20" t="s">
        <v>672</v>
      </c>
      <c r="F20" t="s">
        <v>670</v>
      </c>
    </row>
    <row r="23" spans="1:6" x14ac:dyDescent="0.3">
      <c r="A23" t="s">
        <v>674</v>
      </c>
    </row>
    <row r="24" spans="1:6" x14ac:dyDescent="0.3">
      <c r="A24" t="s">
        <v>675</v>
      </c>
      <c r="C24">
        <v>100</v>
      </c>
    </row>
    <row r="25" spans="1:6" x14ac:dyDescent="0.3">
      <c r="A25" t="s">
        <v>676</v>
      </c>
      <c r="C25">
        <v>150</v>
      </c>
    </row>
    <row r="27" spans="1:6" x14ac:dyDescent="0.3">
      <c r="A27" t="s">
        <v>662</v>
      </c>
      <c r="D27">
        <v>200</v>
      </c>
      <c r="F27">
        <f>C$24</f>
        <v>100</v>
      </c>
    </row>
    <row r="28" spans="1:6" x14ac:dyDescent="0.3">
      <c r="A28" t="s">
        <v>665</v>
      </c>
      <c r="D28">
        <v>200</v>
      </c>
      <c r="F28">
        <f>C$24</f>
        <v>100</v>
      </c>
    </row>
    <row r="29" spans="1:6" x14ac:dyDescent="0.3">
      <c r="A29" t="s">
        <v>667</v>
      </c>
      <c r="D29">
        <v>175</v>
      </c>
      <c r="F29">
        <f>C$24</f>
        <v>100</v>
      </c>
    </row>
    <row r="30" spans="1:6" x14ac:dyDescent="0.3">
      <c r="A30" t="s">
        <v>669</v>
      </c>
      <c r="D30">
        <v>175</v>
      </c>
      <c r="F30">
        <f>C25</f>
        <v>150</v>
      </c>
    </row>
    <row r="31" spans="1:6" x14ac:dyDescent="0.3">
      <c r="A31" t="s">
        <v>671</v>
      </c>
      <c r="D31">
        <v>150</v>
      </c>
      <c r="F31">
        <f>C$24</f>
        <v>100</v>
      </c>
    </row>
    <row r="32" spans="1:6" x14ac:dyDescent="0.3">
      <c r="A32" t="s">
        <v>673</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8:K165"/>
  <sheetViews>
    <sheetView workbookViewId="0">
      <selection activeCell="M159" sqref="M159"/>
    </sheetView>
  </sheetViews>
  <sheetFormatPr defaultRowHeight="14.4" x14ac:dyDescent="0.3"/>
  <cols>
    <col min="1" max="3" width="8.6640625" customWidth="1"/>
    <col min="4" max="4" width="81.109375" customWidth="1"/>
    <col min="5" max="5" width="12.6640625" customWidth="1"/>
    <col min="6" max="6" width="9.109375" bestFit="1" customWidth="1"/>
    <col min="7" max="10" width="0" hidden="1" customWidth="1"/>
    <col min="11" max="11" width="11.109375" customWidth="1"/>
    <col min="13" max="13" width="69.33203125" bestFit="1" customWidth="1"/>
    <col min="14" max="14" width="11" customWidth="1"/>
  </cols>
  <sheetData>
    <row r="28" spans="1:11" x14ac:dyDescent="0.3">
      <c r="D28" s="113"/>
      <c r="J28" s="113" t="s">
        <v>38</v>
      </c>
    </row>
    <row r="29" spans="1:11" ht="31.95" customHeight="1" x14ac:dyDescent="0.3">
      <c r="A29" s="11" t="s">
        <v>39</v>
      </c>
      <c r="B29" s="11" t="s">
        <v>40</v>
      </c>
      <c r="C29" s="11" t="s">
        <v>41</v>
      </c>
      <c r="D29" s="11" t="s">
        <v>42</v>
      </c>
      <c r="E29" s="11" t="s">
        <v>43</v>
      </c>
      <c r="F29" s="11" t="s">
        <v>44</v>
      </c>
      <c r="J29" s="11" t="s">
        <v>39</v>
      </c>
      <c r="K29" s="6" t="s">
        <v>45</v>
      </c>
    </row>
    <row r="30" spans="1:11" ht="16.2" customHeight="1" x14ac:dyDescent="0.3">
      <c r="A30" s="10"/>
      <c r="B30" s="10"/>
      <c r="C30" s="10"/>
      <c r="D30" s="11" t="s">
        <v>46</v>
      </c>
      <c r="E30" s="10"/>
      <c r="F30" s="10"/>
      <c r="J30" s="10"/>
    </row>
    <row r="31" spans="1:11" ht="16.2" customHeight="1" x14ac:dyDescent="0.3">
      <c r="A31" s="10"/>
      <c r="B31" s="10"/>
      <c r="C31" s="10"/>
      <c r="D31" s="10" t="s">
        <v>47</v>
      </c>
      <c r="E31" s="10"/>
      <c r="F31" s="10"/>
      <c r="J31" s="10"/>
    </row>
    <row r="32" spans="1:11" ht="16.2" customHeight="1" x14ac:dyDescent="0.3">
      <c r="A32" s="10"/>
      <c r="B32" s="10"/>
      <c r="C32" s="10"/>
      <c r="D32" s="10" t="s">
        <v>48</v>
      </c>
      <c r="E32" s="10"/>
      <c r="F32" s="10"/>
      <c r="J32" s="10"/>
    </row>
    <row r="33" spans="1:11" ht="16.2" customHeight="1" x14ac:dyDescent="0.3">
      <c r="A33" s="10" t="s">
        <v>49</v>
      </c>
      <c r="B33" s="10" t="s">
        <v>50</v>
      </c>
      <c r="C33" s="10">
        <v>16</v>
      </c>
      <c r="D33" s="10" t="s">
        <v>51</v>
      </c>
      <c r="E33" s="10" t="s">
        <v>52</v>
      </c>
      <c r="F33" s="10"/>
      <c r="J33" s="10" t="s">
        <v>53</v>
      </c>
      <c r="K33" t="s">
        <v>54</v>
      </c>
    </row>
    <row r="34" spans="1:11" ht="16.2" customHeight="1" x14ac:dyDescent="0.3">
      <c r="A34" s="10" t="s">
        <v>55</v>
      </c>
      <c r="B34" s="10" t="s">
        <v>50</v>
      </c>
      <c r="C34" s="10">
        <v>16</v>
      </c>
      <c r="D34" s="10" t="s">
        <v>51</v>
      </c>
      <c r="E34" s="10" t="s">
        <v>56</v>
      </c>
      <c r="F34" s="10"/>
      <c r="J34" s="10" t="s">
        <v>57</v>
      </c>
      <c r="K34" t="s">
        <v>54</v>
      </c>
    </row>
    <row r="35" spans="1:11" ht="16.2" customHeight="1" x14ac:dyDescent="0.3">
      <c r="A35" s="10"/>
      <c r="B35" s="10"/>
      <c r="C35" s="10"/>
      <c r="D35" s="10"/>
      <c r="E35" s="10"/>
      <c r="F35" s="10"/>
      <c r="J35" s="10" t="s">
        <v>58</v>
      </c>
    </row>
    <row r="36" spans="1:11" ht="16.2" customHeight="1" x14ac:dyDescent="0.3">
      <c r="A36" s="10"/>
      <c r="B36" s="10"/>
      <c r="C36" s="10"/>
      <c r="D36" s="11" t="s">
        <v>59</v>
      </c>
      <c r="E36" s="10"/>
      <c r="F36" s="10"/>
      <c r="J36" s="10" t="s">
        <v>60</v>
      </c>
    </row>
    <row r="37" spans="1:11" ht="16.2" customHeight="1" x14ac:dyDescent="0.3">
      <c r="A37" s="10"/>
      <c r="B37" s="10"/>
      <c r="C37" s="10"/>
      <c r="D37" s="10" t="s">
        <v>61</v>
      </c>
      <c r="E37" s="10"/>
      <c r="F37" s="10"/>
      <c r="J37" s="10"/>
    </row>
    <row r="38" spans="1:11" ht="16.2" customHeight="1" x14ac:dyDescent="0.3">
      <c r="A38" s="10" t="s">
        <v>62</v>
      </c>
      <c r="B38" s="10" t="s">
        <v>50</v>
      </c>
      <c r="C38" s="10">
        <v>16</v>
      </c>
      <c r="D38" s="10" t="s">
        <v>63</v>
      </c>
      <c r="E38" s="10" t="s">
        <v>64</v>
      </c>
      <c r="F38" s="10"/>
      <c r="J38" s="10"/>
      <c r="K38" t="s">
        <v>54</v>
      </c>
    </row>
    <row r="39" spans="1:11" ht="16.2" customHeight="1" x14ac:dyDescent="0.3">
      <c r="A39" s="10" t="s">
        <v>65</v>
      </c>
      <c r="B39" s="10" t="s">
        <v>50</v>
      </c>
      <c r="C39" s="10">
        <v>16</v>
      </c>
      <c r="D39" s="10" t="s">
        <v>63</v>
      </c>
      <c r="E39" s="10" t="s">
        <v>66</v>
      </c>
      <c r="F39" s="10"/>
      <c r="J39" s="10"/>
      <c r="K39" t="s">
        <v>54</v>
      </c>
    </row>
    <row r="40" spans="1:11" ht="16.2" customHeight="1" x14ac:dyDescent="0.3">
      <c r="A40" s="10"/>
      <c r="B40" s="10"/>
      <c r="C40" s="10"/>
      <c r="D40" s="10"/>
      <c r="E40" s="10"/>
      <c r="F40" s="10"/>
      <c r="J40" s="10"/>
    </row>
    <row r="41" spans="1:11" ht="16.2" customHeight="1" x14ac:dyDescent="0.3">
      <c r="A41" s="10" t="s">
        <v>67</v>
      </c>
      <c r="B41" s="10"/>
      <c r="C41" s="10"/>
      <c r="D41" s="12" t="s">
        <v>68</v>
      </c>
      <c r="E41" s="10"/>
      <c r="F41" s="10"/>
      <c r="J41" s="10" t="s">
        <v>69</v>
      </c>
    </row>
    <row r="42" spans="1:11" ht="16.2" customHeight="1" x14ac:dyDescent="0.3">
      <c r="A42" s="10"/>
      <c r="B42" s="10"/>
      <c r="C42" s="10"/>
      <c r="D42" s="10" t="s">
        <v>70</v>
      </c>
      <c r="E42" s="10"/>
      <c r="F42" s="10"/>
      <c r="J42" s="10" t="s">
        <v>71</v>
      </c>
    </row>
    <row r="43" spans="1:11" ht="16.2" customHeight="1" x14ac:dyDescent="0.3">
      <c r="A43" s="10"/>
      <c r="B43" s="10"/>
      <c r="C43" s="10"/>
      <c r="D43" s="10" t="s">
        <v>72</v>
      </c>
      <c r="E43" s="10"/>
      <c r="F43" s="10"/>
      <c r="J43" s="10" t="s">
        <v>73</v>
      </c>
    </row>
    <row r="44" spans="1:11" ht="16.2" customHeight="1" x14ac:dyDescent="0.3">
      <c r="A44" s="10" t="s">
        <v>67</v>
      </c>
      <c r="B44" s="10" t="s">
        <v>74</v>
      </c>
      <c r="C44" s="10">
        <v>1</v>
      </c>
      <c r="D44" s="24" t="s">
        <v>75</v>
      </c>
      <c r="E44" s="10"/>
      <c r="F44" s="10"/>
      <c r="J44" s="10" t="s">
        <v>76</v>
      </c>
    </row>
    <row r="45" spans="1:11" ht="16.2" customHeight="1" x14ac:dyDescent="0.3">
      <c r="A45" s="10" t="s">
        <v>67</v>
      </c>
      <c r="B45" s="10" t="s">
        <v>77</v>
      </c>
      <c r="C45" s="10">
        <v>1</v>
      </c>
      <c r="D45" s="24" t="s">
        <v>78</v>
      </c>
      <c r="E45" s="10" t="s">
        <v>79</v>
      </c>
      <c r="F45" s="10"/>
      <c r="J45" s="10"/>
      <c r="K45" t="s">
        <v>54</v>
      </c>
    </row>
    <row r="46" spans="1:11" ht="16.2" customHeight="1" x14ac:dyDescent="0.3">
      <c r="A46" s="10" t="s">
        <v>67</v>
      </c>
      <c r="B46" s="10" t="s">
        <v>80</v>
      </c>
      <c r="C46" s="10">
        <v>1</v>
      </c>
      <c r="D46" s="24" t="s">
        <v>81</v>
      </c>
      <c r="E46" s="10" t="s">
        <v>79</v>
      </c>
      <c r="F46" s="10"/>
      <c r="J46" s="10" t="s">
        <v>82</v>
      </c>
      <c r="K46" t="s">
        <v>54</v>
      </c>
    </row>
    <row r="47" spans="1:11" ht="16.2" customHeight="1" x14ac:dyDescent="0.3">
      <c r="A47" s="10" t="s">
        <v>67</v>
      </c>
      <c r="B47" s="10" t="s">
        <v>83</v>
      </c>
      <c r="C47" s="10">
        <v>1</v>
      </c>
      <c r="D47" s="24" t="s">
        <v>84</v>
      </c>
      <c r="E47" s="10" t="s">
        <v>79</v>
      </c>
      <c r="F47" s="10"/>
      <c r="J47" s="10"/>
      <c r="K47" t="s">
        <v>54</v>
      </c>
    </row>
    <row r="48" spans="1:11" ht="16.2" customHeight="1" x14ac:dyDescent="0.3">
      <c r="A48" s="10" t="s">
        <v>67</v>
      </c>
      <c r="B48" s="10" t="s">
        <v>85</v>
      </c>
      <c r="C48" s="10">
        <v>1</v>
      </c>
      <c r="D48" s="24" t="s">
        <v>86</v>
      </c>
      <c r="E48" s="10" t="s">
        <v>79</v>
      </c>
      <c r="F48" s="10"/>
      <c r="J48" s="10"/>
      <c r="K48" t="s">
        <v>54</v>
      </c>
    </row>
    <row r="49" spans="1:11" ht="16.2" customHeight="1" x14ac:dyDescent="0.3">
      <c r="A49" s="10" t="s">
        <v>67</v>
      </c>
      <c r="B49" s="10" t="s">
        <v>87</v>
      </c>
      <c r="C49" s="10">
        <v>1</v>
      </c>
      <c r="D49" s="24" t="s">
        <v>88</v>
      </c>
      <c r="E49" s="10" t="s">
        <v>79</v>
      </c>
      <c r="F49" s="10"/>
      <c r="J49" s="10" t="s">
        <v>82</v>
      </c>
      <c r="K49" t="s">
        <v>54</v>
      </c>
    </row>
    <row r="50" spans="1:11" ht="16.2" customHeight="1" x14ac:dyDescent="0.3">
      <c r="A50" s="10" t="s">
        <v>67</v>
      </c>
      <c r="B50" s="10" t="s">
        <v>89</v>
      </c>
      <c r="C50" s="10">
        <v>1</v>
      </c>
      <c r="D50" s="24" t="s">
        <v>90</v>
      </c>
      <c r="E50" s="10" t="s">
        <v>79</v>
      </c>
      <c r="F50" s="10"/>
      <c r="J50" s="10" t="s">
        <v>82</v>
      </c>
      <c r="K50" t="s">
        <v>54</v>
      </c>
    </row>
    <row r="51" spans="1:11" ht="16.2" customHeight="1" x14ac:dyDescent="0.3">
      <c r="A51" s="10" t="s">
        <v>67</v>
      </c>
      <c r="B51" s="10" t="s">
        <v>91</v>
      </c>
      <c r="C51" s="10">
        <v>1</v>
      </c>
      <c r="D51" s="24" t="s">
        <v>92</v>
      </c>
      <c r="E51" s="10" t="s">
        <v>79</v>
      </c>
      <c r="F51" s="10"/>
      <c r="J51" s="10" t="s">
        <v>82</v>
      </c>
      <c r="K51" t="s">
        <v>54</v>
      </c>
    </row>
    <row r="52" spans="1:11" ht="16.2" customHeight="1" x14ac:dyDescent="0.3">
      <c r="A52" s="10" t="s">
        <v>67</v>
      </c>
      <c r="B52" s="10" t="s">
        <v>93</v>
      </c>
      <c r="C52" s="10">
        <v>1</v>
      </c>
      <c r="D52" s="24" t="s">
        <v>94</v>
      </c>
      <c r="E52" s="10" t="s">
        <v>79</v>
      </c>
      <c r="F52" s="10"/>
      <c r="J52" s="10" t="s">
        <v>82</v>
      </c>
      <c r="K52" t="s">
        <v>54</v>
      </c>
    </row>
    <row r="53" spans="1:11" ht="16.2" customHeight="1" x14ac:dyDescent="0.3">
      <c r="A53" s="10" t="s">
        <v>67</v>
      </c>
      <c r="B53" s="10" t="s">
        <v>95</v>
      </c>
      <c r="C53" s="10">
        <v>1</v>
      </c>
      <c r="D53" s="24" t="s">
        <v>96</v>
      </c>
      <c r="E53" s="10" t="s">
        <v>79</v>
      </c>
      <c r="F53" s="10"/>
      <c r="J53" s="10" t="s">
        <v>82</v>
      </c>
      <c r="K53" t="s">
        <v>54</v>
      </c>
    </row>
    <row r="54" spans="1:11" ht="16.2" customHeight="1" x14ac:dyDescent="0.3">
      <c r="A54" s="10" t="s">
        <v>67</v>
      </c>
      <c r="B54" s="10" t="s">
        <v>97</v>
      </c>
      <c r="C54" s="10">
        <v>1</v>
      </c>
      <c r="D54" s="24" t="s">
        <v>98</v>
      </c>
      <c r="E54" s="10" t="s">
        <v>79</v>
      </c>
      <c r="F54" s="10"/>
      <c r="J54" s="10" t="s">
        <v>82</v>
      </c>
      <c r="K54" t="s">
        <v>54</v>
      </c>
    </row>
    <row r="55" spans="1:11" ht="16.2" customHeight="1" x14ac:dyDescent="0.3">
      <c r="A55" s="124" t="s">
        <v>67</v>
      </c>
      <c r="B55" s="124" t="s">
        <v>99</v>
      </c>
      <c r="C55" s="124">
        <v>1</v>
      </c>
      <c r="D55" s="125" t="s">
        <v>100</v>
      </c>
      <c r="E55" s="124" t="s">
        <v>79</v>
      </c>
      <c r="F55" s="124"/>
      <c r="G55" s="126"/>
      <c r="H55" s="126"/>
      <c r="I55" s="126"/>
      <c r="J55" s="126"/>
      <c r="K55" s="126" t="s">
        <v>54</v>
      </c>
    </row>
    <row r="56" spans="1:11" ht="16.2" customHeight="1" x14ac:dyDescent="0.3">
      <c r="A56" s="124" t="s">
        <v>67</v>
      </c>
      <c r="B56" s="124" t="s">
        <v>101</v>
      </c>
      <c r="C56" s="124">
        <v>1</v>
      </c>
      <c r="D56" s="125" t="s">
        <v>102</v>
      </c>
      <c r="E56" s="124" t="s">
        <v>79</v>
      </c>
      <c r="F56" s="124"/>
      <c r="G56" s="126"/>
      <c r="H56" s="126"/>
      <c r="I56" s="126"/>
      <c r="J56" s="126"/>
      <c r="K56" s="126" t="s">
        <v>54</v>
      </c>
    </row>
    <row r="57" spans="1:11" ht="16.2" customHeight="1" x14ac:dyDescent="0.3">
      <c r="A57" s="124" t="s">
        <v>67</v>
      </c>
      <c r="B57" s="124" t="s">
        <v>103</v>
      </c>
      <c r="C57" s="124">
        <v>1</v>
      </c>
      <c r="D57" s="125" t="s">
        <v>104</v>
      </c>
      <c r="E57" s="124" t="s">
        <v>79</v>
      </c>
      <c r="F57" s="124"/>
      <c r="G57" s="126"/>
      <c r="H57" s="126"/>
      <c r="I57" s="126"/>
      <c r="J57" s="126"/>
      <c r="K57" s="126" t="s">
        <v>54</v>
      </c>
    </row>
    <row r="58" spans="1:11" ht="16.2" customHeight="1" x14ac:dyDescent="0.3">
      <c r="A58" s="124" t="s">
        <v>67</v>
      </c>
      <c r="B58" s="124" t="s">
        <v>105</v>
      </c>
      <c r="C58" s="124">
        <v>1</v>
      </c>
      <c r="D58" s="125" t="s">
        <v>106</v>
      </c>
      <c r="E58" s="124" t="s">
        <v>79</v>
      </c>
      <c r="F58" s="124"/>
      <c r="G58" s="126"/>
      <c r="H58" s="126"/>
      <c r="I58" s="126"/>
      <c r="J58" s="126"/>
      <c r="K58" s="126" t="s">
        <v>54</v>
      </c>
    </row>
    <row r="59" spans="1:11" ht="16.2" customHeight="1" x14ac:dyDescent="0.3">
      <c r="A59" s="124" t="s">
        <v>67</v>
      </c>
      <c r="B59" s="124" t="s">
        <v>107</v>
      </c>
      <c r="C59" s="124">
        <v>1</v>
      </c>
      <c r="D59" s="125" t="s">
        <v>108</v>
      </c>
      <c r="E59" s="124" t="s">
        <v>79</v>
      </c>
      <c r="F59" s="124"/>
      <c r="G59" s="126"/>
      <c r="H59" s="126"/>
      <c r="I59" s="126"/>
      <c r="J59" s="126"/>
      <c r="K59" s="126" t="s">
        <v>54</v>
      </c>
    </row>
    <row r="60" spans="1:11" ht="16.2" customHeight="1" x14ac:dyDescent="0.3">
      <c r="A60" s="124" t="s">
        <v>67</v>
      </c>
      <c r="B60" s="124" t="s">
        <v>109</v>
      </c>
      <c r="C60" s="124">
        <v>1</v>
      </c>
      <c r="D60" s="125" t="s">
        <v>110</v>
      </c>
      <c r="E60" s="124" t="s">
        <v>79</v>
      </c>
      <c r="F60" s="124"/>
      <c r="G60" s="126"/>
      <c r="H60" s="126"/>
      <c r="I60" s="126"/>
      <c r="J60" s="126"/>
      <c r="K60" s="126" t="s">
        <v>54</v>
      </c>
    </row>
    <row r="61" spans="1:11" ht="16.2" customHeight="1" x14ac:dyDescent="0.3">
      <c r="A61" s="124" t="s">
        <v>67</v>
      </c>
      <c r="B61" s="124" t="s">
        <v>111</v>
      </c>
      <c r="C61" s="124">
        <v>1</v>
      </c>
      <c r="D61" s="125" t="s">
        <v>112</v>
      </c>
      <c r="E61" s="124" t="s">
        <v>79</v>
      </c>
      <c r="F61" s="124"/>
      <c r="G61" s="126"/>
      <c r="H61" s="126"/>
      <c r="I61" s="126"/>
      <c r="J61" s="126"/>
      <c r="K61" s="126" t="s">
        <v>54</v>
      </c>
    </row>
    <row r="62" spans="1:11" ht="16.2" customHeight="1" x14ac:dyDescent="0.3">
      <c r="A62" s="124" t="s">
        <v>67</v>
      </c>
      <c r="B62" s="124" t="s">
        <v>113</v>
      </c>
      <c r="C62" s="124">
        <v>1</v>
      </c>
      <c r="D62" s="125" t="s">
        <v>114</v>
      </c>
      <c r="E62" s="124" t="s">
        <v>79</v>
      </c>
      <c r="F62" s="124"/>
      <c r="G62" s="126"/>
      <c r="H62" s="126"/>
      <c r="I62" s="126"/>
      <c r="J62" s="126"/>
      <c r="K62" s="126" t="s">
        <v>54</v>
      </c>
    </row>
    <row r="63" spans="1:11" ht="16.2" customHeight="1" x14ac:dyDescent="0.3">
      <c r="A63" s="124" t="s">
        <v>67</v>
      </c>
      <c r="B63" s="124" t="s">
        <v>115</v>
      </c>
      <c r="C63" s="124">
        <v>1</v>
      </c>
      <c r="D63" s="125" t="s">
        <v>116</v>
      </c>
      <c r="E63" s="124" t="s">
        <v>79</v>
      </c>
      <c r="F63" s="124"/>
      <c r="G63" s="126"/>
      <c r="H63" s="126"/>
      <c r="I63" s="126"/>
      <c r="J63" s="126"/>
      <c r="K63" s="126" t="s">
        <v>54</v>
      </c>
    </row>
    <row r="64" spans="1:11" ht="16.2" customHeight="1" x14ac:dyDescent="0.3">
      <c r="A64" s="10"/>
      <c r="B64" s="10"/>
      <c r="C64" s="10"/>
      <c r="D64" s="10"/>
      <c r="E64" s="10"/>
      <c r="F64" s="10"/>
      <c r="J64" s="10" t="s">
        <v>82</v>
      </c>
    </row>
    <row r="65" spans="1:11" ht="16.2" customHeight="1" x14ac:dyDescent="0.3">
      <c r="A65" s="10" t="s">
        <v>117</v>
      </c>
      <c r="B65" s="10"/>
      <c r="C65" s="10"/>
      <c r="D65" s="12" t="s">
        <v>118</v>
      </c>
      <c r="E65" s="10"/>
      <c r="F65" s="10"/>
      <c r="J65" s="10" t="s">
        <v>82</v>
      </c>
    </row>
    <row r="66" spans="1:11" ht="16.2" customHeight="1" x14ac:dyDescent="0.3">
      <c r="A66" s="10"/>
      <c r="B66" s="10"/>
      <c r="C66" s="10"/>
      <c r="D66" s="10" t="s">
        <v>70</v>
      </c>
      <c r="E66" s="10"/>
      <c r="F66" s="10"/>
      <c r="J66" s="10" t="s">
        <v>82</v>
      </c>
    </row>
    <row r="67" spans="1:11" ht="16.2" customHeight="1" x14ac:dyDescent="0.3">
      <c r="A67" s="10"/>
      <c r="B67" s="10"/>
      <c r="C67" s="10"/>
      <c r="D67" s="10" t="s">
        <v>119</v>
      </c>
      <c r="E67" s="10"/>
      <c r="F67" s="10"/>
      <c r="J67" s="10" t="s">
        <v>82</v>
      </c>
    </row>
    <row r="68" spans="1:11" ht="16.2" customHeight="1" x14ac:dyDescent="0.3">
      <c r="A68" s="10" t="s">
        <v>117</v>
      </c>
      <c r="B68" s="10" t="s">
        <v>74</v>
      </c>
      <c r="C68" s="10">
        <v>1</v>
      </c>
      <c r="D68" s="24" t="s">
        <v>75</v>
      </c>
      <c r="E68" s="10" t="s">
        <v>79</v>
      </c>
      <c r="F68" s="10"/>
      <c r="J68" s="10"/>
      <c r="K68" t="s">
        <v>54</v>
      </c>
    </row>
    <row r="69" spans="1:11" ht="16.2" customHeight="1" x14ac:dyDescent="0.3">
      <c r="A69" s="10" t="s">
        <v>117</v>
      </c>
      <c r="B69" s="10" t="s">
        <v>77</v>
      </c>
      <c r="C69" s="10">
        <v>1</v>
      </c>
      <c r="D69" s="24" t="s">
        <v>120</v>
      </c>
      <c r="E69" s="10" t="s">
        <v>79</v>
      </c>
      <c r="F69" s="10"/>
      <c r="J69" s="10"/>
      <c r="K69" t="s">
        <v>54</v>
      </c>
    </row>
    <row r="70" spans="1:11" ht="16.2" customHeight="1" x14ac:dyDescent="0.3">
      <c r="A70" s="10" t="s">
        <v>117</v>
      </c>
      <c r="B70" s="10" t="s">
        <v>80</v>
      </c>
      <c r="C70" s="10">
        <v>1</v>
      </c>
      <c r="D70" s="24" t="s">
        <v>121</v>
      </c>
      <c r="E70" s="10" t="s">
        <v>79</v>
      </c>
      <c r="F70" s="10"/>
      <c r="K70" t="s">
        <v>54</v>
      </c>
    </row>
    <row r="71" spans="1:11" ht="16.2" customHeight="1" x14ac:dyDescent="0.3">
      <c r="A71" s="10" t="s">
        <v>117</v>
      </c>
      <c r="B71" s="10" t="s">
        <v>83</v>
      </c>
      <c r="C71" s="10">
        <v>1</v>
      </c>
      <c r="D71" s="24" t="s">
        <v>122</v>
      </c>
      <c r="E71" s="10" t="s">
        <v>79</v>
      </c>
      <c r="F71" s="10"/>
      <c r="K71" t="s">
        <v>54</v>
      </c>
    </row>
    <row r="72" spans="1:11" ht="16.2" customHeight="1" x14ac:dyDescent="0.3">
      <c r="A72" s="10" t="s">
        <v>117</v>
      </c>
      <c r="B72" s="10" t="s">
        <v>85</v>
      </c>
      <c r="C72" s="10">
        <v>1</v>
      </c>
      <c r="D72" s="24" t="s">
        <v>123</v>
      </c>
      <c r="E72" s="10" t="s">
        <v>79</v>
      </c>
      <c r="F72" s="10"/>
      <c r="K72" t="s">
        <v>54</v>
      </c>
    </row>
    <row r="73" spans="1:11" ht="16.2" customHeight="1" x14ac:dyDescent="0.3">
      <c r="A73" s="10" t="s">
        <v>117</v>
      </c>
      <c r="B73" s="10" t="s">
        <v>87</v>
      </c>
      <c r="C73" s="10">
        <v>1</v>
      </c>
      <c r="D73" s="24" t="s">
        <v>124</v>
      </c>
      <c r="E73" s="10" t="s">
        <v>79</v>
      </c>
      <c r="F73" s="10"/>
      <c r="K73" t="s">
        <v>54</v>
      </c>
    </row>
    <row r="74" spans="1:11" ht="16.2" customHeight="1" x14ac:dyDescent="0.3">
      <c r="A74" s="10" t="s">
        <v>117</v>
      </c>
      <c r="B74" s="10" t="s">
        <v>89</v>
      </c>
      <c r="C74" s="10">
        <v>1</v>
      </c>
      <c r="D74" s="24" t="s">
        <v>125</v>
      </c>
      <c r="E74" s="10" t="s">
        <v>79</v>
      </c>
      <c r="F74" s="10"/>
      <c r="K74" t="s">
        <v>54</v>
      </c>
    </row>
    <row r="75" spans="1:11" ht="16.2" customHeight="1" x14ac:dyDescent="0.3">
      <c r="A75" s="10" t="s">
        <v>117</v>
      </c>
      <c r="B75" s="10" t="s">
        <v>91</v>
      </c>
      <c r="C75" s="10">
        <v>1</v>
      </c>
      <c r="D75" s="24" t="s">
        <v>126</v>
      </c>
      <c r="E75" s="10" t="s">
        <v>79</v>
      </c>
      <c r="F75" s="10"/>
      <c r="K75" t="s">
        <v>54</v>
      </c>
    </row>
    <row r="76" spans="1:11" ht="16.2" customHeight="1" x14ac:dyDescent="0.3">
      <c r="A76" s="10" t="s">
        <v>117</v>
      </c>
      <c r="B76" s="10" t="s">
        <v>93</v>
      </c>
      <c r="C76" s="10">
        <v>1</v>
      </c>
      <c r="D76" s="24" t="s">
        <v>127</v>
      </c>
      <c r="E76" s="10" t="s">
        <v>79</v>
      </c>
      <c r="F76" s="10"/>
      <c r="K76" t="s">
        <v>54</v>
      </c>
    </row>
    <row r="77" spans="1:11" ht="16.2" customHeight="1" x14ac:dyDescent="0.3">
      <c r="A77" s="10" t="s">
        <v>117</v>
      </c>
      <c r="B77" s="10" t="s">
        <v>95</v>
      </c>
      <c r="C77" s="10">
        <v>1</v>
      </c>
      <c r="D77" s="24" t="s">
        <v>128</v>
      </c>
      <c r="E77" s="10" t="s">
        <v>79</v>
      </c>
      <c r="F77" s="10"/>
      <c r="K77" t="s">
        <v>54</v>
      </c>
    </row>
    <row r="78" spans="1:11" ht="16.2" customHeight="1" x14ac:dyDescent="0.3">
      <c r="A78" s="10"/>
      <c r="B78" s="10"/>
      <c r="C78" s="10"/>
      <c r="D78" s="24"/>
      <c r="E78" s="10"/>
      <c r="F78" s="10"/>
    </row>
    <row r="79" spans="1:11" ht="16.2" customHeight="1" x14ac:dyDescent="0.3">
      <c r="A79" s="10" t="s">
        <v>129</v>
      </c>
      <c r="B79" s="10"/>
      <c r="C79" s="10"/>
      <c r="D79" s="12" t="s">
        <v>130</v>
      </c>
      <c r="E79" s="10"/>
      <c r="F79" s="10"/>
    </row>
    <row r="80" spans="1:11" ht="16.2" customHeight="1" x14ac:dyDescent="0.3">
      <c r="A80" s="10"/>
      <c r="B80" s="10"/>
      <c r="C80" s="10"/>
      <c r="D80" s="10" t="s">
        <v>70</v>
      </c>
      <c r="E80" s="10"/>
      <c r="F80" s="10"/>
    </row>
    <row r="81" spans="1:11" ht="16.2" customHeight="1" x14ac:dyDescent="0.3">
      <c r="A81" s="10"/>
      <c r="B81" s="10"/>
      <c r="C81" s="10"/>
      <c r="D81" s="10"/>
      <c r="E81" s="10"/>
      <c r="F81" s="10"/>
    </row>
    <row r="82" spans="1:11" ht="16.2" customHeight="1" x14ac:dyDescent="0.3">
      <c r="A82" s="10" t="s">
        <v>129</v>
      </c>
      <c r="B82" s="10" t="s">
        <v>74</v>
      </c>
      <c r="C82" s="10">
        <v>1</v>
      </c>
      <c r="D82" s="24" t="s">
        <v>131</v>
      </c>
      <c r="E82" s="10" t="s">
        <v>132</v>
      </c>
      <c r="F82" s="10"/>
      <c r="G82" s="25"/>
      <c r="K82" t="s">
        <v>54</v>
      </c>
    </row>
    <row r="83" spans="1:11" ht="16.2" customHeight="1" x14ac:dyDescent="0.3">
      <c r="A83" s="10" t="s">
        <v>129</v>
      </c>
      <c r="B83" s="10" t="s">
        <v>77</v>
      </c>
      <c r="C83" s="10">
        <v>1</v>
      </c>
      <c r="D83" s="24" t="s">
        <v>133</v>
      </c>
      <c r="E83" s="10" t="s">
        <v>132</v>
      </c>
      <c r="F83" s="10"/>
      <c r="K83" t="s">
        <v>54</v>
      </c>
    </row>
    <row r="84" spans="1:11" ht="16.2" customHeight="1" x14ac:dyDescent="0.3">
      <c r="A84" s="10" t="s">
        <v>129</v>
      </c>
      <c r="B84" s="10" t="s">
        <v>87</v>
      </c>
      <c r="C84" s="10">
        <v>1</v>
      </c>
      <c r="D84" s="24" t="s">
        <v>134</v>
      </c>
      <c r="E84" s="10" t="s">
        <v>79</v>
      </c>
      <c r="F84" s="10"/>
      <c r="G84" s="25"/>
      <c r="K84" t="s">
        <v>54</v>
      </c>
    </row>
    <row r="85" spans="1:11" ht="16.2" customHeight="1" x14ac:dyDescent="0.3">
      <c r="A85" s="10" t="s">
        <v>129</v>
      </c>
      <c r="B85" s="10" t="s">
        <v>89</v>
      </c>
      <c r="C85" s="10">
        <v>1</v>
      </c>
      <c r="D85" s="24" t="s">
        <v>135</v>
      </c>
      <c r="E85" s="10" t="s">
        <v>79</v>
      </c>
      <c r="F85" s="10"/>
      <c r="K85" t="s">
        <v>54</v>
      </c>
    </row>
    <row r="86" spans="1:11" ht="16.2" customHeight="1" x14ac:dyDescent="0.3">
      <c r="A86" s="10"/>
      <c r="B86" s="10"/>
      <c r="C86" s="10"/>
      <c r="D86" s="24"/>
      <c r="E86" s="10"/>
      <c r="F86" s="10"/>
    </row>
    <row r="87" spans="1:11" x14ac:dyDescent="0.3">
      <c r="A87" s="10"/>
      <c r="B87" s="10"/>
      <c r="C87" s="10"/>
      <c r="D87" s="24"/>
      <c r="E87" s="10"/>
      <c r="F87" s="10"/>
    </row>
    <row r="88" spans="1:11" x14ac:dyDescent="0.3">
      <c r="A88" s="10" t="s">
        <v>136</v>
      </c>
      <c r="B88" s="10"/>
      <c r="C88" s="10"/>
      <c r="D88" s="12" t="s">
        <v>137</v>
      </c>
      <c r="E88" s="10"/>
      <c r="F88" s="10"/>
    </row>
    <row r="89" spans="1:11" x14ac:dyDescent="0.3">
      <c r="A89" s="10"/>
      <c r="B89" s="10"/>
      <c r="C89" s="10"/>
      <c r="D89" s="10" t="s">
        <v>70</v>
      </c>
      <c r="E89" s="10"/>
      <c r="F89" s="10"/>
    </row>
    <row r="90" spans="1:11" x14ac:dyDescent="0.3">
      <c r="A90" s="10"/>
      <c r="B90" s="10"/>
      <c r="C90" s="10"/>
      <c r="D90" s="10" t="s">
        <v>138</v>
      </c>
      <c r="E90" s="10"/>
      <c r="F90" s="10"/>
    </row>
    <row r="91" spans="1:11" x14ac:dyDescent="0.3">
      <c r="A91" s="10" t="s">
        <v>136</v>
      </c>
      <c r="B91" s="10" t="s">
        <v>74</v>
      </c>
      <c r="C91" s="10">
        <v>1</v>
      </c>
      <c r="D91" s="24" t="s">
        <v>139</v>
      </c>
      <c r="E91" s="10" t="s">
        <v>140</v>
      </c>
      <c r="F91" s="10"/>
      <c r="K91" t="s">
        <v>54</v>
      </c>
    </row>
    <row r="92" spans="1:11" x14ac:dyDescent="0.3">
      <c r="A92" s="10" t="s">
        <v>136</v>
      </c>
      <c r="B92" s="10" t="s">
        <v>77</v>
      </c>
      <c r="C92" s="10">
        <v>1</v>
      </c>
      <c r="D92" s="24" t="s">
        <v>141</v>
      </c>
      <c r="E92" s="10" t="s">
        <v>140</v>
      </c>
      <c r="F92" s="10"/>
      <c r="K92" t="s">
        <v>54</v>
      </c>
    </row>
    <row r="93" spans="1:11" x14ac:dyDescent="0.3">
      <c r="A93" s="10" t="s">
        <v>136</v>
      </c>
      <c r="B93" s="10" t="s">
        <v>80</v>
      </c>
      <c r="C93" s="10">
        <v>1</v>
      </c>
      <c r="D93" s="24" t="s">
        <v>142</v>
      </c>
      <c r="E93" s="10" t="s">
        <v>140</v>
      </c>
      <c r="F93" s="10"/>
      <c r="K93" t="s">
        <v>54</v>
      </c>
    </row>
    <row r="94" spans="1:11" x14ac:dyDescent="0.3">
      <c r="A94" s="10" t="s">
        <v>136</v>
      </c>
      <c r="B94" s="10" t="s">
        <v>83</v>
      </c>
      <c r="C94" s="10">
        <v>1</v>
      </c>
      <c r="D94" s="24" t="s">
        <v>143</v>
      </c>
      <c r="E94" s="10" t="s">
        <v>140</v>
      </c>
      <c r="F94" s="10"/>
      <c r="K94" t="s">
        <v>54</v>
      </c>
    </row>
    <row r="95" spans="1:11" x14ac:dyDescent="0.3">
      <c r="A95" s="10" t="s">
        <v>136</v>
      </c>
      <c r="B95" s="10" t="s">
        <v>85</v>
      </c>
      <c r="C95" s="10">
        <v>1</v>
      </c>
      <c r="D95" s="24" t="s">
        <v>144</v>
      </c>
      <c r="E95" s="10" t="s">
        <v>140</v>
      </c>
      <c r="F95" s="10"/>
      <c r="K95" t="s">
        <v>54</v>
      </c>
    </row>
    <row r="96" spans="1:11" x14ac:dyDescent="0.3">
      <c r="A96" s="10" t="s">
        <v>136</v>
      </c>
      <c r="B96" s="10" t="s">
        <v>87</v>
      </c>
      <c r="C96" s="10">
        <v>1</v>
      </c>
      <c r="D96" s="24" t="s">
        <v>145</v>
      </c>
      <c r="E96" s="10" t="s">
        <v>140</v>
      </c>
      <c r="F96" s="10"/>
      <c r="K96" t="s">
        <v>54</v>
      </c>
    </row>
    <row r="97" spans="1:11" x14ac:dyDescent="0.3">
      <c r="A97" s="10" t="s">
        <v>136</v>
      </c>
      <c r="B97" s="10" t="s">
        <v>89</v>
      </c>
      <c r="C97" s="10">
        <v>1</v>
      </c>
      <c r="D97" s="24" t="s">
        <v>146</v>
      </c>
      <c r="E97" s="10" t="s">
        <v>140</v>
      </c>
      <c r="F97" s="10"/>
      <c r="K97" t="s">
        <v>54</v>
      </c>
    </row>
    <row r="98" spans="1:11" x14ac:dyDescent="0.3">
      <c r="A98" s="10" t="s">
        <v>136</v>
      </c>
      <c r="B98" s="10" t="s">
        <v>91</v>
      </c>
      <c r="C98" s="10">
        <v>1</v>
      </c>
      <c r="D98" s="24" t="s">
        <v>147</v>
      </c>
      <c r="E98" s="10" t="s">
        <v>140</v>
      </c>
      <c r="F98" s="10"/>
      <c r="K98" t="s">
        <v>54</v>
      </c>
    </row>
    <row r="99" spans="1:11" x14ac:dyDescent="0.3">
      <c r="A99" s="10" t="s">
        <v>136</v>
      </c>
      <c r="B99" s="10" t="s">
        <v>93</v>
      </c>
      <c r="C99" s="10">
        <v>1</v>
      </c>
      <c r="D99" s="24" t="s">
        <v>148</v>
      </c>
      <c r="E99" s="10" t="s">
        <v>140</v>
      </c>
      <c r="F99" s="10"/>
      <c r="K99" t="s">
        <v>54</v>
      </c>
    </row>
    <row r="100" spans="1:11" x14ac:dyDescent="0.3">
      <c r="A100" s="10" t="s">
        <v>136</v>
      </c>
      <c r="B100" s="10" t="s">
        <v>95</v>
      </c>
      <c r="C100" s="10">
        <v>1</v>
      </c>
      <c r="D100" s="24" t="s">
        <v>149</v>
      </c>
      <c r="E100" s="10" t="s">
        <v>140</v>
      </c>
      <c r="F100" s="10"/>
      <c r="K100" t="s">
        <v>54</v>
      </c>
    </row>
    <row r="101" spans="1:11" x14ac:dyDescent="0.3">
      <c r="A101" s="10"/>
      <c r="B101" s="10"/>
      <c r="C101" s="10"/>
      <c r="D101" s="24"/>
      <c r="E101" s="10"/>
      <c r="F101" s="10"/>
    </row>
    <row r="102" spans="1:11" x14ac:dyDescent="0.3">
      <c r="A102" s="10" t="s">
        <v>150</v>
      </c>
      <c r="B102" s="10"/>
      <c r="C102" s="10"/>
      <c r="D102" s="12" t="s">
        <v>151</v>
      </c>
      <c r="E102" s="10"/>
      <c r="F102" s="10"/>
    </row>
    <row r="103" spans="1:11" x14ac:dyDescent="0.3">
      <c r="A103" s="10"/>
      <c r="B103" s="10"/>
      <c r="C103" s="10"/>
      <c r="D103" s="10" t="s">
        <v>70</v>
      </c>
      <c r="E103" s="10"/>
      <c r="F103" s="10"/>
    </row>
    <row r="104" spans="1:11" x14ac:dyDescent="0.3">
      <c r="A104" s="10"/>
      <c r="B104" s="10"/>
      <c r="C104" s="10"/>
      <c r="D104" s="10" t="s">
        <v>138</v>
      </c>
      <c r="E104" s="10"/>
      <c r="F104" s="10"/>
    </row>
    <row r="105" spans="1:11" x14ac:dyDescent="0.3">
      <c r="A105" s="10" t="s">
        <v>150</v>
      </c>
      <c r="B105" s="10" t="s">
        <v>80</v>
      </c>
      <c r="C105" s="10">
        <v>1</v>
      </c>
      <c r="D105" s="24" t="s">
        <v>152</v>
      </c>
      <c r="E105" s="10" t="s">
        <v>140</v>
      </c>
      <c r="F105" s="10"/>
      <c r="K105" t="s">
        <v>54</v>
      </c>
    </row>
    <row r="106" spans="1:11" x14ac:dyDescent="0.3">
      <c r="A106" s="10" t="s">
        <v>150</v>
      </c>
      <c r="B106" s="10" t="s">
        <v>83</v>
      </c>
      <c r="C106" s="10">
        <v>1</v>
      </c>
      <c r="D106" s="24" t="s">
        <v>153</v>
      </c>
      <c r="E106" s="10" t="s">
        <v>140</v>
      </c>
      <c r="F106" s="10"/>
      <c r="K106" t="s">
        <v>54</v>
      </c>
    </row>
    <row r="107" spans="1:11" x14ac:dyDescent="0.3">
      <c r="A107" s="10" t="s">
        <v>150</v>
      </c>
      <c r="B107" s="10" t="s">
        <v>89</v>
      </c>
      <c r="C107" s="10">
        <v>1</v>
      </c>
      <c r="D107" s="24" t="s">
        <v>154</v>
      </c>
      <c r="E107" s="10" t="s">
        <v>140</v>
      </c>
      <c r="F107" s="10"/>
      <c r="K107" t="s">
        <v>54</v>
      </c>
    </row>
    <row r="108" spans="1:11" x14ac:dyDescent="0.3">
      <c r="A108" s="10" t="s">
        <v>150</v>
      </c>
      <c r="B108" s="10" t="s">
        <v>91</v>
      </c>
      <c r="C108" s="10">
        <v>1</v>
      </c>
      <c r="D108" s="24" t="s">
        <v>155</v>
      </c>
      <c r="E108" s="10" t="s">
        <v>140</v>
      </c>
      <c r="F108" s="10"/>
      <c r="K108" t="s">
        <v>54</v>
      </c>
    </row>
    <row r="109" spans="1:11" ht="28.8" x14ac:dyDescent="0.3">
      <c r="A109" s="10" t="s">
        <v>150</v>
      </c>
      <c r="B109" s="10" t="s">
        <v>93</v>
      </c>
      <c r="C109" s="10">
        <v>1</v>
      </c>
      <c r="D109" s="24" t="s">
        <v>156</v>
      </c>
      <c r="E109" s="10" t="s">
        <v>140</v>
      </c>
      <c r="F109" s="10" t="s">
        <v>157</v>
      </c>
      <c r="K109" t="s">
        <v>54</v>
      </c>
    </row>
    <row r="110" spans="1:11" ht="28.8" x14ac:dyDescent="0.3">
      <c r="A110" s="10" t="s">
        <v>150</v>
      </c>
      <c r="B110" s="10" t="s">
        <v>95</v>
      </c>
      <c r="C110" s="10">
        <v>1</v>
      </c>
      <c r="D110" s="24" t="s">
        <v>158</v>
      </c>
      <c r="E110" s="10" t="s">
        <v>140</v>
      </c>
      <c r="F110" s="10" t="s">
        <v>157</v>
      </c>
      <c r="K110" t="s">
        <v>54</v>
      </c>
    </row>
    <row r="111" spans="1:11" x14ac:dyDescent="0.3">
      <c r="A111" s="10"/>
      <c r="B111" s="10"/>
      <c r="C111" s="10"/>
      <c r="D111" s="24"/>
      <c r="E111" s="10"/>
      <c r="F111" s="10"/>
    </row>
    <row r="112" spans="1:11" x14ac:dyDescent="0.3">
      <c r="A112" s="10"/>
      <c r="B112" s="10"/>
      <c r="C112" s="10"/>
      <c r="D112" s="11" t="s">
        <v>159</v>
      </c>
      <c r="E112" s="10"/>
      <c r="F112" s="10"/>
    </row>
    <row r="113" spans="1:11" x14ac:dyDescent="0.3">
      <c r="A113" s="10"/>
      <c r="B113" s="10"/>
      <c r="C113" s="10"/>
      <c r="D113" s="10" t="s">
        <v>47</v>
      </c>
      <c r="E113" s="10"/>
      <c r="F113" s="10"/>
    </row>
    <row r="114" spans="1:11" x14ac:dyDescent="0.3">
      <c r="A114" s="10"/>
      <c r="B114" s="10"/>
      <c r="C114" s="10"/>
      <c r="D114" s="10" t="s">
        <v>48</v>
      </c>
      <c r="E114" s="10"/>
      <c r="F114" s="10"/>
    </row>
    <row r="115" spans="1:11" x14ac:dyDescent="0.3">
      <c r="A115" s="10" t="s">
        <v>160</v>
      </c>
      <c r="B115" s="10" t="s">
        <v>50</v>
      </c>
      <c r="C115" s="10">
        <v>16</v>
      </c>
      <c r="D115" s="10" t="s">
        <v>161</v>
      </c>
      <c r="E115" s="10" t="s">
        <v>52</v>
      </c>
      <c r="F115" s="10"/>
      <c r="K115" t="s">
        <v>54</v>
      </c>
    </row>
    <row r="116" spans="1:11" x14ac:dyDescent="0.3">
      <c r="A116" s="10" t="s">
        <v>162</v>
      </c>
      <c r="B116" s="10" t="s">
        <v>50</v>
      </c>
      <c r="C116" s="10">
        <v>16</v>
      </c>
      <c r="D116" s="10" t="s">
        <v>161</v>
      </c>
      <c r="E116" s="10" t="s">
        <v>56</v>
      </c>
      <c r="F116" s="10"/>
      <c r="K116" t="s">
        <v>54</v>
      </c>
    </row>
    <row r="117" spans="1:11" x14ac:dyDescent="0.3">
      <c r="A117" s="10"/>
      <c r="B117" s="10"/>
      <c r="C117" s="10"/>
      <c r="D117" s="10"/>
      <c r="E117" s="10"/>
      <c r="F117" s="10"/>
    </row>
    <row r="118" spans="1:11" x14ac:dyDescent="0.3">
      <c r="A118" s="10"/>
      <c r="B118" s="10"/>
      <c r="C118" s="10"/>
      <c r="D118" s="11" t="s">
        <v>163</v>
      </c>
      <c r="E118" s="10"/>
      <c r="F118" s="10"/>
    </row>
    <row r="119" spans="1:11" x14ac:dyDescent="0.3">
      <c r="A119" s="10"/>
      <c r="B119" s="10"/>
      <c r="C119" s="10"/>
      <c r="D119" s="10" t="s">
        <v>47</v>
      </c>
      <c r="E119" s="10"/>
      <c r="F119" s="10"/>
    </row>
    <row r="120" spans="1:11" x14ac:dyDescent="0.3">
      <c r="A120" s="10"/>
      <c r="B120" s="10"/>
      <c r="C120" s="10"/>
      <c r="D120" s="10" t="s">
        <v>164</v>
      </c>
      <c r="E120" s="10"/>
      <c r="F120" s="10"/>
    </row>
    <row r="121" spans="1:11" x14ac:dyDescent="0.3">
      <c r="A121" s="10" t="s">
        <v>165</v>
      </c>
      <c r="B121" s="10" t="s">
        <v>50</v>
      </c>
      <c r="C121" s="10">
        <v>16</v>
      </c>
      <c r="D121" s="10" t="s">
        <v>166</v>
      </c>
      <c r="E121" s="10" t="s">
        <v>167</v>
      </c>
      <c r="F121" s="10"/>
      <c r="K121" t="s">
        <v>54</v>
      </c>
    </row>
    <row r="122" spans="1:11" x14ac:dyDescent="0.3">
      <c r="A122" s="10" t="s">
        <v>168</v>
      </c>
      <c r="B122" s="10" t="s">
        <v>50</v>
      </c>
      <c r="C122" s="10">
        <v>16</v>
      </c>
      <c r="D122" s="10" t="s">
        <v>166</v>
      </c>
      <c r="E122" s="10" t="s">
        <v>169</v>
      </c>
      <c r="F122" s="10"/>
      <c r="K122" t="s">
        <v>54</v>
      </c>
    </row>
    <row r="123" spans="1:11" x14ac:dyDescent="0.3">
      <c r="A123" s="10"/>
      <c r="B123" s="10"/>
      <c r="C123" s="10"/>
      <c r="D123" s="10"/>
      <c r="E123" s="10"/>
      <c r="F123" s="10"/>
    </row>
    <row r="124" spans="1:11" x14ac:dyDescent="0.3">
      <c r="A124" s="10" t="s">
        <v>170</v>
      </c>
      <c r="B124" s="10"/>
      <c r="C124" s="10"/>
      <c r="D124" s="12" t="s">
        <v>171</v>
      </c>
      <c r="E124" s="10"/>
      <c r="F124" s="10"/>
    </row>
    <row r="125" spans="1:11" x14ac:dyDescent="0.3">
      <c r="A125" s="10"/>
      <c r="B125" s="10"/>
      <c r="C125" s="10"/>
      <c r="D125" s="10" t="s">
        <v>70</v>
      </c>
      <c r="E125" s="10"/>
      <c r="F125" s="10"/>
    </row>
    <row r="126" spans="1:11" x14ac:dyDescent="0.3">
      <c r="A126" s="10"/>
      <c r="B126" s="10"/>
      <c r="C126" s="10"/>
      <c r="D126" s="10" t="s">
        <v>172</v>
      </c>
      <c r="E126" s="10"/>
      <c r="F126" s="10"/>
    </row>
    <row r="127" spans="1:11" x14ac:dyDescent="0.3">
      <c r="A127" s="10" t="s">
        <v>170</v>
      </c>
      <c r="B127" s="10" t="s">
        <v>74</v>
      </c>
      <c r="C127" s="10">
        <v>1</v>
      </c>
      <c r="D127" s="24" t="s">
        <v>75</v>
      </c>
      <c r="E127" s="10" t="s">
        <v>79</v>
      </c>
      <c r="F127" s="10"/>
      <c r="K127" t="s">
        <v>54</v>
      </c>
    </row>
    <row r="128" spans="1:11" x14ac:dyDescent="0.3">
      <c r="A128" s="10" t="s">
        <v>170</v>
      </c>
      <c r="B128" s="10" t="s">
        <v>77</v>
      </c>
      <c r="C128" s="10">
        <v>1</v>
      </c>
      <c r="D128" s="24" t="s">
        <v>173</v>
      </c>
      <c r="E128" s="10" t="s">
        <v>79</v>
      </c>
      <c r="F128" s="10"/>
      <c r="K128" t="s">
        <v>54</v>
      </c>
    </row>
    <row r="129" spans="1:11" x14ac:dyDescent="0.3">
      <c r="A129" s="10" t="s">
        <v>170</v>
      </c>
      <c r="B129" s="10" t="s">
        <v>80</v>
      </c>
      <c r="C129" s="10">
        <v>1</v>
      </c>
      <c r="D129" s="24" t="s">
        <v>174</v>
      </c>
      <c r="E129" s="10" t="s">
        <v>79</v>
      </c>
      <c r="F129" s="10"/>
      <c r="K129" t="s">
        <v>54</v>
      </c>
    </row>
    <row r="130" spans="1:11" x14ac:dyDescent="0.3">
      <c r="A130" s="10" t="s">
        <v>170</v>
      </c>
      <c r="B130" s="10" t="s">
        <v>83</v>
      </c>
      <c r="C130" s="10">
        <v>1</v>
      </c>
      <c r="D130" s="24" t="s">
        <v>175</v>
      </c>
      <c r="E130" s="10" t="s">
        <v>79</v>
      </c>
      <c r="F130" s="10"/>
      <c r="K130" t="s">
        <v>54</v>
      </c>
    </row>
    <row r="131" spans="1:11" x14ac:dyDescent="0.3">
      <c r="A131" s="10" t="s">
        <v>170</v>
      </c>
      <c r="B131" s="10" t="s">
        <v>85</v>
      </c>
      <c r="C131" s="10">
        <v>1</v>
      </c>
      <c r="D131" s="24" t="s">
        <v>176</v>
      </c>
      <c r="E131" s="10" t="s">
        <v>79</v>
      </c>
      <c r="F131" s="10"/>
      <c r="K131" t="s">
        <v>54</v>
      </c>
    </row>
    <row r="132" spans="1:11" x14ac:dyDescent="0.3">
      <c r="A132" s="10" t="s">
        <v>170</v>
      </c>
      <c r="B132" s="10" t="s">
        <v>87</v>
      </c>
      <c r="C132" s="10">
        <v>1</v>
      </c>
      <c r="D132" s="24" t="s">
        <v>177</v>
      </c>
      <c r="E132" s="10" t="s">
        <v>79</v>
      </c>
      <c r="F132" s="10"/>
      <c r="K132" t="s">
        <v>54</v>
      </c>
    </row>
    <row r="133" spans="1:11" x14ac:dyDescent="0.3">
      <c r="A133" s="10" t="s">
        <v>170</v>
      </c>
      <c r="B133" s="10" t="s">
        <v>89</v>
      </c>
      <c r="C133" s="10">
        <v>1</v>
      </c>
      <c r="D133" s="24" t="s">
        <v>178</v>
      </c>
      <c r="E133" s="10" t="s">
        <v>79</v>
      </c>
      <c r="F133" s="10"/>
      <c r="K133" t="s">
        <v>54</v>
      </c>
    </row>
    <row r="134" spans="1:11" x14ac:dyDescent="0.3">
      <c r="A134" s="10" t="s">
        <v>170</v>
      </c>
      <c r="B134" s="10" t="s">
        <v>91</v>
      </c>
      <c r="C134" s="10">
        <v>1</v>
      </c>
      <c r="D134" s="24" t="s">
        <v>179</v>
      </c>
      <c r="E134" s="10" t="s">
        <v>79</v>
      </c>
      <c r="F134" s="10"/>
      <c r="K134" t="s">
        <v>54</v>
      </c>
    </row>
    <row r="135" spans="1:11" x14ac:dyDescent="0.3">
      <c r="A135" s="10" t="s">
        <v>170</v>
      </c>
      <c r="B135" s="10" t="s">
        <v>93</v>
      </c>
      <c r="C135" s="10">
        <v>1</v>
      </c>
      <c r="D135" s="24" t="s">
        <v>180</v>
      </c>
      <c r="E135" s="10" t="s">
        <v>79</v>
      </c>
      <c r="F135" s="10"/>
      <c r="K135" t="s">
        <v>54</v>
      </c>
    </row>
    <row r="136" spans="1:11" x14ac:dyDescent="0.3">
      <c r="A136" s="10" t="s">
        <v>170</v>
      </c>
      <c r="B136" s="10" t="s">
        <v>95</v>
      </c>
      <c r="C136" s="10">
        <v>1</v>
      </c>
      <c r="D136" s="24" t="s">
        <v>181</v>
      </c>
      <c r="E136" s="10" t="s">
        <v>79</v>
      </c>
      <c r="F136" s="10"/>
      <c r="K136" t="s">
        <v>54</v>
      </c>
    </row>
    <row r="137" spans="1:11" x14ac:dyDescent="0.3">
      <c r="A137" s="10"/>
      <c r="B137" s="10"/>
      <c r="C137" s="10"/>
      <c r="D137" s="24"/>
      <c r="E137" s="10"/>
      <c r="F137" s="10"/>
    </row>
    <row r="138" spans="1:11" x14ac:dyDescent="0.3">
      <c r="A138" s="10" t="s">
        <v>182</v>
      </c>
      <c r="B138" s="10"/>
      <c r="C138" s="10"/>
      <c r="D138" s="12" t="s">
        <v>183</v>
      </c>
      <c r="E138" s="10"/>
      <c r="F138" s="10"/>
    </row>
    <row r="139" spans="1:11" x14ac:dyDescent="0.3">
      <c r="A139" s="10"/>
      <c r="B139" s="10"/>
      <c r="C139" s="10"/>
      <c r="D139" s="10" t="s">
        <v>70</v>
      </c>
      <c r="E139" s="10"/>
      <c r="F139" s="10"/>
    </row>
    <row r="140" spans="1:11" x14ac:dyDescent="0.3">
      <c r="A140" s="10"/>
      <c r="B140" s="10"/>
      <c r="C140" s="10"/>
      <c r="D140" s="10" t="s">
        <v>172</v>
      </c>
      <c r="E140" s="10"/>
      <c r="F140" s="10"/>
    </row>
    <row r="141" spans="1:11" x14ac:dyDescent="0.3">
      <c r="A141" s="10" t="s">
        <v>182</v>
      </c>
      <c r="B141" s="10" t="s">
        <v>74</v>
      </c>
      <c r="C141" s="10">
        <v>1</v>
      </c>
      <c r="D141" s="24" t="s">
        <v>75</v>
      </c>
      <c r="E141" s="10" t="s">
        <v>79</v>
      </c>
      <c r="F141" s="10"/>
      <c r="K141" t="s">
        <v>54</v>
      </c>
    </row>
    <row r="142" spans="1:11" x14ac:dyDescent="0.3">
      <c r="A142" s="10" t="s">
        <v>182</v>
      </c>
      <c r="B142" s="10" t="s">
        <v>77</v>
      </c>
      <c r="C142" s="10">
        <v>1</v>
      </c>
      <c r="D142" s="24" t="s">
        <v>184</v>
      </c>
      <c r="E142" s="10" t="s">
        <v>79</v>
      </c>
      <c r="F142" s="10"/>
      <c r="K142" t="s">
        <v>54</v>
      </c>
    </row>
    <row r="143" spans="1:11" x14ac:dyDescent="0.3">
      <c r="A143" s="10" t="s">
        <v>182</v>
      </c>
      <c r="B143" s="10" t="s">
        <v>80</v>
      </c>
      <c r="C143" s="10">
        <v>1</v>
      </c>
      <c r="D143" s="24" t="s">
        <v>185</v>
      </c>
      <c r="E143" s="10" t="s">
        <v>79</v>
      </c>
      <c r="F143" s="10"/>
      <c r="K143" t="s">
        <v>54</v>
      </c>
    </row>
    <row r="144" spans="1:11" x14ac:dyDescent="0.3">
      <c r="A144" s="10" t="s">
        <v>182</v>
      </c>
      <c r="B144" s="10" t="s">
        <v>83</v>
      </c>
      <c r="C144" s="10">
        <v>1</v>
      </c>
      <c r="D144" s="24" t="s">
        <v>186</v>
      </c>
      <c r="E144" s="10" t="s">
        <v>79</v>
      </c>
      <c r="F144" s="10"/>
      <c r="K144" t="s">
        <v>54</v>
      </c>
    </row>
    <row r="145" spans="1:11" x14ac:dyDescent="0.3">
      <c r="A145" s="10" t="s">
        <v>182</v>
      </c>
      <c r="B145" s="10" t="s">
        <v>85</v>
      </c>
      <c r="C145" s="10">
        <v>1</v>
      </c>
      <c r="D145" s="24" t="s">
        <v>187</v>
      </c>
      <c r="E145" s="10" t="s">
        <v>79</v>
      </c>
      <c r="F145" s="10"/>
      <c r="K145" t="s">
        <v>54</v>
      </c>
    </row>
    <row r="146" spans="1:11" x14ac:dyDescent="0.3">
      <c r="A146" s="10" t="s">
        <v>182</v>
      </c>
      <c r="B146" s="10" t="s">
        <v>87</v>
      </c>
      <c r="C146" s="10">
        <v>1</v>
      </c>
      <c r="D146" s="24" t="s">
        <v>188</v>
      </c>
      <c r="E146" s="10" t="s">
        <v>79</v>
      </c>
      <c r="F146" s="10"/>
      <c r="K146" t="s">
        <v>54</v>
      </c>
    </row>
    <row r="147" spans="1:11" x14ac:dyDescent="0.3">
      <c r="A147" s="10" t="s">
        <v>182</v>
      </c>
      <c r="B147" s="10" t="s">
        <v>89</v>
      </c>
      <c r="C147" s="10">
        <v>1</v>
      </c>
      <c r="D147" s="24" t="s">
        <v>189</v>
      </c>
      <c r="E147" s="10" t="s">
        <v>79</v>
      </c>
      <c r="F147" s="10"/>
      <c r="K147" t="s">
        <v>54</v>
      </c>
    </row>
    <row r="148" spans="1:11" x14ac:dyDescent="0.3">
      <c r="A148" s="10" t="s">
        <v>182</v>
      </c>
      <c r="B148" s="10" t="s">
        <v>91</v>
      </c>
      <c r="C148" s="10">
        <v>1</v>
      </c>
      <c r="D148" s="116" t="s">
        <v>190</v>
      </c>
      <c r="E148" s="10" t="s">
        <v>79</v>
      </c>
      <c r="F148" s="10"/>
      <c r="K148" t="s">
        <v>54</v>
      </c>
    </row>
    <row r="149" spans="1:11" x14ac:dyDescent="0.3">
      <c r="A149" s="10" t="s">
        <v>182</v>
      </c>
      <c r="B149" s="10" t="s">
        <v>93</v>
      </c>
      <c r="C149" s="10">
        <v>1</v>
      </c>
      <c r="D149" s="24" t="s">
        <v>191</v>
      </c>
      <c r="E149" s="10" t="s">
        <v>79</v>
      </c>
      <c r="F149" s="10"/>
      <c r="K149" t="s">
        <v>54</v>
      </c>
    </row>
    <row r="150" spans="1:11" x14ac:dyDescent="0.3">
      <c r="A150" s="10"/>
      <c r="B150" s="10"/>
      <c r="C150" s="10"/>
      <c r="D150" s="24"/>
      <c r="E150" s="10"/>
      <c r="F150" s="10"/>
    </row>
    <row r="151" spans="1:11" x14ac:dyDescent="0.3">
      <c r="A151" s="10" t="s">
        <v>192</v>
      </c>
      <c r="B151" s="10"/>
      <c r="C151" s="10"/>
      <c r="D151" s="12" t="s">
        <v>193</v>
      </c>
      <c r="E151" s="10"/>
      <c r="F151" s="10"/>
    </row>
    <row r="152" spans="1:11" x14ac:dyDescent="0.3">
      <c r="A152" s="10"/>
      <c r="B152" s="10"/>
      <c r="C152" s="10"/>
      <c r="D152" s="10" t="s">
        <v>70</v>
      </c>
      <c r="E152" s="10"/>
      <c r="F152" s="10"/>
    </row>
    <row r="153" spans="1:11" x14ac:dyDescent="0.3">
      <c r="A153" s="10"/>
      <c r="B153" s="10"/>
      <c r="C153" s="10"/>
      <c r="D153" s="10" t="s">
        <v>172</v>
      </c>
      <c r="E153" s="10"/>
      <c r="F153" s="10"/>
    </row>
    <row r="154" spans="1:11" x14ac:dyDescent="0.3">
      <c r="A154" s="10" t="s">
        <v>192</v>
      </c>
      <c r="B154" s="10" t="s">
        <v>74</v>
      </c>
      <c r="C154" s="10">
        <v>1</v>
      </c>
      <c r="D154" s="24" t="s">
        <v>75</v>
      </c>
      <c r="E154" s="10" t="s">
        <v>79</v>
      </c>
      <c r="F154" s="10"/>
      <c r="K154" t="s">
        <v>54</v>
      </c>
    </row>
    <row r="155" spans="1:11" x14ac:dyDescent="0.3">
      <c r="A155" s="10" t="s">
        <v>192</v>
      </c>
      <c r="B155" s="10" t="s">
        <v>77</v>
      </c>
      <c r="C155" s="10">
        <v>1</v>
      </c>
      <c r="D155" s="24" t="s">
        <v>194</v>
      </c>
      <c r="E155" s="10" t="s">
        <v>79</v>
      </c>
      <c r="F155" s="10"/>
      <c r="K155" t="s">
        <v>54</v>
      </c>
    </row>
    <row r="156" spans="1:11" x14ac:dyDescent="0.3">
      <c r="A156" s="10" t="s">
        <v>192</v>
      </c>
      <c r="B156" s="10" t="s">
        <v>80</v>
      </c>
      <c r="C156" s="10">
        <v>1</v>
      </c>
      <c r="D156" s="24" t="s">
        <v>195</v>
      </c>
      <c r="E156" s="10" t="s">
        <v>79</v>
      </c>
      <c r="F156" s="10"/>
      <c r="K156" t="s">
        <v>54</v>
      </c>
    </row>
    <row r="157" spans="1:11" x14ac:dyDescent="0.3">
      <c r="A157" s="10" t="s">
        <v>192</v>
      </c>
      <c r="B157" s="10" t="s">
        <v>83</v>
      </c>
      <c r="C157" s="10">
        <v>1</v>
      </c>
      <c r="D157" s="24" t="s">
        <v>196</v>
      </c>
      <c r="E157" s="10" t="s">
        <v>79</v>
      </c>
      <c r="F157" s="10"/>
      <c r="K157" t="s">
        <v>54</v>
      </c>
    </row>
    <row r="158" spans="1:11" x14ac:dyDescent="0.3">
      <c r="A158" s="10" t="s">
        <v>192</v>
      </c>
      <c r="B158" s="10" t="s">
        <v>85</v>
      </c>
      <c r="C158" s="10">
        <v>1</v>
      </c>
      <c r="D158" s="24" t="s">
        <v>197</v>
      </c>
      <c r="E158" s="10" t="s">
        <v>79</v>
      </c>
      <c r="F158" s="10"/>
      <c r="K158" t="s">
        <v>54</v>
      </c>
    </row>
    <row r="159" spans="1:11" x14ac:dyDescent="0.3">
      <c r="A159" s="10" t="s">
        <v>192</v>
      </c>
      <c r="B159" s="10" t="s">
        <v>87</v>
      </c>
      <c r="C159" s="10">
        <v>1</v>
      </c>
      <c r="D159" s="24" t="s">
        <v>198</v>
      </c>
      <c r="E159" s="10" t="s">
        <v>79</v>
      </c>
      <c r="F159" s="10"/>
      <c r="K159" t="s">
        <v>54</v>
      </c>
    </row>
    <row r="160" spans="1:11" x14ac:dyDescent="0.3">
      <c r="A160" s="10" t="s">
        <v>192</v>
      </c>
      <c r="B160" s="10" t="s">
        <v>89</v>
      </c>
      <c r="C160" s="10">
        <v>1</v>
      </c>
      <c r="D160" s="24" t="s">
        <v>199</v>
      </c>
      <c r="E160" s="10" t="s">
        <v>79</v>
      </c>
      <c r="F160" s="10"/>
      <c r="K160" t="s">
        <v>54</v>
      </c>
    </row>
    <row r="161" spans="1:11" x14ac:dyDescent="0.3">
      <c r="A161" s="10" t="s">
        <v>192</v>
      </c>
      <c r="B161" s="10" t="s">
        <v>91</v>
      </c>
      <c r="C161" s="10">
        <v>1</v>
      </c>
      <c r="D161" s="24" t="s">
        <v>200</v>
      </c>
      <c r="E161" s="10" t="s">
        <v>79</v>
      </c>
      <c r="F161" s="10"/>
      <c r="K161" t="s">
        <v>54</v>
      </c>
    </row>
    <row r="162" spans="1:11" x14ac:dyDescent="0.3">
      <c r="A162" s="10" t="s">
        <v>192</v>
      </c>
      <c r="B162" s="10" t="s">
        <v>93</v>
      </c>
      <c r="C162" s="10">
        <v>1</v>
      </c>
      <c r="D162" s="24" t="s">
        <v>201</v>
      </c>
      <c r="E162" s="10" t="s">
        <v>79</v>
      </c>
      <c r="F162" s="10"/>
      <c r="K162" t="s">
        <v>54</v>
      </c>
    </row>
    <row r="163" spans="1:11" x14ac:dyDescent="0.3">
      <c r="A163" s="10" t="s">
        <v>192</v>
      </c>
      <c r="B163" s="10" t="s">
        <v>95</v>
      </c>
      <c r="C163" s="10">
        <v>1</v>
      </c>
      <c r="D163" s="24" t="s">
        <v>202</v>
      </c>
      <c r="E163" s="10" t="s">
        <v>79</v>
      </c>
      <c r="F163" s="10"/>
      <c r="K163" t="s">
        <v>54</v>
      </c>
    </row>
    <row r="165" spans="1:11" ht="43.2" x14ac:dyDescent="0.3">
      <c r="B165" s="115" t="s">
        <v>203</v>
      </c>
      <c r="C165">
        <f>SUM(C33:C163)</f>
        <v>207</v>
      </c>
    </row>
  </sheetData>
  <phoneticPr fontId="2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5"/>
  <sheetViews>
    <sheetView tabSelected="1" workbookViewId="0">
      <selection activeCell="A2" sqref="A2"/>
    </sheetView>
  </sheetViews>
  <sheetFormatPr defaultRowHeight="14.4" x14ac:dyDescent="0.3"/>
  <cols>
    <col min="1" max="1" width="6.33203125" customWidth="1"/>
    <col min="2" max="2" width="26.33203125" bestFit="1" customWidth="1"/>
    <col min="3" max="3" width="18.44140625" customWidth="1"/>
    <col min="4" max="4" width="19.5546875" customWidth="1"/>
    <col min="5" max="5" width="10" customWidth="1"/>
    <col min="10" max="10" width="8.6640625" customWidth="1"/>
  </cols>
  <sheetData>
    <row r="1" spans="1:15" ht="23.4" x14ac:dyDescent="0.45">
      <c r="A1" s="21" t="str">
        <f>"Summary of Residential ACM Tests ("&amp;Units&amp;")"</f>
        <v>Summary of Residential ACM Tests (LSC efficiency)</v>
      </c>
    </row>
    <row r="2" spans="1:15" x14ac:dyDescent="0.3">
      <c r="C2" s="14"/>
    </row>
    <row r="3" spans="1:15" x14ac:dyDescent="0.3">
      <c r="B3" s="1" t="s">
        <v>204</v>
      </c>
      <c r="C3" s="26">
        <v>45966</v>
      </c>
      <c r="D3" s="4"/>
      <c r="E3" s="4"/>
      <c r="F3" s="4"/>
      <c r="G3" s="4"/>
      <c r="O3" t="s">
        <v>205</v>
      </c>
    </row>
    <row r="4" spans="1:15" x14ac:dyDescent="0.3">
      <c r="B4" s="1" t="s">
        <v>206</v>
      </c>
      <c r="C4" s="4" t="s">
        <v>207</v>
      </c>
      <c r="D4" s="4"/>
      <c r="E4" s="4"/>
      <c r="F4" s="4"/>
      <c r="G4" s="4"/>
    </row>
    <row r="5" spans="1:15" x14ac:dyDescent="0.3">
      <c r="B5" s="1" t="s">
        <v>208</v>
      </c>
      <c r="C5" s="4" t="s">
        <v>698</v>
      </c>
      <c r="D5" s="4"/>
      <c r="E5" s="4"/>
      <c r="F5" s="4"/>
      <c r="G5" s="4"/>
      <c r="O5" t="s">
        <v>209</v>
      </c>
    </row>
    <row r="6" spans="1:15" x14ac:dyDescent="0.3">
      <c r="B6" s="1" t="s">
        <v>210</v>
      </c>
      <c r="C6" s="4" t="s">
        <v>698</v>
      </c>
      <c r="D6" s="4"/>
      <c r="E6" s="4"/>
      <c r="F6" s="4"/>
      <c r="G6" s="4"/>
    </row>
    <row r="7" spans="1:15" x14ac:dyDescent="0.3">
      <c r="B7" s="1" t="s">
        <v>211</v>
      </c>
      <c r="C7" s="130" t="s">
        <v>227</v>
      </c>
      <c r="D7" s="130"/>
      <c r="E7" s="130"/>
      <c r="F7" s="130"/>
      <c r="G7" s="130"/>
      <c r="O7" t="s">
        <v>213</v>
      </c>
    </row>
    <row r="8" spans="1:15" x14ac:dyDescent="0.3">
      <c r="A8" s="22"/>
      <c r="B8" s="23" t="s">
        <v>214</v>
      </c>
      <c r="C8" s="131" t="s">
        <v>54</v>
      </c>
      <c r="D8" s="131"/>
      <c r="E8" s="131"/>
      <c r="F8" s="131"/>
      <c r="G8" s="131"/>
      <c r="O8" t="s">
        <v>215</v>
      </c>
    </row>
    <row r="9" spans="1:15" x14ac:dyDescent="0.3">
      <c r="A9" s="22"/>
      <c r="B9" s="1" t="s">
        <v>216</v>
      </c>
      <c r="C9" s="131" t="s">
        <v>54</v>
      </c>
      <c r="D9" s="131"/>
      <c r="E9" s="131"/>
      <c r="F9" s="131"/>
      <c r="G9" s="131"/>
      <c r="O9" t="s">
        <v>217</v>
      </c>
    </row>
    <row r="10" spans="1:15" x14ac:dyDescent="0.3">
      <c r="A10" s="22"/>
      <c r="B10" s="23" t="s">
        <v>218</v>
      </c>
      <c r="C10" s="131" t="s">
        <v>502</v>
      </c>
      <c r="D10" s="131"/>
      <c r="E10" s="131"/>
      <c r="F10" s="131"/>
      <c r="G10" s="131"/>
      <c r="O10" t="s">
        <v>219</v>
      </c>
    </row>
    <row r="11" spans="1:15" x14ac:dyDescent="0.3">
      <c r="B11" s="1" t="s">
        <v>220</v>
      </c>
      <c r="C11" s="129" t="s">
        <v>221</v>
      </c>
      <c r="D11" s="129"/>
      <c r="E11" s="129"/>
      <c r="F11" s="129"/>
      <c r="G11" s="129"/>
      <c r="O11" t="s">
        <v>222</v>
      </c>
    </row>
    <row r="12" spans="1:15" x14ac:dyDescent="0.3">
      <c r="B12" s="1" t="s">
        <v>223</v>
      </c>
      <c r="C12">
        <f>Tolerance</f>
        <v>0.04</v>
      </c>
    </row>
    <row r="13" spans="1:15" x14ac:dyDescent="0.3">
      <c r="B13" s="1"/>
    </row>
    <row r="14" spans="1:15" x14ac:dyDescent="0.3">
      <c r="A14" s="6"/>
      <c r="B14" s="5"/>
      <c r="C14" s="5" t="s">
        <v>224</v>
      </c>
      <c r="D14" s="5" t="s">
        <v>224</v>
      </c>
      <c r="E14" s="6"/>
      <c r="F14" s="6"/>
      <c r="M14" s="5" t="s">
        <v>225</v>
      </c>
    </row>
    <row r="15" spans="1:15" x14ac:dyDescent="0.3">
      <c r="A15" s="6"/>
      <c r="B15" s="6" t="s">
        <v>226</v>
      </c>
      <c r="C15" s="5" t="s">
        <v>212</v>
      </c>
      <c r="D15" s="5" t="s">
        <v>227</v>
      </c>
      <c r="E15" s="6"/>
      <c r="F15" s="6"/>
      <c r="M15" s="5" t="s">
        <v>228</v>
      </c>
    </row>
    <row r="16" spans="1:15" x14ac:dyDescent="0.3">
      <c r="A16" s="6" t="s">
        <v>229</v>
      </c>
      <c r="B16" s="6" t="s">
        <v>230</v>
      </c>
      <c r="C16" s="5" t="str">
        <f>Units</f>
        <v>LSC efficiency</v>
      </c>
      <c r="D16" s="5" t="str">
        <f>Units</f>
        <v>LSC efficiency</v>
      </c>
      <c r="E16" s="6"/>
      <c r="F16" s="6" t="s">
        <v>42</v>
      </c>
      <c r="M16" s="5"/>
    </row>
    <row r="17" spans="1:16" x14ac:dyDescent="0.3">
      <c r="A17" s="6" t="s">
        <v>49</v>
      </c>
      <c r="B17" s="6" t="str">
        <f ca="1">ResultT01</f>
        <v>n/a</v>
      </c>
      <c r="C17" s="20">
        <f ca="1">T01Reference</f>
        <v>11.425000000000001</v>
      </c>
      <c r="D17" s="20">
        <f ca="1">T01Proposed</f>
        <v>11.425000000000001</v>
      </c>
      <c r="F17" t="str">
        <f t="shared" ref="F17:F25" si="0">VLOOKUP(A17,TestArray,2)&amp;" in "&amp;VLOOKUP(A17,TestArray,3)&amp;" for Prototype "&amp;VLOOKUP(A17,TestArray,4)</f>
        <v>Standard Design in All CZs for Prototype S2100ft2</v>
      </c>
      <c r="M17" s="29">
        <f ca="1">IF(C17="n/a","n/a",(C17-D17)/C17)</f>
        <v>0</v>
      </c>
    </row>
    <row r="18" spans="1:16" x14ac:dyDescent="0.3">
      <c r="A18" s="6" t="s">
        <v>55</v>
      </c>
      <c r="B18" s="6" t="str">
        <f ca="1">ResultT02</f>
        <v>n/a</v>
      </c>
      <c r="C18" s="20">
        <f ca="1">T02Reference</f>
        <v>10.518125</v>
      </c>
      <c r="D18" s="20">
        <f ca="1">T02Proposed</f>
        <v>10.518125</v>
      </c>
      <c r="F18" t="str">
        <f t="shared" si="0"/>
        <v>Standard Design in All CZs for Prototype S2700ft2</v>
      </c>
      <c r="M18" s="29">
        <f t="shared" ref="M18:M32" ca="1" si="1">IF(C18="n/a","n/a",(C18-D18)/C18)</f>
        <v>0</v>
      </c>
      <c r="P18" s="113"/>
    </row>
    <row r="19" spans="1:16" x14ac:dyDescent="0.3">
      <c r="A19" s="6" t="s">
        <v>62</v>
      </c>
      <c r="B19" s="6" t="str">
        <f ca="1">ResultT04</f>
        <v>Pass</v>
      </c>
      <c r="C19" s="20">
        <f ca="1">T04Reference</f>
        <v>10.86</v>
      </c>
      <c r="D19" s="20">
        <f ca="1">T04Proposed</f>
        <v>10.86</v>
      </c>
      <c r="F19" t="str">
        <f t="shared" si="0"/>
        <v>Proposed Design in All CZs for Prototype P2100ft2</v>
      </c>
      <c r="M19" s="29">
        <f t="shared" ca="1" si="1"/>
        <v>0</v>
      </c>
      <c r="P19" s="113"/>
    </row>
    <row r="20" spans="1:16" x14ac:dyDescent="0.3">
      <c r="A20" s="6" t="s">
        <v>65</v>
      </c>
      <c r="B20" s="6" t="str">
        <f ca="1">ResultT05</f>
        <v>Pass</v>
      </c>
      <c r="C20" s="20">
        <f ca="1">T05Reference</f>
        <v>9.91</v>
      </c>
      <c r="D20" s="20">
        <f ca="1">T05Proposed</f>
        <v>9.91</v>
      </c>
      <c r="F20" t="str">
        <f t="shared" si="0"/>
        <v>Proposed Design in All CZs for Prototype P2700ft2</v>
      </c>
      <c r="M20" s="29">
        <f t="shared" ca="1" si="1"/>
        <v>0</v>
      </c>
    </row>
    <row r="21" spans="1:16" x14ac:dyDescent="0.3">
      <c r="A21" s="6" t="s">
        <v>67</v>
      </c>
      <c r="B21" s="6" t="str">
        <f ca="1">ResultT07</f>
        <v>Pass</v>
      </c>
      <c r="C21" s="20">
        <f ca="1">T07Reference</f>
        <v>12.239333333333333</v>
      </c>
      <c r="D21" s="20">
        <f ca="1">T07Proposed</f>
        <v>12.239333333333333</v>
      </c>
      <c r="F21" t="str">
        <f t="shared" si="0"/>
        <v>Common Measures in CZ12 for Prototype P2100ft2</v>
      </c>
      <c r="M21" s="29">
        <f t="shared" ca="1" si="1"/>
        <v>0</v>
      </c>
      <c r="P21" s="113"/>
    </row>
    <row r="22" spans="1:16" x14ac:dyDescent="0.3">
      <c r="A22" s="6" t="s">
        <v>117</v>
      </c>
      <c r="B22" s="6" t="str">
        <f ca="1">ResultT08</f>
        <v>Pass</v>
      </c>
      <c r="C22" s="20">
        <f ca="1">T08Reference</f>
        <v>13.370000000000001</v>
      </c>
      <c r="D22" s="20">
        <f ca="1">T08Proposed</f>
        <v>13.370000000000001</v>
      </c>
      <c r="F22" t="str">
        <f t="shared" si="0"/>
        <v>Water Heating in CZ12 for Prototype P2100ft2</v>
      </c>
      <c r="M22" s="29">
        <f t="shared" ca="1" si="1"/>
        <v>0</v>
      </c>
      <c r="P22" s="113"/>
    </row>
    <row r="23" spans="1:16" x14ac:dyDescent="0.3">
      <c r="A23" s="6" t="s">
        <v>129</v>
      </c>
      <c r="B23" s="6" t="str">
        <f ca="1">ResultT09</f>
        <v>Fail</v>
      </c>
      <c r="C23" s="20">
        <f ca="1">T09Reference</f>
        <v>12.061999999999999</v>
      </c>
      <c r="D23" s="20">
        <f ca="1">T09Proposed</f>
        <v>12.061999999999999</v>
      </c>
      <c r="F23" t="str">
        <f t="shared" si="0"/>
        <v>Multiple Orientation in CZ12 for Prototype S2100ft2/P2100ft2</v>
      </c>
      <c r="M23" s="29">
        <f t="shared" ca="1" si="1"/>
        <v>0</v>
      </c>
    </row>
    <row r="24" spans="1:16" x14ac:dyDescent="0.3">
      <c r="A24" s="6" t="s">
        <v>136</v>
      </c>
      <c r="B24" s="6" t="str">
        <f ca="1">ResultT12</f>
        <v>n/a</v>
      </c>
      <c r="C24" s="20" t="e">
        <f ca="1">T12Reference</f>
        <v>#N/A</v>
      </c>
      <c r="D24" s="20" t="e">
        <f ca="1">T12Proposed</f>
        <v>#N/A</v>
      </c>
      <c r="F24" t="str">
        <f t="shared" si="0"/>
        <v>E+A+A Base &amp; Windows in CZ12 for Prototype P1665ft2</v>
      </c>
      <c r="M24" s="29" t="e">
        <f t="shared" ca="1" si="1"/>
        <v>#N/A</v>
      </c>
    </row>
    <row r="25" spans="1:16" x14ac:dyDescent="0.3">
      <c r="A25" s="6" t="s">
        <v>150</v>
      </c>
      <c r="B25" s="6" t="str">
        <f ca="1">ResultT13</f>
        <v>n/a</v>
      </c>
      <c r="C25" s="20" t="e">
        <f ca="1">T13Reference</f>
        <v>#N/A</v>
      </c>
      <c r="D25" s="20" t="e">
        <f ca="1">T13Proposed</f>
        <v>#N/A</v>
      </c>
      <c r="F25" t="str">
        <f t="shared" si="0"/>
        <v>E+A+A Walls &amp; HVAC in CZ12 for Prototype P1665ft2</v>
      </c>
      <c r="M25" s="29" t="e">
        <f t="shared" ca="1" si="1"/>
        <v>#N/A</v>
      </c>
    </row>
    <row r="26" spans="1:16" x14ac:dyDescent="0.3">
      <c r="A26" s="6" t="s">
        <v>160</v>
      </c>
      <c r="B26" s="6" t="str">
        <f ca="1">ResultT14</f>
        <v>n/a</v>
      </c>
      <c r="C26" s="20">
        <f ca="1">T14Reference</f>
        <v>11.438125000000003</v>
      </c>
      <c r="D26" s="20">
        <f ca="1">T14Proposed</f>
        <v>11.438125000000003</v>
      </c>
      <c r="F26" t="str">
        <f t="shared" ref="F26:F27" si="2">VLOOKUP(A26,TestArray,2)&amp;" in "&amp;VLOOKUP(A26,TestArray,3)&amp;" for Prototype "&amp;VLOOKUP(A26,TestArray,4)</f>
        <v>Standard Design All Electric in All CZs for Prototype S2100ft2</v>
      </c>
      <c r="M26" s="29">
        <f t="shared" ca="1" si="1"/>
        <v>0</v>
      </c>
    </row>
    <row r="27" spans="1:16" x14ac:dyDescent="0.3">
      <c r="A27" s="6" t="s">
        <v>162</v>
      </c>
      <c r="B27" s="6" t="str">
        <f ca="1">ResultT15</f>
        <v>n/a</v>
      </c>
      <c r="C27" s="20">
        <f ca="1">T15Reference</f>
        <v>10.531250000000002</v>
      </c>
      <c r="D27" s="20">
        <f ca="1">T15Proposed</f>
        <v>10.531250000000002</v>
      </c>
      <c r="F27" t="str">
        <f t="shared" si="2"/>
        <v>Standard Design All Electric in All CZs for Prototype S2700ft2</v>
      </c>
      <c r="M27" s="29">
        <f t="shared" ca="1" si="1"/>
        <v>0</v>
      </c>
    </row>
    <row r="28" spans="1:16" x14ac:dyDescent="0.3">
      <c r="A28" s="6" t="s">
        <v>165</v>
      </c>
      <c r="B28" s="6" t="str">
        <f ca="1">ResultT17</f>
        <v>Pass</v>
      </c>
      <c r="C28" s="20">
        <f ca="1">T17Reference</f>
        <v>10.877500000000003</v>
      </c>
      <c r="D28" s="20">
        <f ca="1">T17Proposed</f>
        <v>10.877500000000003</v>
      </c>
      <c r="F28" t="str">
        <f t="shared" ref="F28:F32" si="3">VLOOKUP(A28,TestArray,2)&amp;" in "&amp;VLOOKUP(A28,TestArray,3)&amp;" for Prototype "&amp;VLOOKUP(A28,TestArray,4)</f>
        <v>Proposed Design All Electric in All CZs for Prototype P2100ft2</v>
      </c>
      <c r="M28" s="29">
        <f t="shared" ca="1" si="1"/>
        <v>0</v>
      </c>
    </row>
    <row r="29" spans="1:16" x14ac:dyDescent="0.3">
      <c r="A29" s="6" t="s">
        <v>168</v>
      </c>
      <c r="B29" s="6" t="str">
        <f ca="1">ResultT18</f>
        <v>Pass</v>
      </c>
      <c r="C29" s="20">
        <f ca="1">T18Reference</f>
        <v>9.9212499999999988</v>
      </c>
      <c r="D29" s="20">
        <f ca="1">T18Proposed</f>
        <v>9.9187499999999975</v>
      </c>
      <c r="F29" t="str">
        <f t="shared" si="3"/>
        <v>Proposed Design All Electric in All CZs for Prototype P2700ft2</v>
      </c>
      <c r="M29" s="29">
        <f t="shared" ca="1" si="1"/>
        <v>2.519843769687569E-4</v>
      </c>
    </row>
    <row r="30" spans="1:16" x14ac:dyDescent="0.3">
      <c r="A30" s="6" t="s">
        <v>170</v>
      </c>
      <c r="B30" s="6" t="str">
        <f ca="1">ResultT20</f>
        <v>Pass</v>
      </c>
      <c r="C30" s="20">
        <f ca="1">T20Reference</f>
        <v>11.539999999999997</v>
      </c>
      <c r="D30" s="20">
        <f ca="1">T20Proposed</f>
        <v>11.539999999999997</v>
      </c>
      <c r="F30" t="str">
        <f t="shared" si="3"/>
        <v>PV in CZ12 for Prototype P2100ft2</v>
      </c>
      <c r="M30" s="29">
        <f t="shared" ca="1" si="1"/>
        <v>0</v>
      </c>
    </row>
    <row r="31" spans="1:16" x14ac:dyDescent="0.3">
      <c r="A31" s="6" t="s">
        <v>182</v>
      </c>
      <c r="B31" s="6" t="str">
        <f ca="1">ResultT21</f>
        <v>Pass</v>
      </c>
      <c r="C31" s="20">
        <f ca="1">T21Reference</f>
        <v>11.004444444444442</v>
      </c>
      <c r="D31" s="20">
        <f ca="1">T21Proposed</f>
        <v>11.004444444444442</v>
      </c>
      <c r="F31" t="str">
        <f t="shared" ref="F31" si="4">VLOOKUP(A31,TestArray,2)&amp;" in "&amp;VLOOKUP(A31,TestArray,3)&amp;" for Prototype "&amp;VLOOKUP(A31,TestArray,4)</f>
        <v>PV, Battery and Target EDR in CZ12 for Prototype P2100ft2</v>
      </c>
      <c r="M31" s="29">
        <f t="shared" ca="1" si="1"/>
        <v>0</v>
      </c>
    </row>
    <row r="32" spans="1:16" x14ac:dyDescent="0.3">
      <c r="A32" s="6" t="s">
        <v>192</v>
      </c>
      <c r="B32" s="6" t="str">
        <f ca="1">ResultT22</f>
        <v>Pass</v>
      </c>
      <c r="C32" s="20">
        <f ca="1">T22Reference</f>
        <v>11.324</v>
      </c>
      <c r="D32" s="20">
        <f ca="1">T22Proposed</f>
        <v>11.324</v>
      </c>
      <c r="F32" t="str">
        <f t="shared" si="3"/>
        <v>Verified and Buried Ducts in CZ12 for Prototype P2100ft2</v>
      </c>
      <c r="M32" s="29">
        <f t="shared" ca="1" si="1"/>
        <v>0</v>
      </c>
    </row>
    <row r="34" spans="1:1" x14ac:dyDescent="0.3">
      <c r="A34" s="6"/>
    </row>
    <row r="35" spans="1:1" x14ac:dyDescent="0.3">
      <c r="A35" s="6"/>
    </row>
  </sheetData>
  <phoneticPr fontId="21" type="noConversion"/>
  <conditionalFormatting sqref="B17:B32">
    <cfRule type="cellIs" dxfId="139" priority="3" operator="equal">
      <formula>Pass</formula>
    </cfRule>
    <cfRule type="cellIs" dxfId="138" priority="4" operator="equal">
      <formula>Fail</formula>
    </cfRule>
  </conditionalFormatting>
  <conditionalFormatting sqref="B31">
    <cfRule type="cellIs" dxfId="137" priority="1" operator="equal">
      <formula>Pass</formula>
    </cfRule>
    <cfRule type="cellIs" dxfId="136"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60ABC777-6C91-4402-AAF3-D44B46F69793}">
      <formula1>AdditionsAlterationsTypeList</formula1>
    </dataValidation>
    <dataValidation type="list" allowBlank="1" showInputMessage="1" showErrorMessage="1" sqref="C9:G9" xr:uid="{49143AA0-94ED-45AA-9332-E16FA04279FB}">
      <formula1>NewlyConstructedTypeList</formula1>
    </dataValidation>
    <dataValidation type="list" allowBlank="1" showInputMessage="1" showErrorMessage="1" sqref="C8:G8" xr:uid="{E257615F-903C-4178-ABC9-E9A4289D1E7A}">
      <formula1>SingleFamilyTypeList</formula1>
    </dataValidation>
    <dataValidation type="list" allowBlank="1" showInputMessage="1" showErrorMessage="1" sqref="C11:G11" xr:uid="{300E2873-2EAC-4593-A9F0-81BB46A5D454}">
      <formula1>"LSC efficiency,EDR2 total,EDR1 total"</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268"/>
  <sheetViews>
    <sheetView workbookViewId="0">
      <pane xSplit="4" ySplit="6" topLeftCell="E121" activePane="bottomRight" state="frozen"/>
      <selection pane="topRight" activeCell="E1" sqref="E1"/>
      <selection pane="bottomLeft" activeCell="A7" sqref="A7"/>
      <selection pane="bottomRight" activeCell="N17" sqref="N17"/>
    </sheetView>
  </sheetViews>
  <sheetFormatPr defaultRowHeight="14.4" x14ac:dyDescent="0.3"/>
  <cols>
    <col min="1" max="2" width="10.6640625" customWidth="1"/>
    <col min="3" max="3" width="52.109375" customWidth="1"/>
    <col min="4" max="7" width="10.6640625" customWidth="1"/>
    <col min="8" max="8" width="10.6640625" style="1" customWidth="1"/>
    <col min="9" max="13" width="10.6640625" customWidth="1"/>
    <col min="14" max="14" width="9.33203125" style="1"/>
    <col min="16" max="16" width="32.5546875" style="91" customWidth="1"/>
    <col min="17" max="17" width="9.33203125" style="91" customWidth="1"/>
    <col min="18" max="19" width="9.33203125" style="91"/>
    <col min="20" max="20" width="9.6640625" style="91" customWidth="1"/>
    <col min="21" max="22" width="9.33203125" style="91"/>
    <col min="23" max="23" width="10.88671875" style="91" customWidth="1"/>
    <col min="24" max="24" width="12.33203125" style="91" customWidth="1"/>
    <col min="25" max="25" width="11.6640625" style="91" customWidth="1"/>
    <col min="26" max="26" width="9.88671875" style="105" customWidth="1"/>
    <col min="27" max="27" width="9.33203125" style="105"/>
    <col min="28" max="28" width="9.33203125" style="91"/>
    <col min="29" max="30" width="10.44140625" style="91" customWidth="1"/>
    <col min="31" max="37" width="9.33203125" style="97"/>
    <col min="38" max="38" width="9.109375" style="97"/>
    <col min="39" max="42" width="9.33203125" style="97"/>
    <col min="43" max="43" width="13.33203125" style="97" customWidth="1"/>
    <col min="44" max="45" width="9.33203125" style="101"/>
    <col min="46" max="47" width="9.33203125" style="97"/>
    <col min="48" max="48" width="9.109375" style="97"/>
    <col min="49" max="55" width="9.33203125" style="91"/>
    <col min="56" max="56" width="9.109375" style="91"/>
    <col min="57" max="59" width="9.33203125" style="91"/>
    <col min="60" max="66" width="9.33203125" style="97"/>
    <col min="67" max="67" width="9.109375" style="97"/>
    <col min="68" max="68" width="10" style="97" customWidth="1"/>
    <col min="69" max="69" width="10.88671875" style="97" customWidth="1"/>
    <col min="70" max="70" width="9.33203125" style="97"/>
  </cols>
  <sheetData>
    <row r="1" spans="1:74" ht="23.4" x14ac:dyDescent="0.45">
      <c r="A1" s="21" t="str">
        <f>"Comparison between Reference &amp; Candidate Software ("&amp;Units&amp;")"</f>
        <v>Comparison between Reference &amp; Candidate Software (LSC efficiency)</v>
      </c>
      <c r="P1" s="91" t="str">
        <f t="shared" ref="P1:AU1" ca="1" si="0">INDIRECT(P4)</f>
        <v>'Reference'!$A$1:$KH$500</v>
      </c>
      <c r="Q1" s="91" t="str">
        <f ca="1">INDIRECT(Q4)</f>
        <v>'Reference'!$A$1:$KH$500</v>
      </c>
      <c r="R1" s="91" t="str">
        <f t="shared" ca="1" si="0"/>
        <v>'Reference'!$A$1:$KH$500</v>
      </c>
      <c r="S1" s="91" t="str">
        <f t="shared" ca="1" si="0"/>
        <v>'Reference'!$A$1:$KH$500</v>
      </c>
      <c r="T1" s="91" t="str">
        <f ca="1">INDIRECT(T4)</f>
        <v>'Reference'!$A$1:$KH$500</v>
      </c>
      <c r="U1" s="91" t="str">
        <f t="shared" ca="1" si="0"/>
        <v>'Reference'!$A$1:$KH$500</v>
      </c>
      <c r="V1" s="91" t="str">
        <f t="shared" ca="1" si="0"/>
        <v>'Reference'!$A$1:$KH$500</v>
      </c>
      <c r="W1" s="91" t="str">
        <f ca="1">INDIRECT(W4)</f>
        <v>'Reference'!$A$1:$KH$500</v>
      </c>
      <c r="X1" s="91" t="str">
        <f t="shared" ca="1" si="0"/>
        <v>'Reference'!$A$1:$KH$500</v>
      </c>
      <c r="Y1" s="91" t="str">
        <f ca="1">INDIRECT(Y4)</f>
        <v>'Reference'!$A$1:$KH$500</v>
      </c>
      <c r="Z1" s="105" t="str">
        <f t="shared" ca="1" si="0"/>
        <v>'Reference'!$A$1:$KH$500</v>
      </c>
      <c r="AA1" s="105" t="str">
        <f t="shared" ca="1" si="0"/>
        <v>'Reference'!$A$1:$KH$500</v>
      </c>
      <c r="AB1" s="91" t="str">
        <f t="shared" ca="1" si="0"/>
        <v>'Reference'!$A$1:$KH$500</v>
      </c>
      <c r="AC1" s="91" t="str">
        <f t="shared" ca="1" si="0"/>
        <v>'Reference'!$A$1:$KH$500</v>
      </c>
      <c r="AD1" s="91" t="str">
        <f t="shared" ref="AD1" ca="1" si="1">INDIRECT(AD4)</f>
        <v>'Reference'!$A$1:$KH$500</v>
      </c>
      <c r="AE1" s="97" t="str">
        <f t="shared" ca="1" si="0"/>
        <v>'Candidate'!$A$1:$KH$500</v>
      </c>
      <c r="AF1" s="97" t="str">
        <f t="shared" ca="1" si="0"/>
        <v>'Candidate'!$A$1:$KH$500</v>
      </c>
      <c r="AG1" s="97" t="str">
        <f t="shared" ca="1" si="0"/>
        <v>'Candidate'!$A$1:$KH$500</v>
      </c>
      <c r="AH1" s="97" t="str">
        <f t="shared" ca="1" si="0"/>
        <v>'Candidate'!$A$1:$KH$500</v>
      </c>
      <c r="AI1" s="97" t="str">
        <f t="shared" ca="1" si="0"/>
        <v>'Candidate'!$A$1:$KH$500</v>
      </c>
      <c r="AJ1" s="97" t="str">
        <f t="shared" ca="1" si="0"/>
        <v>'Candidate'!$A$1:$KH$500</v>
      </c>
      <c r="AK1" s="97" t="str">
        <f t="shared" ca="1" si="0"/>
        <v>'Candidate'!$A$1:$KH$500</v>
      </c>
      <c r="AL1" s="97" t="str">
        <f t="shared" ref="AL1" ca="1" si="2">INDIRECT(AL4)</f>
        <v>'Candidate'!$A$1:$KH$500</v>
      </c>
      <c r="AM1" s="97" t="str">
        <f t="shared" ca="1" si="0"/>
        <v>'Candidate'!$A$1:$KH$500</v>
      </c>
      <c r="AN1" s="97" t="str">
        <f t="shared" ca="1" si="0"/>
        <v>'Candidate'!$A$1:$KH$500</v>
      </c>
      <c r="AO1" s="97" t="str">
        <f t="shared" ca="1" si="0"/>
        <v>'Candidate'!$A$1:$KH$500</v>
      </c>
      <c r="AP1" s="97" t="str">
        <f t="shared" ca="1" si="0"/>
        <v>'Candidate'!$A$1:$KH$500</v>
      </c>
      <c r="AQ1" s="97" t="str">
        <f t="shared" ca="1" si="0"/>
        <v>'Candidate'!$A$1:$KH$500</v>
      </c>
      <c r="AR1" s="101" t="str">
        <f t="shared" ca="1" si="0"/>
        <v>'Candidate'!$A$1:$KH$500</v>
      </c>
      <c r="AS1" s="101" t="str">
        <f t="shared" ca="1" si="0"/>
        <v>'Candidate'!$A$1:$KH$500</v>
      </c>
      <c r="AT1" s="97" t="str">
        <f t="shared" ca="1" si="0"/>
        <v>'Candidate'!$A$1:$KH$500</v>
      </c>
      <c r="AU1" s="97" t="str">
        <f t="shared" ca="1" si="0"/>
        <v>'Candidate'!$A$1:$KH$500</v>
      </c>
      <c r="AV1" s="97" t="str">
        <f t="shared" ref="AV1" ca="1" si="3">INDIRECT(AV4)</f>
        <v>'Candidate'!$A$1:$KH$500</v>
      </c>
      <c r="AW1" s="91" t="str">
        <f t="shared" ref="AW1:BR1" ca="1" si="4">INDIRECT(AW4)</f>
        <v>'Reference'!$A$1:$KH$500</v>
      </c>
      <c r="AX1" s="91" t="str">
        <f t="shared" ca="1" si="4"/>
        <v>'Reference'!$A$1:$KH$500</v>
      </c>
      <c r="AY1" s="91" t="str">
        <f t="shared" ca="1" si="4"/>
        <v>'Reference'!$A$1:$KH$500</v>
      </c>
      <c r="AZ1" s="91" t="str">
        <f t="shared" ca="1" si="4"/>
        <v>'Reference'!$A$1:$KH$500</v>
      </c>
      <c r="BA1" s="91" t="str">
        <f t="shared" ca="1" si="4"/>
        <v>'Reference'!$A$1:$KH$500</v>
      </c>
      <c r="BB1" s="91" t="str">
        <f t="shared" ca="1" si="4"/>
        <v>'Reference'!$A$1:$KH$500</v>
      </c>
      <c r="BC1" s="91" t="str">
        <f t="shared" ca="1" si="4"/>
        <v>'Reference'!$A$1:$KH$500</v>
      </c>
      <c r="BD1" s="91" t="str">
        <f t="shared" ref="BD1" ca="1" si="5">INDIRECT(BD4)</f>
        <v>'Reference'!$A$1:$KH$500</v>
      </c>
      <c r="BE1" s="91" t="str">
        <f t="shared" ca="1" si="4"/>
        <v>'Reference'!$A$1:$KH$500</v>
      </c>
      <c r="BF1" s="91" t="str">
        <f t="shared" ca="1" si="4"/>
        <v>'Reference'!$A$1:$KH$500</v>
      </c>
      <c r="BG1" s="91" t="str">
        <f t="shared" ca="1" si="4"/>
        <v>'Reference'!$A$1:$KH$500</v>
      </c>
      <c r="BH1" s="97" t="str">
        <f t="shared" ca="1" si="4"/>
        <v>'Candidate'!$A$1:$KH$500</v>
      </c>
      <c r="BI1" s="97" t="str">
        <f t="shared" ca="1" si="4"/>
        <v>'Candidate'!$A$1:$KH$500</v>
      </c>
      <c r="BJ1" s="97" t="str">
        <f t="shared" ca="1" si="4"/>
        <v>'Candidate'!$A$1:$KH$500</v>
      </c>
      <c r="BK1" s="97" t="str">
        <f t="shared" ca="1" si="4"/>
        <v>'Candidate'!$A$1:$KH$500</v>
      </c>
      <c r="BL1" s="97" t="str">
        <f t="shared" ca="1" si="4"/>
        <v>'Candidate'!$A$1:$KH$500</v>
      </c>
      <c r="BM1" s="97" t="str">
        <f t="shared" ca="1" si="4"/>
        <v>'Candidate'!$A$1:$KH$500</v>
      </c>
      <c r="BN1" s="97" t="str">
        <f t="shared" ca="1" si="4"/>
        <v>'Candidate'!$A$1:$KH$500</v>
      </c>
      <c r="BO1" s="97" t="str">
        <f t="shared" ref="BO1" ca="1" si="6">INDIRECT(BO4)</f>
        <v>'Candidate'!$A$1:$KH$500</v>
      </c>
      <c r="BP1" s="97" t="str">
        <f t="shared" ca="1" si="4"/>
        <v>'Candidate'!$A$1:$KH$500</v>
      </c>
      <c r="BQ1" s="97" t="str">
        <f t="shared" ca="1" si="4"/>
        <v>'Candidate'!$A$1:$KH$500</v>
      </c>
      <c r="BR1" s="97" t="str">
        <f t="shared" ca="1" si="4"/>
        <v>'Candidate'!$A$1:$KH$500</v>
      </c>
    </row>
    <row r="2" spans="1:74" x14ac:dyDescent="0.3">
      <c r="B2" s="1" t="str">
        <f>Summary!B3</f>
        <v>Comparison Date:</v>
      </c>
      <c r="C2" s="9">
        <f>Comparison_Date</f>
        <v>45966</v>
      </c>
      <c r="P2" s="91" t="str">
        <f ca="1">INDIRECT(P4&amp;"FileName")</f>
        <v>'ReferenceLookups'!$N$1:$N$500</v>
      </c>
      <c r="Q2" s="97" t="str">
        <f ca="1">SUBSTITUTE(ADDRESS(3,Q3,4),"3","")</f>
        <v>AH</v>
      </c>
      <c r="Y2" s="98" t="str">
        <f ca="1">SUBSTITUTE(ADDRESS(1,Y3, 4),"1","")</f>
        <v>BI</v>
      </c>
      <c r="AE2" s="97" t="str">
        <f ca="1">INDIRECT(AE4&amp;"FileName")</f>
        <v>'CandidateLookups'!$N$1:$N$500</v>
      </c>
      <c r="AN2" s="98" t="str">
        <f ca="1">SUBSTITUTE(ADDRESS(1,AN3, 4),"1","")</f>
        <v>BI</v>
      </c>
      <c r="AO2" s="98" t="str">
        <f ca="1">SUBSTITUTE(ADDRESS(1,AO3, 4),"1","")</f>
        <v>GB</v>
      </c>
      <c r="AP2" s="98" t="str">
        <f ca="1">SUBSTITUTE(ADDRESS(1,AP3, 4),"1","")</f>
        <v>K</v>
      </c>
      <c r="AQ2" s="98" t="str">
        <f ca="1">SUBSTITUTE(ADDRESS(1,AQ3, 4),"1","")</f>
        <v>L</v>
      </c>
      <c r="AW2" s="91" t="str">
        <f ca="1">INDIRECT(AW4&amp;"FileName")</f>
        <v>'ReferenceLookups'!$N$1:$N$500</v>
      </c>
      <c r="BH2" s="97" t="str">
        <f ca="1">INDIRECT(BH4&amp;"FileName")</f>
        <v>'CandidateLookups'!$N$1:$N$500</v>
      </c>
    </row>
    <row r="3" spans="1:74" x14ac:dyDescent="0.3">
      <c r="B3" s="1" t="str">
        <f>Summary!B4</f>
        <v>Comparison Author:</v>
      </c>
      <c r="C3" s="8" t="str">
        <f>Comparison_Author</f>
        <v>Becca</v>
      </c>
      <c r="Q3" s="92">
        <f ca="1">INDIRECT(Q$4&amp;Q$5&amp;Q$6)</f>
        <v>34</v>
      </c>
      <c r="R3" s="92">
        <f t="shared" ref="R3:AD3" ca="1" si="7">INDIRECT(R$4&amp;R$5&amp;R$6)</f>
        <v>35</v>
      </c>
      <c r="S3" s="92">
        <f t="shared" ca="1" si="7"/>
        <v>36</v>
      </c>
      <c r="T3" s="92">
        <f t="shared" ca="1" si="7"/>
        <v>0</v>
      </c>
      <c r="U3" s="92">
        <f t="shared" ca="1" si="7"/>
        <v>37</v>
      </c>
      <c r="V3" s="92">
        <f ca="1">INDIRECT(V$4&amp;V$5&amp;V$6)</f>
        <v>38</v>
      </c>
      <c r="W3" s="92">
        <f ca="1">INDIRECT(W$4&amp;W$5&amp;W$6)</f>
        <v>39</v>
      </c>
      <c r="X3" s="92">
        <f ca="1">INDIRECT(X$4&amp;X$5&amp;X$6)</f>
        <v>46</v>
      </c>
      <c r="Y3" s="92">
        <f ca="1">INDIRECT(Y$4&amp;Y$5&amp;Y$6)</f>
        <v>61</v>
      </c>
      <c r="Z3" s="106">
        <f t="shared" ca="1" si="7"/>
        <v>184</v>
      </c>
      <c r="AA3" s="106">
        <f ca="1">INDIRECT(AA$4&amp;AA$5&amp;AA$6)</f>
        <v>11</v>
      </c>
      <c r="AB3" s="92">
        <f ca="1">INDIRECT(AB$4&amp;AB$5&amp;AB$6)</f>
        <v>12</v>
      </c>
      <c r="AC3" s="92">
        <f t="shared" ca="1" si="7"/>
        <v>9</v>
      </c>
      <c r="AD3" s="92">
        <f t="shared" ca="1" si="7"/>
        <v>10</v>
      </c>
      <c r="AF3" s="98">
        <f t="shared" ref="AF3:AV3" ca="1" si="8">INDIRECT(AF$4&amp;AF$5&amp;AF$6)</f>
        <v>34</v>
      </c>
      <c r="AG3" s="98">
        <f t="shared" ca="1" si="8"/>
        <v>35</v>
      </c>
      <c r="AH3" s="98">
        <f t="shared" ca="1" si="8"/>
        <v>36</v>
      </c>
      <c r="AI3" s="98">
        <f t="shared" ca="1" si="8"/>
        <v>0</v>
      </c>
      <c r="AJ3" s="98">
        <f t="shared" ca="1" si="8"/>
        <v>37</v>
      </c>
      <c r="AK3" s="98">
        <f t="shared" ca="1" si="8"/>
        <v>38</v>
      </c>
      <c r="AL3" s="98">
        <f t="shared" ca="1" si="8"/>
        <v>39</v>
      </c>
      <c r="AM3" s="98">
        <f t="shared" ca="1" si="8"/>
        <v>46</v>
      </c>
      <c r="AN3" s="98">
        <f t="shared" ca="1" si="8"/>
        <v>61</v>
      </c>
      <c r="AO3" s="98">
        <f t="shared" ca="1" si="8"/>
        <v>184</v>
      </c>
      <c r="AP3" s="98">
        <f t="shared" ca="1" si="8"/>
        <v>11</v>
      </c>
      <c r="AQ3" s="98">
        <f t="shared" ca="1" si="8"/>
        <v>12</v>
      </c>
      <c r="AR3" s="102">
        <f t="shared" ca="1" si="8"/>
        <v>184</v>
      </c>
      <c r="AS3" s="102">
        <f t="shared" ca="1" si="8"/>
        <v>11</v>
      </c>
      <c r="AT3" s="98">
        <f t="shared" ca="1" si="8"/>
        <v>12</v>
      </c>
      <c r="AU3" s="98">
        <f t="shared" ca="1" si="8"/>
        <v>9</v>
      </c>
      <c r="AV3" s="98">
        <f t="shared" ca="1" si="8"/>
        <v>10</v>
      </c>
      <c r="AX3" s="92">
        <f t="shared" ref="AX3:BG3" ca="1" si="9">INDIRECT(AX$4&amp;AX$5&amp;AX$6)</f>
        <v>91</v>
      </c>
      <c r="AY3" s="92">
        <f t="shared" ca="1" si="9"/>
        <v>92</v>
      </c>
      <c r="AZ3" s="92">
        <f t="shared" ca="1" si="9"/>
        <v>93</v>
      </c>
      <c r="BA3" s="92">
        <f t="shared" ca="1" si="9"/>
        <v>0</v>
      </c>
      <c r="BB3" s="92">
        <f t="shared" ca="1" si="9"/>
        <v>94</v>
      </c>
      <c r="BC3" s="92">
        <f t="shared" ca="1" si="9"/>
        <v>0</v>
      </c>
      <c r="BD3" s="92">
        <f t="shared" ca="1" si="9"/>
        <v>95</v>
      </c>
      <c r="BE3" s="92">
        <f t="shared" ca="1" si="9"/>
        <v>100</v>
      </c>
      <c r="BF3" s="92">
        <f t="shared" ca="1" si="9"/>
        <v>113</v>
      </c>
      <c r="BG3" s="92">
        <f t="shared" ca="1" si="9"/>
        <v>188</v>
      </c>
      <c r="BI3" s="98">
        <f t="shared" ref="BI3:BR3" ca="1" si="10">INDIRECT(BI$4&amp;BI$5&amp;BI$6)</f>
        <v>91</v>
      </c>
      <c r="BJ3" s="98">
        <f t="shared" ca="1" si="10"/>
        <v>92</v>
      </c>
      <c r="BK3" s="98">
        <f t="shared" ca="1" si="10"/>
        <v>93</v>
      </c>
      <c r="BL3" s="98">
        <f t="shared" ca="1" si="10"/>
        <v>0</v>
      </c>
      <c r="BM3" s="98">
        <f t="shared" ca="1" si="10"/>
        <v>94</v>
      </c>
      <c r="BN3" s="98">
        <f t="shared" ca="1" si="10"/>
        <v>0</v>
      </c>
      <c r="BO3" s="98">
        <f t="shared" ca="1" si="10"/>
        <v>95</v>
      </c>
      <c r="BP3" s="98">
        <f t="shared" ca="1" si="10"/>
        <v>100</v>
      </c>
      <c r="BQ3" s="98">
        <f t="shared" ca="1" si="10"/>
        <v>113</v>
      </c>
      <c r="BR3" s="98">
        <f t="shared" ca="1" si="10"/>
        <v>188</v>
      </c>
      <c r="BV3" s="13"/>
    </row>
    <row r="4" spans="1:74" x14ac:dyDescent="0.3">
      <c r="B4" s="1" t="str">
        <f>Summary!B5</f>
        <v>Candidate Software:</v>
      </c>
      <c r="C4" s="18" t="str">
        <f>Candidate_Software</f>
        <v>2025.2.0</v>
      </c>
      <c r="E4" s="1"/>
      <c r="F4" s="1"/>
      <c r="G4" s="1"/>
      <c r="I4" s="1"/>
      <c r="J4" s="1"/>
      <c r="K4" s="1"/>
      <c r="L4" s="1"/>
      <c r="M4" s="1"/>
      <c r="N4" s="1" t="s">
        <v>231</v>
      </c>
      <c r="O4" s="1"/>
      <c r="P4" s="91" t="s">
        <v>212</v>
      </c>
      <c r="Q4" s="91" t="s">
        <v>212</v>
      </c>
      <c r="R4" s="91" t="str">
        <f t="shared" ref="R4:X5" si="11">Q4</f>
        <v>Reference</v>
      </c>
      <c r="S4" s="91" t="str">
        <f t="shared" si="11"/>
        <v>Reference</v>
      </c>
      <c r="T4" s="91" t="str">
        <f t="shared" si="11"/>
        <v>Reference</v>
      </c>
      <c r="U4" s="91" t="str">
        <f t="shared" si="11"/>
        <v>Reference</v>
      </c>
      <c r="V4" s="91" t="str">
        <f t="shared" si="11"/>
        <v>Reference</v>
      </c>
      <c r="W4" s="91" t="str">
        <f>V4</f>
        <v>Reference</v>
      </c>
      <c r="X4" s="91" t="str">
        <f t="shared" si="11"/>
        <v>Reference</v>
      </c>
      <c r="Y4" s="91" t="str">
        <f>W4</f>
        <v>Reference</v>
      </c>
      <c r="Z4" s="105" t="str">
        <f t="shared" ref="Z4:Z5" si="12">Y4</f>
        <v>Reference</v>
      </c>
      <c r="AA4" s="105" t="str">
        <f>Z4</f>
        <v>Reference</v>
      </c>
      <c r="AB4" s="91" t="str">
        <f t="shared" ref="AB4:AB5" si="13">AA4</f>
        <v>Reference</v>
      </c>
      <c r="AC4" s="91" t="str">
        <f>AB4</f>
        <v>Reference</v>
      </c>
      <c r="AD4" s="91" t="str">
        <f>AC4</f>
        <v>Reference</v>
      </c>
      <c r="AE4" s="97" t="s">
        <v>227</v>
      </c>
      <c r="AF4" s="97" t="str">
        <f>AE4</f>
        <v>Candidate</v>
      </c>
      <c r="AG4" s="97" t="str">
        <f t="shared" ref="AF4:AQ5" si="14">AF4</f>
        <v>Candidate</v>
      </c>
      <c r="AH4" s="97" t="str">
        <f t="shared" si="14"/>
        <v>Candidate</v>
      </c>
      <c r="AI4" s="97" t="str">
        <f t="shared" si="14"/>
        <v>Candidate</v>
      </c>
      <c r="AJ4" s="97" t="str">
        <f t="shared" si="14"/>
        <v>Candidate</v>
      </c>
      <c r="AK4" s="97" t="str">
        <f t="shared" si="14"/>
        <v>Candidate</v>
      </c>
      <c r="AL4" s="97" t="str">
        <f t="shared" si="14"/>
        <v>Candidate</v>
      </c>
      <c r="AM4" s="97" t="str">
        <f>AK4</f>
        <v>Candidate</v>
      </c>
      <c r="AN4" s="97" t="str">
        <f t="shared" si="14"/>
        <v>Candidate</v>
      </c>
      <c r="AO4" s="97" t="str">
        <f t="shared" si="14"/>
        <v>Candidate</v>
      </c>
      <c r="AP4" s="97" t="str">
        <f t="shared" si="14"/>
        <v>Candidate</v>
      </c>
      <c r="AQ4" s="97" t="str">
        <f t="shared" si="14"/>
        <v>Candidate</v>
      </c>
      <c r="AR4" s="101" t="str">
        <f t="shared" ref="AR4:AR5" si="15">AQ4</f>
        <v>Candidate</v>
      </c>
      <c r="AS4" s="101" t="str">
        <f t="shared" ref="AS4:AS5" si="16">AR4</f>
        <v>Candidate</v>
      </c>
      <c r="AT4" s="97" t="str">
        <f t="shared" ref="AT4:AT5" si="17">AS4</f>
        <v>Candidate</v>
      </c>
      <c r="AU4" s="97" t="str">
        <f>AP4</f>
        <v>Candidate</v>
      </c>
      <c r="AV4" s="97" t="str">
        <f>AQ4</f>
        <v>Candidate</v>
      </c>
      <c r="AW4" s="91" t="s">
        <v>212</v>
      </c>
      <c r="AX4" s="91" t="str">
        <f t="shared" ref="AX4:BG5" si="18">AW4</f>
        <v>Reference</v>
      </c>
      <c r="AY4" s="91" t="str">
        <f t="shared" si="18"/>
        <v>Reference</v>
      </c>
      <c r="AZ4" s="91" t="str">
        <f t="shared" si="18"/>
        <v>Reference</v>
      </c>
      <c r="BA4" s="91" t="str">
        <f t="shared" si="18"/>
        <v>Reference</v>
      </c>
      <c r="BB4" s="91" t="str">
        <f t="shared" si="18"/>
        <v>Reference</v>
      </c>
      <c r="BC4" s="91" t="str">
        <f t="shared" si="18"/>
        <v>Reference</v>
      </c>
      <c r="BD4" s="91" t="str">
        <f t="shared" si="18"/>
        <v>Reference</v>
      </c>
      <c r="BE4" s="91" t="str">
        <f>BC4</f>
        <v>Reference</v>
      </c>
      <c r="BF4" s="91" t="str">
        <f t="shared" si="18"/>
        <v>Reference</v>
      </c>
      <c r="BG4" s="91" t="str">
        <f t="shared" si="18"/>
        <v>Reference</v>
      </c>
      <c r="BH4" s="97" t="s">
        <v>227</v>
      </c>
      <c r="BI4" s="97" t="str">
        <f>BH4</f>
        <v>Candidate</v>
      </c>
      <c r="BJ4" s="97" t="str">
        <f t="shared" ref="BI4:BR5" si="19">BI4</f>
        <v>Candidate</v>
      </c>
      <c r="BK4" s="97" t="str">
        <f t="shared" si="19"/>
        <v>Candidate</v>
      </c>
      <c r="BL4" s="97" t="str">
        <f t="shared" si="19"/>
        <v>Candidate</v>
      </c>
      <c r="BM4" s="97" t="str">
        <f t="shared" si="19"/>
        <v>Candidate</v>
      </c>
      <c r="BN4" s="97" t="str">
        <f t="shared" si="19"/>
        <v>Candidate</v>
      </c>
      <c r="BO4" s="97" t="str">
        <f t="shared" si="19"/>
        <v>Candidate</v>
      </c>
      <c r="BP4" s="97" t="str">
        <f>BN4</f>
        <v>Candidate</v>
      </c>
      <c r="BQ4" s="97" t="str">
        <f t="shared" si="19"/>
        <v>Candidate</v>
      </c>
      <c r="BR4" s="97" t="str">
        <f t="shared" si="19"/>
        <v>Candidate</v>
      </c>
      <c r="BT4" t="s">
        <v>231</v>
      </c>
      <c r="BU4" t="s">
        <v>232</v>
      </c>
    </row>
    <row r="5" spans="1:74" x14ac:dyDescent="0.3">
      <c r="E5" s="1" t="s">
        <v>212</v>
      </c>
      <c r="F5" s="1" t="s">
        <v>227</v>
      </c>
      <c r="G5" s="1" t="s">
        <v>225</v>
      </c>
      <c r="H5" s="1" t="s">
        <v>233</v>
      </c>
      <c r="I5" t="s">
        <v>231</v>
      </c>
      <c r="J5" t="s">
        <v>212</v>
      </c>
      <c r="K5" t="s">
        <v>227</v>
      </c>
      <c r="L5" s="1" t="s">
        <v>225</v>
      </c>
      <c r="M5" s="1" t="s">
        <v>233</v>
      </c>
      <c r="N5" s="1" t="s">
        <v>234</v>
      </c>
      <c r="O5" s="1"/>
      <c r="P5" s="91" t="s">
        <v>235</v>
      </c>
      <c r="Q5" s="91" t="str">
        <f>P5</f>
        <v>Proposed</v>
      </c>
      <c r="R5" s="91" t="str">
        <f t="shared" si="11"/>
        <v>Proposed</v>
      </c>
      <c r="S5" s="91" t="str">
        <f t="shared" si="11"/>
        <v>Proposed</v>
      </c>
      <c r="T5" s="91" t="str">
        <f t="shared" si="11"/>
        <v>Proposed</v>
      </c>
      <c r="U5" s="91" t="str">
        <f t="shared" si="11"/>
        <v>Proposed</v>
      </c>
      <c r="V5" s="91" t="str">
        <f t="shared" si="11"/>
        <v>Proposed</v>
      </c>
      <c r="W5" s="91" t="str">
        <f t="shared" si="11"/>
        <v>Proposed</v>
      </c>
      <c r="X5" s="91" t="str">
        <f t="shared" si="11"/>
        <v>Proposed</v>
      </c>
      <c r="Y5" s="91" t="str">
        <f>W5</f>
        <v>Proposed</v>
      </c>
      <c r="Z5" s="105" t="str">
        <f t="shared" si="12"/>
        <v>Proposed</v>
      </c>
      <c r="AA5" s="105" t="str">
        <f t="shared" ref="AA5" si="20">Z5</f>
        <v>Proposed</v>
      </c>
      <c r="AB5" s="91" t="str">
        <f t="shared" si="13"/>
        <v>Proposed</v>
      </c>
      <c r="AC5" s="91" t="str">
        <f>AB5</f>
        <v>Proposed</v>
      </c>
      <c r="AD5" s="91" t="str">
        <f>AC5</f>
        <v>Proposed</v>
      </c>
      <c r="AE5" s="97" t="s">
        <v>235</v>
      </c>
      <c r="AF5" s="97" t="str">
        <f t="shared" si="14"/>
        <v>Proposed</v>
      </c>
      <c r="AG5" s="97" t="str">
        <f t="shared" si="14"/>
        <v>Proposed</v>
      </c>
      <c r="AH5" s="97" t="str">
        <f t="shared" si="14"/>
        <v>Proposed</v>
      </c>
      <c r="AI5" s="97" t="str">
        <f t="shared" si="14"/>
        <v>Proposed</v>
      </c>
      <c r="AJ5" s="97" t="str">
        <f t="shared" si="14"/>
        <v>Proposed</v>
      </c>
      <c r="AK5" s="97" t="str">
        <f t="shared" si="14"/>
        <v>Proposed</v>
      </c>
      <c r="AL5" s="97" t="str">
        <f t="shared" si="14"/>
        <v>Proposed</v>
      </c>
      <c r="AM5" s="97" t="str">
        <f>AK5</f>
        <v>Proposed</v>
      </c>
      <c r="AN5" s="97" t="str">
        <f t="shared" si="14"/>
        <v>Proposed</v>
      </c>
      <c r="AO5" s="97" t="str">
        <f t="shared" si="14"/>
        <v>Proposed</v>
      </c>
      <c r="AP5" s="97" t="str">
        <f t="shared" si="14"/>
        <v>Proposed</v>
      </c>
      <c r="AQ5" s="97" t="str">
        <f t="shared" si="14"/>
        <v>Proposed</v>
      </c>
      <c r="AR5" s="101" t="str">
        <f t="shared" si="15"/>
        <v>Proposed</v>
      </c>
      <c r="AS5" s="101" t="str">
        <f t="shared" si="16"/>
        <v>Proposed</v>
      </c>
      <c r="AT5" s="97" t="str">
        <f t="shared" si="17"/>
        <v>Proposed</v>
      </c>
      <c r="AU5" s="97" t="str">
        <f>AP5</f>
        <v>Proposed</v>
      </c>
      <c r="AV5" s="97" t="str">
        <f>AQ5</f>
        <v>Proposed</v>
      </c>
      <c r="AW5" s="91" t="s">
        <v>231</v>
      </c>
      <c r="AX5" s="91" t="str">
        <f t="shared" si="18"/>
        <v>Standard</v>
      </c>
      <c r="AY5" s="91" t="str">
        <f t="shared" si="18"/>
        <v>Standard</v>
      </c>
      <c r="AZ5" s="91" t="str">
        <f t="shared" si="18"/>
        <v>Standard</v>
      </c>
      <c r="BA5" s="91" t="str">
        <f t="shared" si="18"/>
        <v>Standard</v>
      </c>
      <c r="BB5" s="91" t="str">
        <f t="shared" si="18"/>
        <v>Standard</v>
      </c>
      <c r="BC5" s="91" t="str">
        <f t="shared" si="18"/>
        <v>Standard</v>
      </c>
      <c r="BD5" s="91" t="str">
        <f t="shared" si="18"/>
        <v>Standard</v>
      </c>
      <c r="BE5" s="91" t="str">
        <f>BC5</f>
        <v>Standard</v>
      </c>
      <c r="BF5" s="91" t="str">
        <f t="shared" si="18"/>
        <v>Standard</v>
      </c>
      <c r="BG5" s="91" t="str">
        <f t="shared" si="18"/>
        <v>Standard</v>
      </c>
      <c r="BH5" s="97" t="s">
        <v>231</v>
      </c>
      <c r="BI5" s="97" t="str">
        <f t="shared" si="19"/>
        <v>Standard</v>
      </c>
      <c r="BJ5" s="97" t="str">
        <f t="shared" si="19"/>
        <v>Standard</v>
      </c>
      <c r="BK5" s="97" t="str">
        <f t="shared" si="19"/>
        <v>Standard</v>
      </c>
      <c r="BL5" s="97" t="str">
        <f t="shared" si="19"/>
        <v>Standard</v>
      </c>
      <c r="BM5" s="97" t="str">
        <f t="shared" si="19"/>
        <v>Standard</v>
      </c>
      <c r="BN5" s="97" t="str">
        <f t="shared" si="19"/>
        <v>Standard</v>
      </c>
      <c r="BO5" s="97" t="str">
        <f t="shared" si="19"/>
        <v>Standard</v>
      </c>
      <c r="BP5" s="97" t="str">
        <f>BN5</f>
        <v>Standard</v>
      </c>
      <c r="BQ5" s="97" t="str">
        <f t="shared" si="19"/>
        <v>Standard</v>
      </c>
      <c r="BR5" s="97" t="str">
        <f t="shared" si="19"/>
        <v>Standard</v>
      </c>
      <c r="BT5" t="s">
        <v>236</v>
      </c>
      <c r="BU5" t="s">
        <v>237</v>
      </c>
    </row>
    <row r="6" spans="1:74" x14ac:dyDescent="0.3">
      <c r="A6" t="s">
        <v>229</v>
      </c>
      <c r="B6" t="s">
        <v>238</v>
      </c>
      <c r="C6" t="s">
        <v>42</v>
      </c>
      <c r="D6" t="s">
        <v>239</v>
      </c>
      <c r="E6" s="1" t="s">
        <v>235</v>
      </c>
      <c r="F6" s="1" t="s">
        <v>235</v>
      </c>
      <c r="G6" s="1" t="s">
        <v>228</v>
      </c>
      <c r="H6" s="1" t="s">
        <v>240</v>
      </c>
      <c r="I6" t="s">
        <v>234</v>
      </c>
      <c r="J6" t="s">
        <v>231</v>
      </c>
      <c r="K6" t="s">
        <v>231</v>
      </c>
      <c r="L6" s="1" t="s">
        <v>228</v>
      </c>
      <c r="M6" s="1" t="s">
        <v>240</v>
      </c>
      <c r="N6" s="1" t="s">
        <v>241</v>
      </c>
      <c r="O6" s="1" t="s">
        <v>242</v>
      </c>
      <c r="P6" s="91" t="s">
        <v>243</v>
      </c>
      <c r="Q6" s="91" t="s">
        <v>244</v>
      </c>
      <c r="R6" s="91" t="s">
        <v>245</v>
      </c>
      <c r="S6" s="91" t="s">
        <v>246</v>
      </c>
      <c r="T6" s="91" t="s">
        <v>247</v>
      </c>
      <c r="U6" s="91" t="s">
        <v>248</v>
      </c>
      <c r="V6" s="91" t="s">
        <v>249</v>
      </c>
      <c r="W6" s="91" t="s">
        <v>677</v>
      </c>
      <c r="X6" s="91" t="s">
        <v>250</v>
      </c>
      <c r="Y6" s="91" t="s">
        <v>680</v>
      </c>
      <c r="Z6" s="105" t="s">
        <v>678</v>
      </c>
      <c r="AA6" s="105" t="s">
        <v>681</v>
      </c>
      <c r="AB6" s="91" t="s">
        <v>682</v>
      </c>
      <c r="AC6" s="91" t="s">
        <v>683</v>
      </c>
      <c r="AD6" s="91" t="s">
        <v>684</v>
      </c>
      <c r="AE6" s="97" t="s">
        <v>243</v>
      </c>
      <c r="AF6" s="97" t="str">
        <f t="shared" ref="AF6:AM6" si="21">Q6</f>
        <v>SpcHeat</v>
      </c>
      <c r="AG6" s="97" t="str">
        <f t="shared" si="21"/>
        <v>SpcCool</v>
      </c>
      <c r="AH6" s="97" t="str">
        <f t="shared" si="21"/>
        <v>IAQVent</v>
      </c>
      <c r="AI6" s="97" t="str">
        <f t="shared" si="21"/>
        <v>OtherHVAC</v>
      </c>
      <c r="AJ6" s="97" t="str">
        <f t="shared" si="21"/>
        <v>WtrHeat</v>
      </c>
      <c r="AK6" s="97" t="str">
        <f t="shared" si="21"/>
        <v>SelfUtilization</v>
      </c>
      <c r="AL6" s="97" t="str">
        <f t="shared" si="21"/>
        <v>Solar</v>
      </c>
      <c r="AM6" s="97" t="str">
        <f t="shared" si="21"/>
        <v>Total</v>
      </c>
      <c r="AN6" s="97" t="str">
        <f t="shared" ref="AN6:AQ6" si="22">Y6</f>
        <v>SourceEnergy</v>
      </c>
      <c r="AO6" s="97" t="str">
        <f t="shared" si="22"/>
        <v>Pvsize</v>
      </c>
      <c r="AP6" s="97" t="str">
        <f t="shared" si="22"/>
        <v>SourceMargin</v>
      </c>
      <c r="AQ6" s="97" t="str">
        <f t="shared" si="22"/>
        <v>PeakCooling</v>
      </c>
      <c r="AR6" s="101" t="str">
        <f>Z6</f>
        <v>Pvsize</v>
      </c>
      <c r="AS6" s="101" t="str">
        <f>AA6</f>
        <v>SourceMargin</v>
      </c>
      <c r="AT6" s="97" t="str">
        <f>AB6</f>
        <v>PeakCooling</v>
      </c>
      <c r="AU6" s="97" t="str">
        <f>AC6</f>
        <v>LSCEfficiency</v>
      </c>
      <c r="AV6" s="97" t="str">
        <f>AD6</f>
        <v>LSCTotal</v>
      </c>
      <c r="AW6" s="91" t="s">
        <v>243</v>
      </c>
      <c r="AX6" s="91" t="s">
        <v>244</v>
      </c>
      <c r="AY6" s="91" t="s">
        <v>245</v>
      </c>
      <c r="AZ6" s="91" t="s">
        <v>246</v>
      </c>
      <c r="BA6" s="91" t="s">
        <v>247</v>
      </c>
      <c r="BB6" s="91" t="s">
        <v>248</v>
      </c>
      <c r="BC6" s="91" t="s">
        <v>249</v>
      </c>
      <c r="BD6" s="91" t="s">
        <v>677</v>
      </c>
      <c r="BE6" s="91" t="s">
        <v>250</v>
      </c>
      <c r="BF6" s="91" t="str">
        <f>AN6</f>
        <v>SourceEnergy</v>
      </c>
      <c r="BG6" s="91" t="str">
        <f>AO6</f>
        <v>Pvsize</v>
      </c>
      <c r="BH6" s="97" t="s">
        <v>243</v>
      </c>
      <c r="BI6" s="97" t="str">
        <f t="shared" ref="BI6:BR6" si="23">AX6</f>
        <v>SpcHeat</v>
      </c>
      <c r="BJ6" s="97" t="str">
        <f t="shared" si="23"/>
        <v>SpcCool</v>
      </c>
      <c r="BK6" s="97" t="str">
        <f t="shared" si="23"/>
        <v>IAQVent</v>
      </c>
      <c r="BL6" s="97" t="str">
        <f t="shared" si="23"/>
        <v>OtherHVAC</v>
      </c>
      <c r="BM6" s="97" t="str">
        <f t="shared" si="23"/>
        <v>WtrHeat</v>
      </c>
      <c r="BN6" s="97" t="str">
        <f t="shared" si="23"/>
        <v>SelfUtilization</v>
      </c>
      <c r="BO6" s="97" t="str">
        <f t="shared" si="23"/>
        <v>Solar</v>
      </c>
      <c r="BP6" s="97" t="str">
        <f t="shared" si="23"/>
        <v>Total</v>
      </c>
      <c r="BQ6" s="97" t="str">
        <f t="shared" si="23"/>
        <v>SourceEnergy</v>
      </c>
      <c r="BR6" s="97" t="str">
        <f t="shared" si="23"/>
        <v>Pvsize</v>
      </c>
      <c r="BS6" t="s">
        <v>238</v>
      </c>
      <c r="BT6" t="s">
        <v>243</v>
      </c>
      <c r="BU6" t="s">
        <v>251</v>
      </c>
    </row>
    <row r="7" spans="1:74" x14ac:dyDescent="0.3">
      <c r="BE7" s="91" t="str">
        <f>SUBSTITUTE(ADDRESS(1,COLUMN(),4),"1","")</f>
        <v>BE</v>
      </c>
      <c r="BF7" s="91" t="str">
        <f>SUBSTITUTE(ADDRESS(1,COLUMN(),4),"1","")</f>
        <v>BF</v>
      </c>
      <c r="BG7" s="91" t="str">
        <f>SUBSTITUTE(ADDRESS(1,COLUMN(),4),"1","")</f>
        <v>BG</v>
      </c>
    </row>
    <row r="8" spans="1:74" x14ac:dyDescent="0.3">
      <c r="A8" s="6" t="s">
        <v>49</v>
      </c>
      <c r="B8" s="6" t="str">
        <f>VLOOKUP(A8,TestArray,2)&amp;" in "&amp;VLOOKUP(A8,TestArray,3)&amp;" for Prototype "&amp;VLOOKUP(A8,TestArray,4)</f>
        <v>Standard Design in All CZs for Prototype S2100ft2</v>
      </c>
      <c r="C8" s="6"/>
      <c r="I8" s="6" t="str">
        <f>VLOOKUP(A8,TestArray,21)</f>
        <v>Standard = Proposed for this test</v>
      </c>
    </row>
    <row r="9" spans="1:74" x14ac:dyDescent="0.3">
      <c r="A9" t="str">
        <f>A8</f>
        <v>W01</v>
      </c>
      <c r="B9" t="s">
        <v>74</v>
      </c>
      <c r="C9" s="3" t="str">
        <f>VLOOKUP(A9,TestArray,4+RIGHT(B9,2))</f>
        <v>Zone 01</v>
      </c>
      <c r="D9" t="str">
        <f>IF(NOT(BU9),"n/a",IF(AND(H9=Yes,M9=Yes,ABS(E9-I9)&lt;=Tolerance/2),Pass,Fail))</f>
        <v>n/a</v>
      </c>
      <c r="E9" s="2">
        <f t="shared" ref="E9:E24" ca="1" si="24">IF(Units="EDR2 total",X9,IF(Units="EDR1 total",Y9,W9))</f>
        <v>18.04</v>
      </c>
      <c r="F9" s="2">
        <f ca="1">IF(Units="EDR2 total",AN9,IF(Units="EDR1 total",AQ9,AM9))</f>
        <v>18.04</v>
      </c>
      <c r="G9" s="3">
        <f t="shared" ref="G9:G25" ca="1" si="25">IF(E9=0,0,(F9-E9)/E9)</f>
        <v>0</v>
      </c>
      <c r="H9" s="27" t="str">
        <f t="shared" ref="H9:H24" ca="1" si="26">IF(AND((E9-Tolerance&lt;=F9),(E9+Tolerance&gt;=F9)),Yes,No)</f>
        <v>Yes</v>
      </c>
      <c r="I9" s="2">
        <f t="shared" ref="I9:I24" ca="1" si="27">IF(Units="EDR2 total",J9,IF(Units="EDR1 total",J9,INDIRECT(RefCol&amp;INDEX(StandardArray,MATCH($N9,StandardList,0),2))))</f>
        <v>18.04</v>
      </c>
      <c r="J9" s="2">
        <f ca="1">IF(Units="EDR2 total",BF9,IF(Units="EDR1 total",#REF!,BE9))</f>
        <v>18.04</v>
      </c>
      <c r="K9" s="2">
        <f ca="1">IF(Units="EDR2 total",BQ9,IF(Units="EDR1 total",#REF!,BP9))</f>
        <v>18.04</v>
      </c>
      <c r="L9" s="3">
        <f t="shared" ref="L9:L25" ca="1" si="28">IF(I9=0,0,(K9-I9)/I9)</f>
        <v>0</v>
      </c>
      <c r="M9" s="3" t="str">
        <f t="shared" ref="M9:M24" ca="1" si="29">IF(AND((I9-Tolerance&lt;=K9),(I9+Tolerance&gt;=K9),(J9-Tolerance&lt;=K9),(J9+Tolerance&gt;=K9)),Yes,No)</f>
        <v>Yes</v>
      </c>
      <c r="N9" s="27" t="str">
        <f t="shared" ref="N9:N24" si="30">A9&amp;B9</f>
        <v>W01R01</v>
      </c>
      <c r="O9" s="19">
        <f t="shared" ref="O9:O24" ca="1" si="31">K9-F9</f>
        <v>0</v>
      </c>
      <c r="P9" s="93">
        <f ca="1">MATCH($A9&amp;$B9,INDIRECT(P$2),0)</f>
        <v>4</v>
      </c>
      <c r="Q9" s="94">
        <f ca="1">IF(Q$3=0,"",INDEX(INDIRECT(Q$1),$P9,Q$3))</f>
        <v>11.68</v>
      </c>
      <c r="R9" s="94">
        <f t="shared" ref="Q9:V18" ca="1" si="32">IF(R$3=0,"",INDEX(INDIRECT(R$1),$P9,R$3))</f>
        <v>0</v>
      </c>
      <c r="S9" s="94">
        <f t="shared" ca="1" si="32"/>
        <v>0.87</v>
      </c>
      <c r="T9" s="94" t="str">
        <f t="shared" ca="1" si="32"/>
        <v/>
      </c>
      <c r="U9" s="94">
        <f t="shared" ca="1" si="32"/>
        <v>5.49</v>
      </c>
      <c r="V9" s="94">
        <f t="shared" ca="1" si="32"/>
        <v>0</v>
      </c>
      <c r="W9" s="94">
        <f ca="1">IF(TotalSum="No",INDEX(INDIRECT(W$1),$P9,W$3),SUM(Q9:V9))</f>
        <v>18.04</v>
      </c>
      <c r="X9" s="94">
        <f ca="1">IF(X$3=0,"",INDEX(INDIRECT(X$1),$P9,X$3))</f>
        <v>27.18</v>
      </c>
      <c r="Y9" s="94">
        <f ca="1">IF(Y$3=0,"",INDEX(INDIRECT(Y$1),$P9,Y$3))</f>
        <v>0</v>
      </c>
      <c r="Z9" s="107">
        <f t="shared" ref="X9:AD18" ca="1" si="33">IF(Z$3=0,"",INDEX(INDIRECT(Z$1),$P9,Z$3))</f>
        <v>2.9352999999999998</v>
      </c>
      <c r="AA9" s="107">
        <f t="shared" ca="1" si="33"/>
        <v>4.07</v>
      </c>
      <c r="AB9" s="94" t="str">
        <f t="shared" ca="1" si="33"/>
        <v>n/a</v>
      </c>
      <c r="AC9" s="94">
        <f t="shared" ca="1" si="33"/>
        <v>0</v>
      </c>
      <c r="AD9" s="94">
        <f t="shared" ca="1" si="33"/>
        <v>0</v>
      </c>
      <c r="AE9" s="99">
        <f ca="1">MATCH($A9&amp;$B9,INDIRECT(AE$2),0)</f>
        <v>4</v>
      </c>
      <c r="AF9" s="59">
        <f t="shared" ref="AF9:AL18" ca="1" si="34">IF(AF$3=0,"",INDEX(INDIRECT(AF$1),$AE9,AF$3))</f>
        <v>11.68</v>
      </c>
      <c r="AG9" s="59">
        <f t="shared" ca="1" si="34"/>
        <v>0</v>
      </c>
      <c r="AH9" s="59">
        <f t="shared" ca="1" si="34"/>
        <v>0.87</v>
      </c>
      <c r="AI9" s="59" t="str">
        <f t="shared" ca="1" si="34"/>
        <v/>
      </c>
      <c r="AJ9" s="59">
        <f t="shared" ca="1" si="34"/>
        <v>5.49</v>
      </c>
      <c r="AK9" s="59">
        <f t="shared" ca="1" si="34"/>
        <v>0</v>
      </c>
      <c r="AL9" s="59">
        <f t="shared" ca="1" si="34"/>
        <v>-5.03</v>
      </c>
      <c r="AM9" s="59">
        <f t="shared" ref="AM9:AM24" ca="1" si="35">IF(TotalSum="No",INDEX(INDIRECT(AM$1),$AE9,AM$3),SUM(AF9:AK9))</f>
        <v>18.04</v>
      </c>
      <c r="AN9" s="59">
        <f t="shared" ref="AN9:AV18" ca="1" si="36">IF(AN$3=0,"",INDEX(INDIRECT(AN$1),$AE9,AN$3))</f>
        <v>0</v>
      </c>
      <c r="AO9" s="59">
        <f t="shared" ca="1" si="36"/>
        <v>2.9352999999999998</v>
      </c>
      <c r="AP9" s="59">
        <f t="shared" ca="1" si="36"/>
        <v>4.07</v>
      </c>
      <c r="AQ9" s="59" t="str">
        <f t="shared" ca="1" si="36"/>
        <v>n/a</v>
      </c>
      <c r="AR9" s="103">
        <f t="shared" ca="1" si="36"/>
        <v>2.9352999999999998</v>
      </c>
      <c r="AS9" s="103">
        <f t="shared" ca="1" si="36"/>
        <v>4.07</v>
      </c>
      <c r="AT9" s="59" t="str">
        <f t="shared" ca="1" si="36"/>
        <v>n/a</v>
      </c>
      <c r="AU9" s="59">
        <f t="shared" ca="1" si="36"/>
        <v>0</v>
      </c>
      <c r="AV9" s="59">
        <f t="shared" ca="1" si="36"/>
        <v>0</v>
      </c>
      <c r="AW9" s="93">
        <f t="shared" ref="AW9:AW24" ca="1" si="37">MATCH($A9&amp;$B9,INDIRECT(AW$2),0)</f>
        <v>4</v>
      </c>
      <c r="AX9" s="94">
        <f t="shared" ref="AX9:BD18" ca="1" si="38">IF(AX$3=0,"",INDEX(INDIRECT(AX$1),$AW9,AX$3))</f>
        <v>11.68</v>
      </c>
      <c r="AY9" s="94">
        <f t="shared" ca="1" si="38"/>
        <v>0</v>
      </c>
      <c r="AZ9" s="94">
        <f t="shared" ca="1" si="38"/>
        <v>0.87</v>
      </c>
      <c r="BA9" s="94" t="str">
        <f t="shared" ca="1" si="38"/>
        <v/>
      </c>
      <c r="BB9" s="94">
        <f t="shared" ca="1" si="38"/>
        <v>5.49</v>
      </c>
      <c r="BC9" s="94" t="str">
        <f t="shared" ca="1" si="38"/>
        <v/>
      </c>
      <c r="BD9" s="94">
        <f t="shared" ca="1" si="38"/>
        <v>-5.03</v>
      </c>
      <c r="BE9" s="94">
        <f ca="1">IF(TotalSum="No",INDEX(INDIRECT(BE$1),$AW9,BE$3),SUM(AX9:BC9))</f>
        <v>18.04</v>
      </c>
      <c r="BF9" s="94">
        <f t="shared" ref="BF9:BG18" ca="1" si="39">IF(BF$3=0,"",INDEX(INDIRECT(BF$1),$P9,BF$3))</f>
        <v>0</v>
      </c>
      <c r="BG9" s="94">
        <f t="shared" ca="1" si="39"/>
        <v>2.9352999999999998</v>
      </c>
      <c r="BH9" s="99">
        <f t="shared" ref="BH9:BH24" ca="1" si="40">MATCH($A9&amp;$B9,INDIRECT(BH$2),0)</f>
        <v>4</v>
      </c>
      <c r="BI9" s="59">
        <f t="shared" ref="BI9:BO18" ca="1" si="41">IF(BI$3=0,"",INDEX(INDIRECT(BI$1),$BH9,BI$3))</f>
        <v>11.68</v>
      </c>
      <c r="BJ9" s="59">
        <f t="shared" ca="1" si="41"/>
        <v>0</v>
      </c>
      <c r="BK9" s="59">
        <f t="shared" ca="1" si="41"/>
        <v>0.87</v>
      </c>
      <c r="BL9" s="59" t="str">
        <f t="shared" ca="1" si="41"/>
        <v/>
      </c>
      <c r="BM9" s="59">
        <f t="shared" ca="1" si="41"/>
        <v>5.49</v>
      </c>
      <c r="BN9" s="59" t="str">
        <f t="shared" ca="1" si="41"/>
        <v/>
      </c>
      <c r="BO9" s="59">
        <f t="shared" ca="1" si="41"/>
        <v>-5.03</v>
      </c>
      <c r="BP9" s="59">
        <f t="shared" ref="BP9:BP24" ca="1" si="42">IF(TotalSum="No",INDEX(INDIRECT(BP$1),$BH9,BP$3),SUM(BI9:BN9))</f>
        <v>18.04</v>
      </c>
      <c r="BQ9" s="59">
        <f t="shared" ref="BQ9:BR18" ca="1" si="43">IF(BQ$3=0,"",INDEX(INDIRECT(BQ$1),$BH9,BQ$3))</f>
        <v>0</v>
      </c>
      <c r="BR9" s="59">
        <f t="shared" ca="1" si="43"/>
        <v>2.9352999999999998</v>
      </c>
      <c r="BS9" t="str">
        <f t="shared" ref="BS9:BS24" si="44">A9&amp;B9</f>
        <v>W01R01</v>
      </c>
      <c r="BT9">
        <f>ROW(BS9)</f>
        <v>9</v>
      </c>
      <c r="BU9" t="b">
        <f>AND(SoftwareType="Reference",SingleFamily="Yes",NewlyConstructed="Yes")</f>
        <v>0</v>
      </c>
      <c r="BV9" s="2"/>
    </row>
    <row r="10" spans="1:74" x14ac:dyDescent="0.3">
      <c r="A10" t="str">
        <f t="shared" ref="A10:A24" si="45">A9</f>
        <v>W01</v>
      </c>
      <c r="B10" t="s">
        <v>77</v>
      </c>
      <c r="C10" s="3" t="str">
        <f t="shared" ref="C10:C24" si="46">VLOOKUP(A10,TestArray,4+RIGHT(B10,2))</f>
        <v>Zone 02</v>
      </c>
      <c r="D10" t="str">
        <f>IF(NOT(BU10),"n/a",IF(AND(H10=Yes,M10=Yes,ABS(E10-I10)&lt;=Tolerance/2),Pass,Fail))</f>
        <v>n/a</v>
      </c>
      <c r="E10" s="2">
        <f t="shared" ca="1" si="24"/>
        <v>13.350000000000001</v>
      </c>
      <c r="F10" s="2">
        <f t="shared" ref="F10:F24" ca="1" si="47">IF(Units="EDR2 total",AN10,IF(Units="EDR1 total",AQ10,AM10))</f>
        <v>13.350000000000001</v>
      </c>
      <c r="G10" s="3">
        <f t="shared" ca="1" si="25"/>
        <v>0</v>
      </c>
      <c r="H10" s="27" t="str">
        <f t="shared" ca="1" si="26"/>
        <v>Yes</v>
      </c>
      <c r="I10" s="2">
        <f t="shared" ca="1" si="27"/>
        <v>13.350000000000001</v>
      </c>
      <c r="J10" s="2">
        <f ca="1">IF(Units="EDR2 total",BF10,IF(Units="EDR1 total",#REF!,BE10))</f>
        <v>13.350000000000001</v>
      </c>
      <c r="K10" s="2">
        <f ca="1">IF(Units="EDR2 total",BQ10,IF(Units="EDR1 total",#REF!,BP10))</f>
        <v>13.350000000000001</v>
      </c>
      <c r="L10" s="3">
        <f t="shared" ca="1" si="28"/>
        <v>0</v>
      </c>
      <c r="M10" s="3" t="str">
        <f t="shared" ca="1" si="29"/>
        <v>Yes</v>
      </c>
      <c r="N10" s="27" t="str">
        <f t="shared" si="30"/>
        <v>W01R02</v>
      </c>
      <c r="O10" s="19">
        <f t="shared" ca="1" si="31"/>
        <v>0</v>
      </c>
      <c r="P10" s="93">
        <f t="shared" ref="P10:P24" ca="1" si="48">MATCH($A10&amp;$B10,INDIRECT(P$2),0)</f>
        <v>5</v>
      </c>
      <c r="Q10" s="94">
        <f t="shared" ca="1" si="32"/>
        <v>7.83</v>
      </c>
      <c r="R10" s="94">
        <f t="shared" ca="1" si="32"/>
        <v>0</v>
      </c>
      <c r="S10" s="94">
        <f t="shared" ca="1" si="32"/>
        <v>0.88</v>
      </c>
      <c r="T10" s="94" t="str">
        <f t="shared" ca="1" si="32"/>
        <v/>
      </c>
      <c r="U10" s="94">
        <f t="shared" ca="1" si="32"/>
        <v>4.6399999999999997</v>
      </c>
      <c r="V10" s="94">
        <f t="shared" ca="1" si="32"/>
        <v>0</v>
      </c>
      <c r="W10" s="94">
        <f t="shared" ref="W10:W24" ca="1" si="49">IF(TotalSum="No",INDEX(INDIRECT(W$1),$P10,W$3),SUM(Q10:V10))</f>
        <v>13.350000000000001</v>
      </c>
      <c r="X10" s="94">
        <f t="shared" ca="1" si="33"/>
        <v>22.57</v>
      </c>
      <c r="Y10" s="94">
        <f t="shared" ca="1" si="33"/>
        <v>0</v>
      </c>
      <c r="Z10" s="107">
        <f t="shared" ca="1" si="33"/>
        <v>2.5240999999999998</v>
      </c>
      <c r="AA10" s="107">
        <f t="shared" ca="1" si="33"/>
        <v>4.0999999999999996</v>
      </c>
      <c r="AB10" s="94" t="str">
        <f t="shared" ca="1" si="33"/>
        <v>n/a</v>
      </c>
      <c r="AC10" s="94">
        <f t="shared" ca="1" si="33"/>
        <v>0</v>
      </c>
      <c r="AD10" s="94">
        <f t="shared" ca="1" si="33"/>
        <v>0</v>
      </c>
      <c r="AE10" s="99">
        <f t="shared" ref="AE10:AE24" ca="1" si="50">MATCH($A10&amp;$B10,INDIRECT(AE$2),0)</f>
        <v>5</v>
      </c>
      <c r="AF10" s="59">
        <f t="shared" ca="1" si="34"/>
        <v>7.83</v>
      </c>
      <c r="AG10" s="59">
        <f t="shared" ca="1" si="34"/>
        <v>0</v>
      </c>
      <c r="AH10" s="59">
        <f t="shared" ca="1" si="34"/>
        <v>0.88</v>
      </c>
      <c r="AI10" s="59" t="str">
        <f t="shared" ca="1" si="34"/>
        <v/>
      </c>
      <c r="AJ10" s="59">
        <f t="shared" ca="1" si="34"/>
        <v>4.6399999999999997</v>
      </c>
      <c r="AK10" s="59">
        <f t="shared" ca="1" si="34"/>
        <v>0</v>
      </c>
      <c r="AL10" s="59">
        <f t="shared" ca="1" si="34"/>
        <v>-5.03</v>
      </c>
      <c r="AM10" s="59">
        <f t="shared" ca="1" si="35"/>
        <v>13.350000000000001</v>
      </c>
      <c r="AN10" s="59">
        <f t="shared" ca="1" si="36"/>
        <v>0</v>
      </c>
      <c r="AO10" s="59">
        <f t="shared" ca="1" si="36"/>
        <v>2.5240999999999998</v>
      </c>
      <c r="AP10" s="59">
        <f t="shared" ca="1" si="36"/>
        <v>4.0999999999999996</v>
      </c>
      <c r="AQ10" s="59" t="str">
        <f t="shared" ca="1" si="36"/>
        <v>n/a</v>
      </c>
      <c r="AR10" s="103">
        <f t="shared" ca="1" si="36"/>
        <v>2.5240999999999998</v>
      </c>
      <c r="AS10" s="103">
        <f t="shared" ca="1" si="36"/>
        <v>4.0999999999999996</v>
      </c>
      <c r="AT10" s="59" t="str">
        <f t="shared" ca="1" si="36"/>
        <v>n/a</v>
      </c>
      <c r="AU10" s="59">
        <f t="shared" ca="1" si="36"/>
        <v>0</v>
      </c>
      <c r="AV10" s="59">
        <f t="shared" ca="1" si="36"/>
        <v>0</v>
      </c>
      <c r="AW10" s="93">
        <f t="shared" ca="1" si="37"/>
        <v>5</v>
      </c>
      <c r="AX10" s="94">
        <f t="shared" ca="1" si="38"/>
        <v>7.83</v>
      </c>
      <c r="AY10" s="94">
        <f t="shared" ca="1" si="38"/>
        <v>0</v>
      </c>
      <c r="AZ10" s="94">
        <f t="shared" ca="1" si="38"/>
        <v>0.88</v>
      </c>
      <c r="BA10" s="94" t="str">
        <f t="shared" ca="1" si="38"/>
        <v/>
      </c>
      <c r="BB10" s="94">
        <f t="shared" ca="1" si="38"/>
        <v>4.6399999999999997</v>
      </c>
      <c r="BC10" s="94" t="str">
        <f t="shared" ca="1" si="38"/>
        <v/>
      </c>
      <c r="BD10" s="94">
        <f t="shared" ca="1" si="38"/>
        <v>-5.03</v>
      </c>
      <c r="BE10" s="94">
        <f t="shared" ref="BE10:BE24" ca="1" si="51">IF(TotalSum="No",INDEX(INDIRECT(BE$1),$AW10,BE$3),SUM(AX10:BC10))</f>
        <v>13.350000000000001</v>
      </c>
      <c r="BF10" s="94">
        <f t="shared" ca="1" si="39"/>
        <v>0</v>
      </c>
      <c r="BG10" s="94">
        <f t="shared" ca="1" si="39"/>
        <v>2.5240999999999998</v>
      </c>
      <c r="BH10" s="99">
        <f t="shared" ca="1" si="40"/>
        <v>5</v>
      </c>
      <c r="BI10" s="59">
        <f t="shared" ca="1" si="41"/>
        <v>7.83</v>
      </c>
      <c r="BJ10" s="59">
        <f t="shared" ca="1" si="41"/>
        <v>0</v>
      </c>
      <c r="BK10" s="59">
        <f t="shared" ca="1" si="41"/>
        <v>0.88</v>
      </c>
      <c r="BL10" s="59" t="str">
        <f t="shared" ca="1" si="41"/>
        <v/>
      </c>
      <c r="BM10" s="59">
        <f t="shared" ca="1" si="41"/>
        <v>4.6399999999999997</v>
      </c>
      <c r="BN10" s="59" t="str">
        <f t="shared" ca="1" si="41"/>
        <v/>
      </c>
      <c r="BO10" s="59">
        <f t="shared" ca="1" si="41"/>
        <v>-5.03</v>
      </c>
      <c r="BP10" s="59">
        <f t="shared" ca="1" si="42"/>
        <v>13.350000000000001</v>
      </c>
      <c r="BQ10" s="59">
        <f t="shared" ca="1" si="43"/>
        <v>0</v>
      </c>
      <c r="BR10" s="59">
        <f t="shared" ca="1" si="43"/>
        <v>2.5240999999999998</v>
      </c>
      <c r="BS10" t="str">
        <f t="shared" si="44"/>
        <v>W01R02</v>
      </c>
      <c r="BT10">
        <f t="shared" ref="BT10:BT24" si="52">ROW(BS10)</f>
        <v>10</v>
      </c>
      <c r="BU10" t="b">
        <f>BU9</f>
        <v>0</v>
      </c>
    </row>
    <row r="11" spans="1:74" x14ac:dyDescent="0.3">
      <c r="A11" t="str">
        <f t="shared" si="45"/>
        <v>W01</v>
      </c>
      <c r="B11" t="s">
        <v>80</v>
      </c>
      <c r="C11" s="3" t="str">
        <f t="shared" si="46"/>
        <v>Zone 03</v>
      </c>
      <c r="D11" t="str">
        <f>IF(NOT(BU11),"n/a",IF(AND(H11=Yes,M11=Yes),Pass,Fail))</f>
        <v>n/a</v>
      </c>
      <c r="E11" s="2">
        <f t="shared" ca="1" si="24"/>
        <v>9.93</v>
      </c>
      <c r="F11" s="2">
        <f t="shared" ca="1" si="47"/>
        <v>9.93</v>
      </c>
      <c r="G11" s="3">
        <f t="shared" ca="1" si="25"/>
        <v>0</v>
      </c>
      <c r="H11" s="27" t="str">
        <f t="shared" ca="1" si="26"/>
        <v>Yes</v>
      </c>
      <c r="I11" s="2">
        <f t="shared" ca="1" si="27"/>
        <v>9.93</v>
      </c>
      <c r="J11" s="2">
        <f ca="1">IF(Units="EDR2 total",BF11,IF(Units="EDR1 total",#REF!,BE11))</f>
        <v>9.93</v>
      </c>
      <c r="K11" s="2">
        <f ca="1">IF(Units="EDR2 total",BQ11,IF(Units="EDR1 total",#REF!,BP11))</f>
        <v>9.93</v>
      </c>
      <c r="L11" s="3">
        <f t="shared" ca="1" si="28"/>
        <v>0</v>
      </c>
      <c r="M11" s="3" t="str">
        <f t="shared" ca="1" si="29"/>
        <v>Yes</v>
      </c>
      <c r="N11" s="27" t="str">
        <f t="shared" si="30"/>
        <v>W01R03</v>
      </c>
      <c r="O11" s="19">
        <f t="shared" ca="1" si="31"/>
        <v>0</v>
      </c>
      <c r="P11" s="93">
        <f t="shared" ca="1" si="48"/>
        <v>6</v>
      </c>
      <c r="Q11" s="94">
        <f t="shared" ca="1" si="32"/>
        <v>4.75</v>
      </c>
      <c r="R11" s="94">
        <f t="shared" ca="1" si="32"/>
        <v>0</v>
      </c>
      <c r="S11" s="94">
        <f t="shared" ca="1" si="32"/>
        <v>0.88</v>
      </c>
      <c r="T11" s="94" t="str">
        <f t="shared" ca="1" si="32"/>
        <v/>
      </c>
      <c r="U11" s="94">
        <f t="shared" ca="1" si="32"/>
        <v>4.3</v>
      </c>
      <c r="V11" s="94">
        <f t="shared" ca="1" si="32"/>
        <v>0</v>
      </c>
      <c r="W11" s="94">
        <f t="shared" ca="1" si="49"/>
        <v>9.93</v>
      </c>
      <c r="X11" s="94">
        <f t="shared" ca="1" si="33"/>
        <v>19.21</v>
      </c>
      <c r="Y11" s="94">
        <f t="shared" ca="1" si="33"/>
        <v>0</v>
      </c>
      <c r="Z11" s="107">
        <f t="shared" ca="1" si="33"/>
        <v>2.4388000000000001</v>
      </c>
      <c r="AA11" s="107">
        <f t="shared" ca="1" si="33"/>
        <v>4.1399999999999997</v>
      </c>
      <c r="AB11" s="94" t="str">
        <f t="shared" ca="1" si="33"/>
        <v>n/a</v>
      </c>
      <c r="AC11" s="94">
        <f t="shared" ca="1" si="33"/>
        <v>0</v>
      </c>
      <c r="AD11" s="94">
        <f t="shared" ca="1" si="33"/>
        <v>0</v>
      </c>
      <c r="AE11" s="99">
        <f t="shared" ca="1" si="50"/>
        <v>6</v>
      </c>
      <c r="AF11" s="59">
        <f t="shared" ca="1" si="34"/>
        <v>4.75</v>
      </c>
      <c r="AG11" s="59">
        <f t="shared" ca="1" si="34"/>
        <v>0</v>
      </c>
      <c r="AH11" s="59">
        <f t="shared" ca="1" si="34"/>
        <v>0.88</v>
      </c>
      <c r="AI11" s="59" t="str">
        <f t="shared" ca="1" si="34"/>
        <v/>
      </c>
      <c r="AJ11" s="59">
        <f t="shared" ca="1" si="34"/>
        <v>4.3</v>
      </c>
      <c r="AK11" s="59">
        <f t="shared" ca="1" si="34"/>
        <v>0</v>
      </c>
      <c r="AL11" s="59">
        <f t="shared" ca="1" si="34"/>
        <v>-4.9800000000000004</v>
      </c>
      <c r="AM11" s="59">
        <f t="shared" ca="1" si="35"/>
        <v>9.93</v>
      </c>
      <c r="AN11" s="59">
        <f t="shared" ca="1" si="36"/>
        <v>0</v>
      </c>
      <c r="AO11" s="59">
        <f t="shared" ca="1" si="36"/>
        <v>2.4388000000000001</v>
      </c>
      <c r="AP11" s="59">
        <f t="shared" ca="1" si="36"/>
        <v>4.1399999999999997</v>
      </c>
      <c r="AQ11" s="59" t="str">
        <f t="shared" ca="1" si="36"/>
        <v>n/a</v>
      </c>
      <c r="AR11" s="103">
        <f t="shared" ca="1" si="36"/>
        <v>2.4388000000000001</v>
      </c>
      <c r="AS11" s="103">
        <f t="shared" ca="1" si="36"/>
        <v>4.1399999999999997</v>
      </c>
      <c r="AT11" s="59" t="str">
        <f t="shared" ca="1" si="36"/>
        <v>n/a</v>
      </c>
      <c r="AU11" s="59">
        <f t="shared" ca="1" si="36"/>
        <v>0</v>
      </c>
      <c r="AV11" s="59">
        <f t="shared" ca="1" si="36"/>
        <v>0</v>
      </c>
      <c r="AW11" s="93">
        <f t="shared" ca="1" si="37"/>
        <v>6</v>
      </c>
      <c r="AX11" s="94">
        <f t="shared" ca="1" si="38"/>
        <v>4.75</v>
      </c>
      <c r="AY11" s="94">
        <f t="shared" ca="1" si="38"/>
        <v>0</v>
      </c>
      <c r="AZ11" s="94">
        <f t="shared" ca="1" si="38"/>
        <v>0.88</v>
      </c>
      <c r="BA11" s="94" t="str">
        <f t="shared" ca="1" si="38"/>
        <v/>
      </c>
      <c r="BB11" s="94">
        <f t="shared" ca="1" si="38"/>
        <v>4.3</v>
      </c>
      <c r="BC11" s="94" t="str">
        <f t="shared" ca="1" si="38"/>
        <v/>
      </c>
      <c r="BD11" s="94">
        <f t="shared" ca="1" si="38"/>
        <v>-4.9800000000000004</v>
      </c>
      <c r="BE11" s="94">
        <f t="shared" ca="1" si="51"/>
        <v>9.93</v>
      </c>
      <c r="BF11" s="94">
        <f t="shared" ca="1" si="39"/>
        <v>0</v>
      </c>
      <c r="BG11" s="94">
        <f t="shared" ca="1" si="39"/>
        <v>2.4388000000000001</v>
      </c>
      <c r="BH11" s="99">
        <f t="shared" ca="1" si="40"/>
        <v>6</v>
      </c>
      <c r="BI11" s="59">
        <f t="shared" ca="1" si="41"/>
        <v>4.75</v>
      </c>
      <c r="BJ11" s="59">
        <f t="shared" ca="1" si="41"/>
        <v>0</v>
      </c>
      <c r="BK11" s="59">
        <f t="shared" ca="1" si="41"/>
        <v>0.88</v>
      </c>
      <c r="BL11" s="59" t="str">
        <f t="shared" ca="1" si="41"/>
        <v/>
      </c>
      <c r="BM11" s="59">
        <f t="shared" ca="1" si="41"/>
        <v>4.3</v>
      </c>
      <c r="BN11" s="59" t="str">
        <f t="shared" ca="1" si="41"/>
        <v/>
      </c>
      <c r="BO11" s="59">
        <f t="shared" ca="1" si="41"/>
        <v>-4.9800000000000004</v>
      </c>
      <c r="BP11" s="59">
        <f t="shared" ca="1" si="42"/>
        <v>9.93</v>
      </c>
      <c r="BQ11" s="59">
        <f t="shared" ca="1" si="43"/>
        <v>0</v>
      </c>
      <c r="BR11" s="59">
        <f t="shared" ca="1" si="43"/>
        <v>2.4388000000000001</v>
      </c>
      <c r="BS11" t="str">
        <f t="shared" si="44"/>
        <v>W01R03</v>
      </c>
      <c r="BT11">
        <f t="shared" si="52"/>
        <v>11</v>
      </c>
      <c r="BU11" t="b">
        <f t="shared" ref="BU11:BU25" si="53">BU10</f>
        <v>0</v>
      </c>
    </row>
    <row r="12" spans="1:74" x14ac:dyDescent="0.3">
      <c r="A12" t="str">
        <f t="shared" si="45"/>
        <v>W01</v>
      </c>
      <c r="B12" t="s">
        <v>83</v>
      </c>
      <c r="C12" s="3" t="str">
        <f t="shared" si="46"/>
        <v>Zone 04</v>
      </c>
      <c r="D12" t="str">
        <f>IF(NOT(BU12),"n/a",IF(AND(H12=Yes,M12=Yes),Pass,Fail))</f>
        <v>n/a</v>
      </c>
      <c r="E12" s="2">
        <f t="shared" ca="1" si="24"/>
        <v>11.77</v>
      </c>
      <c r="F12" s="2">
        <f t="shared" ca="1" si="47"/>
        <v>11.77</v>
      </c>
      <c r="G12" s="3">
        <f t="shared" ca="1" si="25"/>
        <v>0</v>
      </c>
      <c r="H12" s="27" t="str">
        <f t="shared" ca="1" si="26"/>
        <v>Yes</v>
      </c>
      <c r="I12" s="2">
        <f t="shared" ca="1" si="27"/>
        <v>11.77</v>
      </c>
      <c r="J12" s="2">
        <f ca="1">IF(Units="EDR2 total",BF12,IF(Units="EDR1 total",#REF!,BE12))</f>
        <v>11.77</v>
      </c>
      <c r="K12" s="2">
        <f ca="1">IF(Units="EDR2 total",BQ12,IF(Units="EDR1 total",#REF!,BP12))</f>
        <v>11.77</v>
      </c>
      <c r="L12" s="3">
        <f t="shared" ca="1" si="28"/>
        <v>0</v>
      </c>
      <c r="M12" s="3" t="str">
        <f t="shared" ca="1" si="29"/>
        <v>Yes</v>
      </c>
      <c r="N12" s="27" t="str">
        <f t="shared" si="30"/>
        <v>W01R04</v>
      </c>
      <c r="O12" s="19">
        <f t="shared" ca="1" si="31"/>
        <v>0</v>
      </c>
      <c r="P12" s="93">
        <f t="shared" ca="1" si="48"/>
        <v>7</v>
      </c>
      <c r="Q12" s="94">
        <f t="shared" ca="1" si="32"/>
        <v>6.26</v>
      </c>
      <c r="R12" s="94">
        <f t="shared" ca="1" si="32"/>
        <v>0.45</v>
      </c>
      <c r="S12" s="94">
        <f t="shared" ca="1" si="32"/>
        <v>0.89</v>
      </c>
      <c r="T12" s="94" t="str">
        <f t="shared" ca="1" si="32"/>
        <v/>
      </c>
      <c r="U12" s="94">
        <f t="shared" ca="1" si="32"/>
        <v>4.17</v>
      </c>
      <c r="V12" s="94">
        <f t="shared" ca="1" si="32"/>
        <v>0</v>
      </c>
      <c r="W12" s="94">
        <f t="shared" ca="1" si="49"/>
        <v>11.77</v>
      </c>
      <c r="X12" s="94">
        <f t="shared" ca="1" si="33"/>
        <v>20.63</v>
      </c>
      <c r="Y12" s="94">
        <f t="shared" ca="1" si="33"/>
        <v>0</v>
      </c>
      <c r="Z12" s="107">
        <f t="shared" ca="1" si="33"/>
        <v>2.4405999999999999</v>
      </c>
      <c r="AA12" s="107">
        <f t="shared" ca="1" si="33"/>
        <v>3.93</v>
      </c>
      <c r="AB12" s="94">
        <f t="shared" ca="1" si="33"/>
        <v>13</v>
      </c>
      <c r="AC12" s="94">
        <f t="shared" ca="1" si="33"/>
        <v>0</v>
      </c>
      <c r="AD12" s="94">
        <f t="shared" ca="1" si="33"/>
        <v>0</v>
      </c>
      <c r="AE12" s="99">
        <f t="shared" ca="1" si="50"/>
        <v>7</v>
      </c>
      <c r="AF12" s="59">
        <f t="shared" ca="1" si="34"/>
        <v>6.26</v>
      </c>
      <c r="AG12" s="59">
        <f t="shared" ca="1" si="34"/>
        <v>0.45</v>
      </c>
      <c r="AH12" s="59">
        <f t="shared" ca="1" si="34"/>
        <v>0.89</v>
      </c>
      <c r="AI12" s="59" t="str">
        <f t="shared" ca="1" si="34"/>
        <v/>
      </c>
      <c r="AJ12" s="59">
        <f t="shared" ca="1" si="34"/>
        <v>4.17</v>
      </c>
      <c r="AK12" s="59">
        <f t="shared" ca="1" si="34"/>
        <v>0</v>
      </c>
      <c r="AL12" s="59">
        <f t="shared" ca="1" si="34"/>
        <v>-5.42</v>
      </c>
      <c r="AM12" s="59">
        <f t="shared" ca="1" si="35"/>
        <v>11.77</v>
      </c>
      <c r="AN12" s="59">
        <f t="shared" ca="1" si="36"/>
        <v>0</v>
      </c>
      <c r="AO12" s="59">
        <f t="shared" ca="1" si="36"/>
        <v>2.4405999999999999</v>
      </c>
      <c r="AP12" s="59">
        <f t="shared" ca="1" si="36"/>
        <v>3.93</v>
      </c>
      <c r="AQ12" s="59">
        <f t="shared" ca="1" si="36"/>
        <v>13</v>
      </c>
      <c r="AR12" s="103">
        <f t="shared" ca="1" si="36"/>
        <v>2.4405999999999999</v>
      </c>
      <c r="AS12" s="103">
        <f t="shared" ca="1" si="36"/>
        <v>3.93</v>
      </c>
      <c r="AT12" s="59">
        <f t="shared" ca="1" si="36"/>
        <v>13</v>
      </c>
      <c r="AU12" s="59">
        <f t="shared" ca="1" si="36"/>
        <v>0</v>
      </c>
      <c r="AV12" s="59">
        <f t="shared" ca="1" si="36"/>
        <v>0</v>
      </c>
      <c r="AW12" s="93">
        <f t="shared" ca="1" si="37"/>
        <v>7</v>
      </c>
      <c r="AX12" s="94">
        <f t="shared" ca="1" si="38"/>
        <v>6.26</v>
      </c>
      <c r="AY12" s="94">
        <f t="shared" ca="1" si="38"/>
        <v>0.45</v>
      </c>
      <c r="AZ12" s="94">
        <f t="shared" ca="1" si="38"/>
        <v>0.89</v>
      </c>
      <c r="BA12" s="94" t="str">
        <f t="shared" ca="1" si="38"/>
        <v/>
      </c>
      <c r="BB12" s="94">
        <f t="shared" ca="1" si="38"/>
        <v>4.17</v>
      </c>
      <c r="BC12" s="94" t="str">
        <f t="shared" ca="1" si="38"/>
        <v/>
      </c>
      <c r="BD12" s="94">
        <f t="shared" ca="1" si="38"/>
        <v>-5.42</v>
      </c>
      <c r="BE12" s="94">
        <f t="shared" ca="1" si="51"/>
        <v>11.77</v>
      </c>
      <c r="BF12" s="94">
        <f t="shared" ca="1" si="39"/>
        <v>0</v>
      </c>
      <c r="BG12" s="94">
        <f t="shared" ca="1" si="39"/>
        <v>2.4405999999999999</v>
      </c>
      <c r="BH12" s="99">
        <f t="shared" ca="1" si="40"/>
        <v>7</v>
      </c>
      <c r="BI12" s="59">
        <f t="shared" ca="1" si="41"/>
        <v>6.26</v>
      </c>
      <c r="BJ12" s="59">
        <f t="shared" ca="1" si="41"/>
        <v>0.45</v>
      </c>
      <c r="BK12" s="59">
        <f t="shared" ca="1" si="41"/>
        <v>0.89</v>
      </c>
      <c r="BL12" s="59" t="str">
        <f t="shared" ca="1" si="41"/>
        <v/>
      </c>
      <c r="BM12" s="59">
        <f t="shared" ca="1" si="41"/>
        <v>4.17</v>
      </c>
      <c r="BN12" s="59" t="str">
        <f t="shared" ca="1" si="41"/>
        <v/>
      </c>
      <c r="BO12" s="59">
        <f t="shared" ca="1" si="41"/>
        <v>-5.42</v>
      </c>
      <c r="BP12" s="59">
        <f t="shared" ca="1" si="42"/>
        <v>11.77</v>
      </c>
      <c r="BQ12" s="59">
        <f t="shared" ca="1" si="43"/>
        <v>0</v>
      </c>
      <c r="BR12" s="59">
        <f t="shared" ca="1" si="43"/>
        <v>2.4405999999999999</v>
      </c>
      <c r="BS12" t="str">
        <f t="shared" si="44"/>
        <v>W01R04</v>
      </c>
      <c r="BT12">
        <f t="shared" si="52"/>
        <v>12</v>
      </c>
      <c r="BU12" t="b">
        <f t="shared" si="53"/>
        <v>0</v>
      </c>
    </row>
    <row r="13" spans="1:74" x14ac:dyDescent="0.3">
      <c r="A13" t="str">
        <f t="shared" si="45"/>
        <v>W01</v>
      </c>
      <c r="B13" t="s">
        <v>85</v>
      </c>
      <c r="C13" s="3" t="str">
        <f t="shared" si="46"/>
        <v>Zone 05</v>
      </c>
      <c r="D13" t="str">
        <f t="shared" ref="D13:D20" si="54">IF(NOT(BU13),"n/a",IF(AND(H13=Yes,M13=Yes,ABS(E13-I13)&lt;=Tolerance/2),Pass,Fail))</f>
        <v>n/a</v>
      </c>
      <c r="E13" s="2">
        <f t="shared" ca="1" si="24"/>
        <v>9.11</v>
      </c>
      <c r="F13" s="2">
        <f t="shared" ca="1" si="47"/>
        <v>9.11</v>
      </c>
      <c r="G13" s="3">
        <f t="shared" ca="1" si="25"/>
        <v>0</v>
      </c>
      <c r="H13" s="27" t="str">
        <f t="shared" ca="1" si="26"/>
        <v>Yes</v>
      </c>
      <c r="I13" s="2">
        <f t="shared" ca="1" si="27"/>
        <v>9.11</v>
      </c>
      <c r="J13" s="2">
        <f ca="1">IF(Units="EDR2 total",BF13,IF(Units="EDR1 total",#REF!,BE13))</f>
        <v>9.11</v>
      </c>
      <c r="K13" s="2">
        <f ca="1">IF(Units="EDR2 total",BQ13,IF(Units="EDR1 total",#REF!,BP13))</f>
        <v>9.11</v>
      </c>
      <c r="L13" s="3">
        <f t="shared" ca="1" si="28"/>
        <v>0</v>
      </c>
      <c r="M13" s="3" t="str">
        <f t="shared" ca="1" si="29"/>
        <v>Yes</v>
      </c>
      <c r="N13" s="27" t="str">
        <f t="shared" si="30"/>
        <v>W01R05</v>
      </c>
      <c r="O13" s="19">
        <f t="shared" ca="1" si="31"/>
        <v>0</v>
      </c>
      <c r="P13" s="93">
        <f t="shared" ca="1" si="48"/>
        <v>8</v>
      </c>
      <c r="Q13" s="94">
        <f t="shared" ca="1" si="32"/>
        <v>3.92</v>
      </c>
      <c r="R13" s="94">
        <f t="shared" ca="1" si="32"/>
        <v>0</v>
      </c>
      <c r="S13" s="94">
        <f t="shared" ca="1" si="32"/>
        <v>0.88</v>
      </c>
      <c r="T13" s="94" t="str">
        <f t="shared" ca="1" si="32"/>
        <v/>
      </c>
      <c r="U13" s="94">
        <f t="shared" ca="1" si="32"/>
        <v>4.3099999999999996</v>
      </c>
      <c r="V13" s="94">
        <f t="shared" ca="1" si="32"/>
        <v>0</v>
      </c>
      <c r="W13" s="94">
        <f t="shared" ca="1" si="49"/>
        <v>9.11</v>
      </c>
      <c r="X13" s="94">
        <f t="shared" ca="1" si="33"/>
        <v>18.239999999999998</v>
      </c>
      <c r="Y13" s="94">
        <f t="shared" ca="1" si="33"/>
        <v>0</v>
      </c>
      <c r="Z13" s="107">
        <f t="shared" ca="1" si="33"/>
        <v>2.2885</v>
      </c>
      <c r="AA13" s="107">
        <f t="shared" ca="1" si="33"/>
        <v>4.18</v>
      </c>
      <c r="AB13" s="94" t="str">
        <f t="shared" ca="1" si="33"/>
        <v>n/a</v>
      </c>
      <c r="AC13" s="94">
        <f t="shared" ca="1" si="33"/>
        <v>0</v>
      </c>
      <c r="AD13" s="94">
        <f t="shared" ca="1" si="33"/>
        <v>0</v>
      </c>
      <c r="AE13" s="99">
        <f t="shared" ca="1" si="50"/>
        <v>8</v>
      </c>
      <c r="AF13" s="59">
        <f t="shared" ca="1" si="34"/>
        <v>3.92</v>
      </c>
      <c r="AG13" s="59">
        <f t="shared" ca="1" si="34"/>
        <v>0</v>
      </c>
      <c r="AH13" s="59">
        <f t="shared" ca="1" si="34"/>
        <v>0.88</v>
      </c>
      <c r="AI13" s="59" t="str">
        <f t="shared" ca="1" si="34"/>
        <v/>
      </c>
      <c r="AJ13" s="59">
        <f t="shared" ca="1" si="34"/>
        <v>4.3099999999999996</v>
      </c>
      <c r="AK13" s="59">
        <f t="shared" ca="1" si="34"/>
        <v>0</v>
      </c>
      <c r="AL13" s="59">
        <f t="shared" ca="1" si="34"/>
        <v>-5.12</v>
      </c>
      <c r="AM13" s="59">
        <f t="shared" ca="1" si="35"/>
        <v>9.11</v>
      </c>
      <c r="AN13" s="59">
        <f t="shared" ca="1" si="36"/>
        <v>0</v>
      </c>
      <c r="AO13" s="59">
        <f t="shared" ca="1" si="36"/>
        <v>2.2885</v>
      </c>
      <c r="AP13" s="59">
        <f t="shared" ca="1" si="36"/>
        <v>4.18</v>
      </c>
      <c r="AQ13" s="59" t="str">
        <f t="shared" ca="1" si="36"/>
        <v>n/a</v>
      </c>
      <c r="AR13" s="103">
        <f t="shared" ca="1" si="36"/>
        <v>2.2885</v>
      </c>
      <c r="AS13" s="103">
        <f t="shared" ca="1" si="36"/>
        <v>4.18</v>
      </c>
      <c r="AT13" s="59" t="str">
        <f t="shared" ca="1" si="36"/>
        <v>n/a</v>
      </c>
      <c r="AU13" s="59">
        <f t="shared" ca="1" si="36"/>
        <v>0</v>
      </c>
      <c r="AV13" s="59">
        <f t="shared" ca="1" si="36"/>
        <v>0</v>
      </c>
      <c r="AW13" s="93">
        <f t="shared" ca="1" si="37"/>
        <v>8</v>
      </c>
      <c r="AX13" s="94">
        <f t="shared" ca="1" si="38"/>
        <v>3.92</v>
      </c>
      <c r="AY13" s="94">
        <f t="shared" ca="1" si="38"/>
        <v>0</v>
      </c>
      <c r="AZ13" s="94">
        <f t="shared" ca="1" si="38"/>
        <v>0.88</v>
      </c>
      <c r="BA13" s="94" t="str">
        <f t="shared" ca="1" si="38"/>
        <v/>
      </c>
      <c r="BB13" s="94">
        <f t="shared" ca="1" si="38"/>
        <v>4.3099999999999996</v>
      </c>
      <c r="BC13" s="94" t="str">
        <f t="shared" ca="1" si="38"/>
        <v/>
      </c>
      <c r="BD13" s="94">
        <f t="shared" ca="1" si="38"/>
        <v>-5.12</v>
      </c>
      <c r="BE13" s="94">
        <f t="shared" ca="1" si="51"/>
        <v>9.11</v>
      </c>
      <c r="BF13" s="94">
        <f t="shared" ca="1" si="39"/>
        <v>0</v>
      </c>
      <c r="BG13" s="94">
        <f t="shared" ca="1" si="39"/>
        <v>2.2885</v>
      </c>
      <c r="BH13" s="99">
        <f t="shared" ca="1" si="40"/>
        <v>8</v>
      </c>
      <c r="BI13" s="59">
        <f t="shared" ca="1" si="41"/>
        <v>3.92</v>
      </c>
      <c r="BJ13" s="59">
        <f t="shared" ca="1" si="41"/>
        <v>0</v>
      </c>
      <c r="BK13" s="59">
        <f t="shared" ca="1" si="41"/>
        <v>0.88</v>
      </c>
      <c r="BL13" s="59" t="str">
        <f t="shared" ca="1" si="41"/>
        <v/>
      </c>
      <c r="BM13" s="59">
        <f t="shared" ca="1" si="41"/>
        <v>4.3099999999999996</v>
      </c>
      <c r="BN13" s="59" t="str">
        <f t="shared" ca="1" si="41"/>
        <v/>
      </c>
      <c r="BO13" s="59">
        <f t="shared" ca="1" si="41"/>
        <v>-5.12</v>
      </c>
      <c r="BP13" s="59">
        <f t="shared" ca="1" si="42"/>
        <v>9.11</v>
      </c>
      <c r="BQ13" s="59">
        <f t="shared" ca="1" si="43"/>
        <v>0</v>
      </c>
      <c r="BR13" s="59">
        <f t="shared" ca="1" si="43"/>
        <v>2.2885</v>
      </c>
      <c r="BS13" t="str">
        <f t="shared" si="44"/>
        <v>W01R05</v>
      </c>
      <c r="BT13">
        <f t="shared" si="52"/>
        <v>13</v>
      </c>
      <c r="BU13" t="b">
        <f t="shared" si="53"/>
        <v>0</v>
      </c>
    </row>
    <row r="14" spans="1:74" x14ac:dyDescent="0.3">
      <c r="A14" t="str">
        <f t="shared" si="45"/>
        <v>W01</v>
      </c>
      <c r="B14" t="s">
        <v>87</v>
      </c>
      <c r="C14" s="3" t="str">
        <f t="shared" si="46"/>
        <v>Zone 06</v>
      </c>
      <c r="D14" t="str">
        <f t="shared" si="54"/>
        <v>n/a</v>
      </c>
      <c r="E14" s="2">
        <f t="shared" ca="1" si="24"/>
        <v>5.5</v>
      </c>
      <c r="F14" s="2">
        <f t="shared" ca="1" si="47"/>
        <v>5.5</v>
      </c>
      <c r="G14" s="3">
        <f t="shared" ca="1" si="25"/>
        <v>0</v>
      </c>
      <c r="H14" s="27" t="str">
        <f t="shared" ca="1" si="26"/>
        <v>Yes</v>
      </c>
      <c r="I14" s="2">
        <f t="shared" ca="1" si="27"/>
        <v>5.5</v>
      </c>
      <c r="J14" s="2">
        <f ca="1">IF(Units="EDR2 total",BF14,IF(Units="EDR1 total",#REF!,BE14))</f>
        <v>5.5</v>
      </c>
      <c r="K14" s="2">
        <f ca="1">IF(Units="EDR2 total",BQ14,IF(Units="EDR1 total",#REF!,BP14))</f>
        <v>5.5</v>
      </c>
      <c r="L14" s="3">
        <f t="shared" ca="1" si="28"/>
        <v>0</v>
      </c>
      <c r="M14" s="3" t="str">
        <f t="shared" ca="1" si="29"/>
        <v>Yes</v>
      </c>
      <c r="N14" s="27" t="str">
        <f t="shared" si="30"/>
        <v>W01R06</v>
      </c>
      <c r="O14" s="19">
        <f t="shared" ca="1" si="31"/>
        <v>0</v>
      </c>
      <c r="P14" s="93">
        <f t="shared" ca="1" si="48"/>
        <v>9</v>
      </c>
      <c r="Q14" s="94">
        <f t="shared" ca="1" si="32"/>
        <v>1.2</v>
      </c>
      <c r="R14" s="94">
        <f t="shared" ca="1" si="32"/>
        <v>0.17</v>
      </c>
      <c r="S14" s="94">
        <f t="shared" ca="1" si="32"/>
        <v>0.9</v>
      </c>
      <c r="T14" s="94" t="str">
        <f t="shared" ca="1" si="32"/>
        <v/>
      </c>
      <c r="U14" s="94">
        <f t="shared" ca="1" si="32"/>
        <v>3.23</v>
      </c>
      <c r="V14" s="94">
        <f t="shared" ca="1" si="32"/>
        <v>0</v>
      </c>
      <c r="W14" s="94">
        <f t="shared" ca="1" si="49"/>
        <v>5.5</v>
      </c>
      <c r="X14" s="94">
        <f t="shared" ca="1" si="33"/>
        <v>14.46</v>
      </c>
      <c r="Y14" s="94">
        <f t="shared" ca="1" si="33"/>
        <v>4.1421699999999997E-3</v>
      </c>
      <c r="Z14" s="107">
        <f t="shared" ca="1" si="33"/>
        <v>2.4773999999999998</v>
      </c>
      <c r="AA14" s="107">
        <f t="shared" ca="1" si="33"/>
        <v>3.91</v>
      </c>
      <c r="AB14" s="94" t="str">
        <f t="shared" ca="1" si="33"/>
        <v>n/a</v>
      </c>
      <c r="AC14" s="94">
        <f t="shared" ca="1" si="33"/>
        <v>0</v>
      </c>
      <c r="AD14" s="94">
        <f t="shared" ca="1" si="33"/>
        <v>0</v>
      </c>
      <c r="AE14" s="99">
        <f t="shared" ca="1" si="50"/>
        <v>9</v>
      </c>
      <c r="AF14" s="59">
        <f t="shared" ca="1" si="34"/>
        <v>1.2</v>
      </c>
      <c r="AG14" s="59">
        <f t="shared" ca="1" si="34"/>
        <v>0.17</v>
      </c>
      <c r="AH14" s="59">
        <f t="shared" ca="1" si="34"/>
        <v>0.9</v>
      </c>
      <c r="AI14" s="59" t="str">
        <f t="shared" ca="1" si="34"/>
        <v/>
      </c>
      <c r="AJ14" s="59">
        <f t="shared" ca="1" si="34"/>
        <v>3.23</v>
      </c>
      <c r="AK14" s="59">
        <f t="shared" ca="1" si="34"/>
        <v>0</v>
      </c>
      <c r="AL14" s="59">
        <f t="shared" ca="1" si="34"/>
        <v>-5.34</v>
      </c>
      <c r="AM14" s="59">
        <f t="shared" ca="1" si="35"/>
        <v>5.5</v>
      </c>
      <c r="AN14" s="59">
        <f t="shared" ca="1" si="36"/>
        <v>4.1421699999999997E-3</v>
      </c>
      <c r="AO14" s="59">
        <f t="shared" ca="1" si="36"/>
        <v>2.4773999999999998</v>
      </c>
      <c r="AP14" s="59">
        <f t="shared" ca="1" si="36"/>
        <v>3.91</v>
      </c>
      <c r="AQ14" s="59" t="str">
        <f t="shared" ca="1" si="36"/>
        <v>n/a</v>
      </c>
      <c r="AR14" s="103">
        <f t="shared" ca="1" si="36"/>
        <v>2.4773999999999998</v>
      </c>
      <c r="AS14" s="103">
        <f t="shared" ca="1" si="36"/>
        <v>3.91</v>
      </c>
      <c r="AT14" s="59" t="str">
        <f t="shared" ca="1" si="36"/>
        <v>n/a</v>
      </c>
      <c r="AU14" s="59">
        <f t="shared" ca="1" si="36"/>
        <v>0</v>
      </c>
      <c r="AV14" s="59">
        <f t="shared" ca="1" si="36"/>
        <v>0</v>
      </c>
      <c r="AW14" s="93">
        <f t="shared" ca="1" si="37"/>
        <v>9</v>
      </c>
      <c r="AX14" s="94">
        <f t="shared" ca="1" si="38"/>
        <v>1.2</v>
      </c>
      <c r="AY14" s="94">
        <f t="shared" ca="1" si="38"/>
        <v>0.17</v>
      </c>
      <c r="AZ14" s="94">
        <f t="shared" ca="1" si="38"/>
        <v>0.9</v>
      </c>
      <c r="BA14" s="94" t="str">
        <f t="shared" ca="1" si="38"/>
        <v/>
      </c>
      <c r="BB14" s="94">
        <f t="shared" ca="1" si="38"/>
        <v>3.23</v>
      </c>
      <c r="BC14" s="94" t="str">
        <f t="shared" ca="1" si="38"/>
        <v/>
      </c>
      <c r="BD14" s="94">
        <f t="shared" ca="1" si="38"/>
        <v>-5.34</v>
      </c>
      <c r="BE14" s="94">
        <f t="shared" ca="1" si="51"/>
        <v>5.5</v>
      </c>
      <c r="BF14" s="94">
        <f t="shared" ca="1" si="39"/>
        <v>4.1420600000000004E-3</v>
      </c>
      <c r="BG14" s="94">
        <f t="shared" ca="1" si="39"/>
        <v>2.4773999999999998</v>
      </c>
      <c r="BH14" s="99">
        <f t="shared" ca="1" si="40"/>
        <v>9</v>
      </c>
      <c r="BI14" s="59">
        <f t="shared" ca="1" si="41"/>
        <v>1.2</v>
      </c>
      <c r="BJ14" s="59">
        <f t="shared" ca="1" si="41"/>
        <v>0.17</v>
      </c>
      <c r="BK14" s="59">
        <f t="shared" ca="1" si="41"/>
        <v>0.9</v>
      </c>
      <c r="BL14" s="59" t="str">
        <f t="shared" ca="1" si="41"/>
        <v/>
      </c>
      <c r="BM14" s="59">
        <f t="shared" ca="1" si="41"/>
        <v>3.23</v>
      </c>
      <c r="BN14" s="59" t="str">
        <f t="shared" ca="1" si="41"/>
        <v/>
      </c>
      <c r="BO14" s="59">
        <f t="shared" ca="1" si="41"/>
        <v>-5.34</v>
      </c>
      <c r="BP14" s="59">
        <f t="shared" ca="1" si="42"/>
        <v>5.5</v>
      </c>
      <c r="BQ14" s="59">
        <f t="shared" ca="1" si="43"/>
        <v>4.1420600000000004E-3</v>
      </c>
      <c r="BR14" s="59">
        <f t="shared" ca="1" si="43"/>
        <v>2.4773999999999998</v>
      </c>
      <c r="BS14" t="str">
        <f t="shared" si="44"/>
        <v>W01R06</v>
      </c>
      <c r="BT14">
        <f t="shared" si="52"/>
        <v>14</v>
      </c>
      <c r="BU14" t="b">
        <f t="shared" si="53"/>
        <v>0</v>
      </c>
    </row>
    <row r="15" spans="1:74" x14ac:dyDescent="0.3">
      <c r="A15" t="str">
        <f t="shared" si="45"/>
        <v>W01</v>
      </c>
      <c r="B15" t="s">
        <v>89</v>
      </c>
      <c r="C15" s="3" t="str">
        <f t="shared" si="46"/>
        <v>Zone 07</v>
      </c>
      <c r="D15" t="str">
        <f t="shared" si="54"/>
        <v>n/a</v>
      </c>
      <c r="E15" s="2">
        <f t="shared" ca="1" si="24"/>
        <v>5.3900000000000006</v>
      </c>
      <c r="F15" s="2">
        <f t="shared" ca="1" si="47"/>
        <v>5.3900000000000006</v>
      </c>
      <c r="G15" s="3">
        <f t="shared" ca="1" si="25"/>
        <v>0</v>
      </c>
      <c r="H15" s="27" t="str">
        <f t="shared" ca="1" si="26"/>
        <v>Yes</v>
      </c>
      <c r="I15" s="2">
        <f t="shared" ca="1" si="27"/>
        <v>5.3900000000000006</v>
      </c>
      <c r="J15" s="2">
        <f ca="1">IF(Units="EDR2 total",BF15,IF(Units="EDR1 total",#REF!,BE15))</f>
        <v>5.3900000000000006</v>
      </c>
      <c r="K15" s="2">
        <f ca="1">IF(Units="EDR2 total",BQ15,IF(Units="EDR1 total",#REF!,BP15))</f>
        <v>5.3900000000000006</v>
      </c>
      <c r="L15" s="3">
        <f t="shared" ca="1" si="28"/>
        <v>0</v>
      </c>
      <c r="M15" s="3" t="str">
        <f t="shared" ca="1" si="29"/>
        <v>Yes</v>
      </c>
      <c r="N15" s="27" t="str">
        <f t="shared" si="30"/>
        <v>W01R07</v>
      </c>
      <c r="O15" s="19">
        <f t="shared" ca="1" si="31"/>
        <v>0</v>
      </c>
      <c r="P15" s="93">
        <f t="shared" ca="1" si="48"/>
        <v>10</v>
      </c>
      <c r="Q15" s="94">
        <f t="shared" ca="1" si="32"/>
        <v>0.84</v>
      </c>
      <c r="R15" s="94">
        <f t="shared" ca="1" si="32"/>
        <v>0.54</v>
      </c>
      <c r="S15" s="94">
        <f t="shared" ca="1" si="32"/>
        <v>0.89</v>
      </c>
      <c r="T15" s="94" t="str">
        <f t="shared" ca="1" si="32"/>
        <v/>
      </c>
      <c r="U15" s="94">
        <f t="shared" ca="1" si="32"/>
        <v>3.12</v>
      </c>
      <c r="V15" s="94">
        <f t="shared" ca="1" si="32"/>
        <v>0</v>
      </c>
      <c r="W15" s="94">
        <f t="shared" ca="1" si="49"/>
        <v>5.3900000000000006</v>
      </c>
      <c r="X15" s="94">
        <f t="shared" ca="1" si="33"/>
        <v>14.98</v>
      </c>
      <c r="Y15" s="94">
        <f t="shared" ca="1" si="33"/>
        <v>5.2687100000000002E-3</v>
      </c>
      <c r="Z15" s="107">
        <f t="shared" ca="1" si="33"/>
        <v>2.3512</v>
      </c>
      <c r="AA15" s="107">
        <f t="shared" ca="1" si="33"/>
        <v>3.86</v>
      </c>
      <c r="AB15" s="94" t="str">
        <f t="shared" ca="1" si="33"/>
        <v>n/a</v>
      </c>
      <c r="AC15" s="94">
        <f t="shared" ca="1" si="33"/>
        <v>0</v>
      </c>
      <c r="AD15" s="94">
        <f t="shared" ca="1" si="33"/>
        <v>0</v>
      </c>
      <c r="AE15" s="99">
        <f t="shared" ca="1" si="50"/>
        <v>10</v>
      </c>
      <c r="AF15" s="59">
        <f t="shared" ca="1" si="34"/>
        <v>0.84</v>
      </c>
      <c r="AG15" s="59">
        <f t="shared" ca="1" si="34"/>
        <v>0.54</v>
      </c>
      <c r="AH15" s="59">
        <f t="shared" ca="1" si="34"/>
        <v>0.89</v>
      </c>
      <c r="AI15" s="59" t="str">
        <f t="shared" ca="1" si="34"/>
        <v/>
      </c>
      <c r="AJ15" s="59">
        <f t="shared" ca="1" si="34"/>
        <v>3.12</v>
      </c>
      <c r="AK15" s="59">
        <f t="shared" ca="1" si="34"/>
        <v>0</v>
      </c>
      <c r="AL15" s="59">
        <f t="shared" ca="1" si="34"/>
        <v>-4.8899999999999997</v>
      </c>
      <c r="AM15" s="59">
        <f t="shared" ca="1" si="35"/>
        <v>5.3900000000000006</v>
      </c>
      <c r="AN15" s="59">
        <f t="shared" ca="1" si="36"/>
        <v>5.2687100000000002E-3</v>
      </c>
      <c r="AO15" s="59">
        <f t="shared" ca="1" si="36"/>
        <v>2.3512</v>
      </c>
      <c r="AP15" s="59">
        <f t="shared" ca="1" si="36"/>
        <v>3.86</v>
      </c>
      <c r="AQ15" s="59" t="str">
        <f t="shared" ca="1" si="36"/>
        <v>n/a</v>
      </c>
      <c r="AR15" s="103">
        <f t="shared" ca="1" si="36"/>
        <v>2.3512</v>
      </c>
      <c r="AS15" s="103">
        <f t="shared" ca="1" si="36"/>
        <v>3.86</v>
      </c>
      <c r="AT15" s="59" t="str">
        <f t="shared" ca="1" si="36"/>
        <v>n/a</v>
      </c>
      <c r="AU15" s="59">
        <f t="shared" ca="1" si="36"/>
        <v>0</v>
      </c>
      <c r="AV15" s="59">
        <f t="shared" ca="1" si="36"/>
        <v>0</v>
      </c>
      <c r="AW15" s="93">
        <f t="shared" ca="1" si="37"/>
        <v>10</v>
      </c>
      <c r="AX15" s="94">
        <f t="shared" ca="1" si="38"/>
        <v>0.84</v>
      </c>
      <c r="AY15" s="94">
        <f t="shared" ca="1" si="38"/>
        <v>0.54</v>
      </c>
      <c r="AZ15" s="94">
        <f t="shared" ca="1" si="38"/>
        <v>0.89</v>
      </c>
      <c r="BA15" s="94" t="str">
        <f t="shared" ca="1" si="38"/>
        <v/>
      </c>
      <c r="BB15" s="94">
        <f t="shared" ca="1" si="38"/>
        <v>3.12</v>
      </c>
      <c r="BC15" s="94" t="str">
        <f t="shared" ca="1" si="38"/>
        <v/>
      </c>
      <c r="BD15" s="94">
        <f t="shared" ca="1" si="38"/>
        <v>-4.8899999999999997</v>
      </c>
      <c r="BE15" s="94">
        <f t="shared" ca="1" si="51"/>
        <v>5.3900000000000006</v>
      </c>
      <c r="BF15" s="94">
        <f t="shared" ca="1" si="39"/>
        <v>5.2679700000000003E-3</v>
      </c>
      <c r="BG15" s="94">
        <f t="shared" ca="1" si="39"/>
        <v>2.3512</v>
      </c>
      <c r="BH15" s="99">
        <f t="shared" ca="1" si="40"/>
        <v>10</v>
      </c>
      <c r="BI15" s="59">
        <f t="shared" ca="1" si="41"/>
        <v>0.84</v>
      </c>
      <c r="BJ15" s="59">
        <f t="shared" ca="1" si="41"/>
        <v>0.54</v>
      </c>
      <c r="BK15" s="59">
        <f t="shared" ca="1" si="41"/>
        <v>0.89</v>
      </c>
      <c r="BL15" s="59" t="str">
        <f t="shared" ca="1" si="41"/>
        <v/>
      </c>
      <c r="BM15" s="59">
        <f t="shared" ca="1" si="41"/>
        <v>3.12</v>
      </c>
      <c r="BN15" s="59" t="str">
        <f t="shared" ca="1" si="41"/>
        <v/>
      </c>
      <c r="BO15" s="59">
        <f t="shared" ca="1" si="41"/>
        <v>-4.8899999999999997</v>
      </c>
      <c r="BP15" s="59">
        <f t="shared" ca="1" si="42"/>
        <v>5.3900000000000006</v>
      </c>
      <c r="BQ15" s="59">
        <f t="shared" ca="1" si="43"/>
        <v>5.2679700000000003E-3</v>
      </c>
      <c r="BR15" s="59">
        <f t="shared" ca="1" si="43"/>
        <v>2.3512</v>
      </c>
      <c r="BS15" t="str">
        <f t="shared" si="44"/>
        <v>W01R07</v>
      </c>
      <c r="BT15">
        <f t="shared" si="52"/>
        <v>15</v>
      </c>
      <c r="BU15" t="b">
        <f t="shared" si="53"/>
        <v>0</v>
      </c>
    </row>
    <row r="16" spans="1:74" x14ac:dyDescent="0.3">
      <c r="A16" t="str">
        <f t="shared" si="45"/>
        <v>W01</v>
      </c>
      <c r="B16" t="s">
        <v>91</v>
      </c>
      <c r="C16" s="3" t="str">
        <f t="shared" si="46"/>
        <v>Zone 08</v>
      </c>
      <c r="D16" t="str">
        <f t="shared" si="54"/>
        <v>n/a</v>
      </c>
      <c r="E16" s="2">
        <f t="shared" ca="1" si="24"/>
        <v>6.5600000000000005</v>
      </c>
      <c r="F16" s="2">
        <f t="shared" ca="1" si="47"/>
        <v>6.5600000000000005</v>
      </c>
      <c r="G16" s="3">
        <f t="shared" ca="1" si="25"/>
        <v>0</v>
      </c>
      <c r="H16" s="27" t="str">
        <f t="shared" ca="1" si="26"/>
        <v>Yes</v>
      </c>
      <c r="I16" s="2">
        <f t="shared" ca="1" si="27"/>
        <v>6.5600000000000005</v>
      </c>
      <c r="J16" s="2">
        <f ca="1">IF(Units="EDR2 total",BF16,IF(Units="EDR1 total",#REF!,BE16))</f>
        <v>6.5600000000000005</v>
      </c>
      <c r="K16" s="2">
        <f ca="1">IF(Units="EDR2 total",BQ16,IF(Units="EDR1 total",#REF!,BP16))</f>
        <v>6.5600000000000005</v>
      </c>
      <c r="L16" s="3">
        <f t="shared" ca="1" si="28"/>
        <v>0</v>
      </c>
      <c r="M16" s="3" t="str">
        <f t="shared" ca="1" si="29"/>
        <v>Yes</v>
      </c>
      <c r="N16" s="27" t="str">
        <f t="shared" si="30"/>
        <v>W01R08</v>
      </c>
      <c r="O16" s="19">
        <f t="shared" ca="1" si="31"/>
        <v>0</v>
      </c>
      <c r="P16" s="93">
        <f t="shared" ca="1" si="48"/>
        <v>11</v>
      </c>
      <c r="Q16" s="94">
        <f t="shared" ca="1" si="32"/>
        <v>1.1499999999999999</v>
      </c>
      <c r="R16" s="94">
        <f t="shared" ca="1" si="32"/>
        <v>1.52</v>
      </c>
      <c r="S16" s="94">
        <f t="shared" ca="1" si="32"/>
        <v>0.9</v>
      </c>
      <c r="T16" s="94" t="str">
        <f t="shared" ca="1" si="32"/>
        <v/>
      </c>
      <c r="U16" s="94">
        <f t="shared" ca="1" si="32"/>
        <v>2.99</v>
      </c>
      <c r="V16" s="94">
        <f t="shared" ca="1" si="32"/>
        <v>0</v>
      </c>
      <c r="W16" s="94">
        <f t="shared" ca="1" si="49"/>
        <v>6.5600000000000005</v>
      </c>
      <c r="X16" s="94">
        <f t="shared" ca="1" si="33"/>
        <v>15.33</v>
      </c>
      <c r="Y16" s="94">
        <f t="shared" ca="1" si="33"/>
        <v>2.0200800000000001E-2</v>
      </c>
      <c r="Z16" s="107">
        <f t="shared" ca="1" si="33"/>
        <v>2.6006</v>
      </c>
      <c r="AA16" s="107">
        <f t="shared" ca="1" si="33"/>
        <v>3.77</v>
      </c>
      <c r="AB16" s="94">
        <f t="shared" ca="1" si="33"/>
        <v>35</v>
      </c>
      <c r="AC16" s="94">
        <f t="shared" ca="1" si="33"/>
        <v>0</v>
      </c>
      <c r="AD16" s="94">
        <f t="shared" ca="1" si="33"/>
        <v>0</v>
      </c>
      <c r="AE16" s="99">
        <f t="shared" ca="1" si="50"/>
        <v>11</v>
      </c>
      <c r="AF16" s="59">
        <f t="shared" ca="1" si="34"/>
        <v>1.1499999999999999</v>
      </c>
      <c r="AG16" s="59">
        <f t="shared" ca="1" si="34"/>
        <v>1.52</v>
      </c>
      <c r="AH16" s="59">
        <f t="shared" ca="1" si="34"/>
        <v>0.9</v>
      </c>
      <c r="AI16" s="59" t="str">
        <f t="shared" ca="1" si="34"/>
        <v/>
      </c>
      <c r="AJ16" s="59">
        <f t="shared" ca="1" si="34"/>
        <v>2.99</v>
      </c>
      <c r="AK16" s="59">
        <f t="shared" ca="1" si="34"/>
        <v>0</v>
      </c>
      <c r="AL16" s="59">
        <f t="shared" ca="1" si="34"/>
        <v>-5.55</v>
      </c>
      <c r="AM16" s="59">
        <f t="shared" ca="1" si="35"/>
        <v>6.5600000000000005</v>
      </c>
      <c r="AN16" s="59">
        <f t="shared" ca="1" si="36"/>
        <v>2.0200800000000001E-2</v>
      </c>
      <c r="AO16" s="59">
        <f t="shared" ca="1" si="36"/>
        <v>2.6006</v>
      </c>
      <c r="AP16" s="59">
        <f t="shared" ca="1" si="36"/>
        <v>3.77</v>
      </c>
      <c r="AQ16" s="59">
        <f t="shared" ca="1" si="36"/>
        <v>35</v>
      </c>
      <c r="AR16" s="103">
        <f t="shared" ca="1" si="36"/>
        <v>2.6006</v>
      </c>
      <c r="AS16" s="103">
        <f t="shared" ca="1" si="36"/>
        <v>3.77</v>
      </c>
      <c r="AT16" s="59">
        <f t="shared" ca="1" si="36"/>
        <v>35</v>
      </c>
      <c r="AU16" s="59">
        <f t="shared" ca="1" si="36"/>
        <v>0</v>
      </c>
      <c r="AV16" s="59">
        <f t="shared" ca="1" si="36"/>
        <v>0</v>
      </c>
      <c r="AW16" s="93">
        <f t="shared" ca="1" si="37"/>
        <v>11</v>
      </c>
      <c r="AX16" s="94">
        <f t="shared" ca="1" si="38"/>
        <v>1.1499999999999999</v>
      </c>
      <c r="AY16" s="94">
        <f t="shared" ca="1" si="38"/>
        <v>1.52</v>
      </c>
      <c r="AZ16" s="94">
        <f t="shared" ca="1" si="38"/>
        <v>0.9</v>
      </c>
      <c r="BA16" s="94" t="str">
        <f t="shared" ca="1" si="38"/>
        <v/>
      </c>
      <c r="BB16" s="94">
        <f t="shared" ca="1" si="38"/>
        <v>2.99</v>
      </c>
      <c r="BC16" s="94" t="str">
        <f t="shared" ca="1" si="38"/>
        <v/>
      </c>
      <c r="BD16" s="94">
        <f t="shared" ca="1" si="38"/>
        <v>-5.55</v>
      </c>
      <c r="BE16" s="94">
        <f t="shared" ca="1" si="51"/>
        <v>6.5600000000000005</v>
      </c>
      <c r="BF16" s="94">
        <f t="shared" ca="1" si="39"/>
        <v>2.0198299999999999E-2</v>
      </c>
      <c r="BG16" s="94">
        <f t="shared" ca="1" si="39"/>
        <v>2.6006</v>
      </c>
      <c r="BH16" s="99">
        <f t="shared" ca="1" si="40"/>
        <v>11</v>
      </c>
      <c r="BI16" s="59">
        <f t="shared" ca="1" si="41"/>
        <v>1.1499999999999999</v>
      </c>
      <c r="BJ16" s="59">
        <f t="shared" ca="1" si="41"/>
        <v>1.52</v>
      </c>
      <c r="BK16" s="59">
        <f t="shared" ca="1" si="41"/>
        <v>0.9</v>
      </c>
      <c r="BL16" s="59" t="str">
        <f t="shared" ca="1" si="41"/>
        <v/>
      </c>
      <c r="BM16" s="59">
        <f t="shared" ca="1" si="41"/>
        <v>2.99</v>
      </c>
      <c r="BN16" s="59" t="str">
        <f t="shared" ca="1" si="41"/>
        <v/>
      </c>
      <c r="BO16" s="59">
        <f t="shared" ca="1" si="41"/>
        <v>-5.55</v>
      </c>
      <c r="BP16" s="59">
        <f t="shared" ca="1" si="42"/>
        <v>6.5600000000000005</v>
      </c>
      <c r="BQ16" s="59">
        <f t="shared" ca="1" si="43"/>
        <v>2.0198299999999999E-2</v>
      </c>
      <c r="BR16" s="59">
        <f t="shared" ca="1" si="43"/>
        <v>2.6006</v>
      </c>
      <c r="BS16" t="str">
        <f t="shared" si="44"/>
        <v>W01R08</v>
      </c>
      <c r="BT16">
        <f t="shared" si="52"/>
        <v>16</v>
      </c>
      <c r="BU16" t="b">
        <f t="shared" si="53"/>
        <v>0</v>
      </c>
    </row>
    <row r="17" spans="1:73" x14ac:dyDescent="0.3">
      <c r="A17" t="str">
        <f>A16</f>
        <v>W01</v>
      </c>
      <c r="B17" t="s">
        <v>93</v>
      </c>
      <c r="C17" s="3" t="str">
        <f t="shared" si="46"/>
        <v>Zone 09</v>
      </c>
      <c r="D17" t="str">
        <f t="shared" si="54"/>
        <v>n/a</v>
      </c>
      <c r="E17" s="2">
        <f t="shared" ca="1" si="24"/>
        <v>7.2899999999999991</v>
      </c>
      <c r="F17" s="2">
        <f t="shared" ca="1" si="47"/>
        <v>7.2899999999999991</v>
      </c>
      <c r="G17" s="3">
        <f t="shared" ca="1" si="25"/>
        <v>0</v>
      </c>
      <c r="H17" s="27" t="str">
        <f t="shared" ca="1" si="26"/>
        <v>Yes</v>
      </c>
      <c r="I17" s="2">
        <f t="shared" ca="1" si="27"/>
        <v>7.2899999999999991</v>
      </c>
      <c r="J17" s="2">
        <f ca="1">IF(Units="EDR2 total",BF17,IF(Units="EDR1 total",#REF!,BE17))</f>
        <v>7.2899999999999991</v>
      </c>
      <c r="K17" s="2">
        <f ca="1">IF(Units="EDR2 total",BQ17,IF(Units="EDR1 total",#REF!,BP17))</f>
        <v>7.2899999999999991</v>
      </c>
      <c r="L17" s="3">
        <f t="shared" ca="1" si="28"/>
        <v>0</v>
      </c>
      <c r="M17" s="3" t="str">
        <f t="shared" ca="1" si="29"/>
        <v>Yes</v>
      </c>
      <c r="N17" s="27" t="str">
        <f t="shared" si="30"/>
        <v>W01R09</v>
      </c>
      <c r="O17" s="19">
        <f t="shared" ca="1" si="31"/>
        <v>0</v>
      </c>
      <c r="P17" s="93">
        <f t="shared" ca="1" si="48"/>
        <v>12</v>
      </c>
      <c r="Q17" s="94">
        <f t="shared" ca="1" si="32"/>
        <v>1.76</v>
      </c>
      <c r="R17" s="94">
        <f t="shared" ca="1" si="32"/>
        <v>1.57</v>
      </c>
      <c r="S17" s="94">
        <f t="shared" ca="1" si="32"/>
        <v>0.89</v>
      </c>
      <c r="T17" s="94" t="str">
        <f t="shared" ca="1" si="32"/>
        <v/>
      </c>
      <c r="U17" s="94">
        <f t="shared" ca="1" si="32"/>
        <v>3.07</v>
      </c>
      <c r="V17" s="94">
        <f t="shared" ca="1" si="32"/>
        <v>0</v>
      </c>
      <c r="W17" s="94">
        <f t="shared" ca="1" si="49"/>
        <v>7.2899999999999991</v>
      </c>
      <c r="X17" s="94">
        <f t="shared" ca="1" si="33"/>
        <v>15.79</v>
      </c>
      <c r="Y17" s="94">
        <f t="shared" ca="1" si="33"/>
        <v>1.9562599999999999E-2</v>
      </c>
      <c r="Z17" s="107">
        <f t="shared" ca="1" si="33"/>
        <v>2.6473</v>
      </c>
      <c r="AA17" s="107">
        <f t="shared" ca="1" si="33"/>
        <v>3.8</v>
      </c>
      <c r="AB17" s="94">
        <f t="shared" ca="1" si="33"/>
        <v>35</v>
      </c>
      <c r="AC17" s="94">
        <f t="shared" ca="1" si="33"/>
        <v>0</v>
      </c>
      <c r="AD17" s="94">
        <f ca="1">IF(AD$3=0,"",INDEX(INDIRECT(AD$1),$P17,AD$3))</f>
        <v>0</v>
      </c>
      <c r="AE17" s="99">
        <f t="shared" ca="1" si="50"/>
        <v>12</v>
      </c>
      <c r="AF17" s="59">
        <f t="shared" ca="1" si="34"/>
        <v>1.76</v>
      </c>
      <c r="AG17" s="59">
        <f t="shared" ca="1" si="34"/>
        <v>1.57</v>
      </c>
      <c r="AH17" s="59">
        <f t="shared" ca="1" si="34"/>
        <v>0.89</v>
      </c>
      <c r="AI17" s="59" t="str">
        <f t="shared" ca="1" si="34"/>
        <v/>
      </c>
      <c r="AJ17" s="59">
        <f t="shared" ca="1" si="34"/>
        <v>3.07</v>
      </c>
      <c r="AK17" s="59">
        <f t="shared" ca="1" si="34"/>
        <v>0</v>
      </c>
      <c r="AL17" s="59">
        <f t="shared" ca="1" si="34"/>
        <v>-5.78</v>
      </c>
      <c r="AM17" s="59">
        <f t="shared" ca="1" si="35"/>
        <v>7.2899999999999991</v>
      </c>
      <c r="AN17" s="59">
        <f t="shared" ca="1" si="36"/>
        <v>1.9562599999999999E-2</v>
      </c>
      <c r="AO17" s="59">
        <f t="shared" ca="1" si="36"/>
        <v>2.6473</v>
      </c>
      <c r="AP17" s="59">
        <f t="shared" ca="1" si="36"/>
        <v>3.8</v>
      </c>
      <c r="AQ17" s="59">
        <f t="shared" ca="1" si="36"/>
        <v>35</v>
      </c>
      <c r="AR17" s="103">
        <f t="shared" ca="1" si="36"/>
        <v>2.6473</v>
      </c>
      <c r="AS17" s="103">
        <f t="shared" ca="1" si="36"/>
        <v>3.8</v>
      </c>
      <c r="AT17" s="59">
        <f t="shared" ca="1" si="36"/>
        <v>35</v>
      </c>
      <c r="AU17" s="59">
        <f t="shared" ca="1" si="36"/>
        <v>0</v>
      </c>
      <c r="AV17" s="59">
        <f t="shared" ca="1" si="36"/>
        <v>0</v>
      </c>
      <c r="AW17" s="93">
        <f t="shared" ca="1" si="37"/>
        <v>12</v>
      </c>
      <c r="AX17" s="94">
        <f t="shared" ca="1" si="38"/>
        <v>1.76</v>
      </c>
      <c r="AY17" s="94">
        <f t="shared" ca="1" si="38"/>
        <v>1.57</v>
      </c>
      <c r="AZ17" s="94">
        <f t="shared" ca="1" si="38"/>
        <v>0.89</v>
      </c>
      <c r="BA17" s="94" t="str">
        <f t="shared" ca="1" si="38"/>
        <v/>
      </c>
      <c r="BB17" s="94">
        <f t="shared" ca="1" si="38"/>
        <v>3.07</v>
      </c>
      <c r="BC17" s="94" t="str">
        <f t="shared" ca="1" si="38"/>
        <v/>
      </c>
      <c r="BD17" s="94">
        <f t="shared" ca="1" si="38"/>
        <v>-5.78</v>
      </c>
      <c r="BE17" s="94">
        <f t="shared" ca="1" si="51"/>
        <v>7.2899999999999991</v>
      </c>
      <c r="BF17" s="94">
        <f t="shared" ca="1" si="39"/>
        <v>1.95619E-2</v>
      </c>
      <c r="BG17" s="94">
        <f t="shared" ca="1" si="39"/>
        <v>2.6473</v>
      </c>
      <c r="BH17" s="99">
        <f t="shared" ca="1" si="40"/>
        <v>12</v>
      </c>
      <c r="BI17" s="59">
        <f t="shared" ca="1" si="41"/>
        <v>1.76</v>
      </c>
      <c r="BJ17" s="59">
        <f t="shared" ca="1" si="41"/>
        <v>1.57</v>
      </c>
      <c r="BK17" s="59">
        <f t="shared" ca="1" si="41"/>
        <v>0.89</v>
      </c>
      <c r="BL17" s="59" t="str">
        <f t="shared" ca="1" si="41"/>
        <v/>
      </c>
      <c r="BM17" s="59">
        <f t="shared" ca="1" si="41"/>
        <v>3.07</v>
      </c>
      <c r="BN17" s="59" t="str">
        <f t="shared" ca="1" si="41"/>
        <v/>
      </c>
      <c r="BO17" s="59">
        <f t="shared" ca="1" si="41"/>
        <v>-5.78</v>
      </c>
      <c r="BP17" s="59">
        <f t="shared" ca="1" si="42"/>
        <v>7.2899999999999991</v>
      </c>
      <c r="BQ17" s="59">
        <f t="shared" ca="1" si="43"/>
        <v>1.95619E-2</v>
      </c>
      <c r="BR17" s="59">
        <f t="shared" ca="1" si="43"/>
        <v>2.6473</v>
      </c>
      <c r="BS17" t="str">
        <f t="shared" si="44"/>
        <v>W01R09</v>
      </c>
      <c r="BT17">
        <f t="shared" si="52"/>
        <v>17</v>
      </c>
      <c r="BU17" t="b">
        <f t="shared" si="53"/>
        <v>0</v>
      </c>
    </row>
    <row r="18" spans="1:73" x14ac:dyDescent="0.3">
      <c r="A18" t="str">
        <f t="shared" si="45"/>
        <v>W01</v>
      </c>
      <c r="B18" t="s">
        <v>95</v>
      </c>
      <c r="C18" s="3" t="str">
        <f t="shared" si="46"/>
        <v>Zone 10</v>
      </c>
      <c r="D18" t="str">
        <f t="shared" si="54"/>
        <v>n/a</v>
      </c>
      <c r="E18" s="2">
        <f t="shared" ca="1" si="24"/>
        <v>8</v>
      </c>
      <c r="F18" s="2">
        <f t="shared" ca="1" si="47"/>
        <v>8</v>
      </c>
      <c r="G18" s="3">
        <f t="shared" ca="1" si="25"/>
        <v>0</v>
      </c>
      <c r="H18" s="27" t="str">
        <f t="shared" ca="1" si="26"/>
        <v>Yes</v>
      </c>
      <c r="I18" s="2">
        <f t="shared" ca="1" si="27"/>
        <v>8</v>
      </c>
      <c r="J18" s="2">
        <f ca="1">IF(Units="EDR2 total",BF18,IF(Units="EDR1 total",#REF!,BE18))</f>
        <v>8</v>
      </c>
      <c r="K18" s="2">
        <f ca="1">IF(Units="EDR2 total",BQ18,IF(Units="EDR1 total",#REF!,BP18))</f>
        <v>8</v>
      </c>
      <c r="L18" s="3">
        <f t="shared" ca="1" si="28"/>
        <v>0</v>
      </c>
      <c r="M18" s="3" t="str">
        <f t="shared" ca="1" si="29"/>
        <v>Yes</v>
      </c>
      <c r="N18" s="27" t="str">
        <f t="shared" si="30"/>
        <v>W01R10</v>
      </c>
      <c r="O18" s="19">
        <f t="shared" ca="1" si="31"/>
        <v>0</v>
      </c>
      <c r="P18" s="93">
        <f t="shared" ca="1" si="48"/>
        <v>13</v>
      </c>
      <c r="Q18" s="94">
        <f t="shared" ca="1" si="32"/>
        <v>1.84</v>
      </c>
      <c r="R18" s="94">
        <f t="shared" ca="1" si="32"/>
        <v>2.25</v>
      </c>
      <c r="S18" s="94">
        <f t="shared" ca="1" si="32"/>
        <v>0.89</v>
      </c>
      <c r="T18" s="94" t="str">
        <f t="shared" ca="1" si="32"/>
        <v/>
      </c>
      <c r="U18" s="94">
        <f t="shared" ca="1" si="32"/>
        <v>3.02</v>
      </c>
      <c r="V18" s="94">
        <f t="shared" ca="1" si="32"/>
        <v>0</v>
      </c>
      <c r="W18" s="94">
        <f t="shared" ca="1" si="49"/>
        <v>8</v>
      </c>
      <c r="X18" s="94">
        <f t="shared" ca="1" si="33"/>
        <v>16.260000000000002</v>
      </c>
      <c r="Y18" s="94">
        <f t="shared" ca="1" si="33"/>
        <v>2.1164700000000002E-2</v>
      </c>
      <c r="Z18" s="107">
        <f t="shared" ca="1" si="33"/>
        <v>2.7267000000000001</v>
      </c>
      <c r="AA18" s="107">
        <f t="shared" ca="1" si="33"/>
        <v>3.72</v>
      </c>
      <c r="AB18" s="94">
        <f t="shared" ca="1" si="33"/>
        <v>53</v>
      </c>
      <c r="AC18" s="94">
        <f t="shared" ca="1" si="33"/>
        <v>0</v>
      </c>
      <c r="AD18" s="94">
        <f ca="1">IF(AD$3=0,"",INDEX(INDIRECT(AD$1),$P18,AD$3))</f>
        <v>0</v>
      </c>
      <c r="AE18" s="99">
        <f t="shared" ca="1" si="50"/>
        <v>13</v>
      </c>
      <c r="AF18" s="59">
        <f t="shared" ca="1" si="34"/>
        <v>1.84</v>
      </c>
      <c r="AG18" s="59">
        <f t="shared" ca="1" si="34"/>
        <v>2.25</v>
      </c>
      <c r="AH18" s="59">
        <f t="shared" ca="1" si="34"/>
        <v>0.89</v>
      </c>
      <c r="AI18" s="59" t="str">
        <f t="shared" ca="1" si="34"/>
        <v/>
      </c>
      <c r="AJ18" s="59">
        <f t="shared" ca="1" si="34"/>
        <v>3.02</v>
      </c>
      <c r="AK18" s="59">
        <f t="shared" ca="1" si="34"/>
        <v>0</v>
      </c>
      <c r="AL18" s="59">
        <f t="shared" ca="1" si="34"/>
        <v>-6.05</v>
      </c>
      <c r="AM18" s="59">
        <f t="shared" ca="1" si="35"/>
        <v>8</v>
      </c>
      <c r="AN18" s="59">
        <f t="shared" ca="1" si="36"/>
        <v>2.1164700000000002E-2</v>
      </c>
      <c r="AO18" s="59">
        <f t="shared" ca="1" si="36"/>
        <v>2.7267000000000001</v>
      </c>
      <c r="AP18" s="59">
        <f t="shared" ca="1" si="36"/>
        <v>3.72</v>
      </c>
      <c r="AQ18" s="59">
        <f t="shared" ca="1" si="36"/>
        <v>53</v>
      </c>
      <c r="AR18" s="103">
        <f t="shared" ca="1" si="36"/>
        <v>2.7267000000000001</v>
      </c>
      <c r="AS18" s="103">
        <f t="shared" ca="1" si="36"/>
        <v>3.72</v>
      </c>
      <c r="AT18" s="59">
        <f t="shared" ca="1" si="36"/>
        <v>53</v>
      </c>
      <c r="AU18" s="59">
        <f t="shared" ca="1" si="36"/>
        <v>0</v>
      </c>
      <c r="AV18" s="59">
        <f t="shared" ca="1" si="36"/>
        <v>0</v>
      </c>
      <c r="AW18" s="93">
        <f t="shared" ca="1" si="37"/>
        <v>13</v>
      </c>
      <c r="AX18" s="94">
        <f t="shared" ca="1" si="38"/>
        <v>1.84</v>
      </c>
      <c r="AY18" s="94">
        <f t="shared" ca="1" si="38"/>
        <v>2.25</v>
      </c>
      <c r="AZ18" s="94">
        <f t="shared" ca="1" si="38"/>
        <v>0.89</v>
      </c>
      <c r="BA18" s="94" t="str">
        <f t="shared" ca="1" si="38"/>
        <v/>
      </c>
      <c r="BB18" s="94">
        <f t="shared" ca="1" si="38"/>
        <v>3.02</v>
      </c>
      <c r="BC18" s="94" t="str">
        <f t="shared" ca="1" si="38"/>
        <v/>
      </c>
      <c r="BD18" s="94">
        <f t="shared" ca="1" si="38"/>
        <v>-6.05</v>
      </c>
      <c r="BE18" s="94">
        <f t="shared" ca="1" si="51"/>
        <v>8</v>
      </c>
      <c r="BF18" s="94">
        <f t="shared" ca="1" si="39"/>
        <v>2.1163999999999999E-2</v>
      </c>
      <c r="BG18" s="94">
        <f t="shared" ca="1" si="39"/>
        <v>2.7267000000000001</v>
      </c>
      <c r="BH18" s="99">
        <f t="shared" ca="1" si="40"/>
        <v>13</v>
      </c>
      <c r="BI18" s="59">
        <f t="shared" ca="1" si="41"/>
        <v>1.84</v>
      </c>
      <c r="BJ18" s="59">
        <f t="shared" ca="1" si="41"/>
        <v>2.25</v>
      </c>
      <c r="BK18" s="59">
        <f t="shared" ca="1" si="41"/>
        <v>0.89</v>
      </c>
      <c r="BL18" s="59" t="str">
        <f t="shared" ca="1" si="41"/>
        <v/>
      </c>
      <c r="BM18" s="59">
        <f t="shared" ca="1" si="41"/>
        <v>3.02</v>
      </c>
      <c r="BN18" s="59" t="str">
        <f t="shared" ca="1" si="41"/>
        <v/>
      </c>
      <c r="BO18" s="59">
        <f t="shared" ca="1" si="41"/>
        <v>-6.05</v>
      </c>
      <c r="BP18" s="59">
        <f t="shared" ca="1" si="42"/>
        <v>8</v>
      </c>
      <c r="BQ18" s="59">
        <f t="shared" ca="1" si="43"/>
        <v>2.1163999999999999E-2</v>
      </c>
      <c r="BR18" s="59">
        <f t="shared" ca="1" si="43"/>
        <v>2.7267000000000001</v>
      </c>
      <c r="BS18" t="str">
        <f t="shared" si="44"/>
        <v>W01R10</v>
      </c>
      <c r="BT18">
        <f t="shared" si="52"/>
        <v>18</v>
      </c>
      <c r="BU18" t="b">
        <f t="shared" si="53"/>
        <v>0</v>
      </c>
    </row>
    <row r="19" spans="1:73" x14ac:dyDescent="0.3">
      <c r="A19" t="str">
        <f>A18</f>
        <v>W01</v>
      </c>
      <c r="B19" t="s">
        <v>97</v>
      </c>
      <c r="C19" s="3" t="str">
        <f t="shared" si="46"/>
        <v>Zone 11</v>
      </c>
      <c r="D19" t="str">
        <f t="shared" si="54"/>
        <v>n/a</v>
      </c>
      <c r="E19" s="2">
        <f t="shared" ca="1" si="24"/>
        <v>14.510000000000002</v>
      </c>
      <c r="F19" s="2">
        <f t="shared" ca="1" si="47"/>
        <v>14.510000000000002</v>
      </c>
      <c r="G19" s="3">
        <f t="shared" ca="1" si="25"/>
        <v>0</v>
      </c>
      <c r="H19" s="27" t="str">
        <f t="shared" ca="1" si="26"/>
        <v>Yes</v>
      </c>
      <c r="I19" s="2">
        <f t="shared" ca="1" si="27"/>
        <v>14.52</v>
      </c>
      <c r="J19" s="2">
        <f ca="1">IF(Units="EDR2 total",BF19,IF(Units="EDR1 total",#REF!,BE19))</f>
        <v>14.52</v>
      </c>
      <c r="K19" s="2">
        <f ca="1">IF(Units="EDR2 total",BQ19,IF(Units="EDR1 total",#REF!,BP19))</f>
        <v>14.52</v>
      </c>
      <c r="L19" s="3">
        <f t="shared" ca="1" si="28"/>
        <v>0</v>
      </c>
      <c r="M19" s="3" t="str">
        <f t="shared" ca="1" si="29"/>
        <v>Yes</v>
      </c>
      <c r="N19" s="27" t="str">
        <f t="shared" si="30"/>
        <v>W01R11</v>
      </c>
      <c r="O19" s="19">
        <f t="shared" ca="1" si="31"/>
        <v>9.9999999999980105E-3</v>
      </c>
      <c r="P19" s="93">
        <f t="shared" ca="1" si="48"/>
        <v>14</v>
      </c>
      <c r="Q19" s="94">
        <f t="shared" ref="Q19:V24" ca="1" si="55">IF(Q$3=0,"",INDEX(INDIRECT(Q$1),$P19,Q$3))</f>
        <v>6.05</v>
      </c>
      <c r="R19" s="94">
        <f t="shared" ca="1" si="55"/>
        <v>3.86</v>
      </c>
      <c r="S19" s="94">
        <f t="shared" ca="1" si="55"/>
        <v>0.89</v>
      </c>
      <c r="T19" s="94" t="str">
        <f t="shared" ca="1" si="55"/>
        <v/>
      </c>
      <c r="U19" s="94">
        <f t="shared" ca="1" si="55"/>
        <v>3.71</v>
      </c>
      <c r="V19" s="94">
        <f t="shared" ca="1" si="55"/>
        <v>0</v>
      </c>
      <c r="W19" s="94">
        <f t="shared" ca="1" si="49"/>
        <v>14.510000000000002</v>
      </c>
      <c r="X19" s="94">
        <f t="shared" ref="X19:AD24" ca="1" si="56">IF(X$3=0,"",INDEX(INDIRECT(X$1),$P19,X$3))</f>
        <v>22.53</v>
      </c>
      <c r="Y19" s="94">
        <f t="shared" ca="1" si="56"/>
        <v>2.6667699999999999E-2</v>
      </c>
      <c r="Z19" s="107">
        <f t="shared" ca="1" si="56"/>
        <v>3.1956000000000002</v>
      </c>
      <c r="AA19" s="107">
        <f t="shared" ca="1" si="56"/>
        <v>3.67</v>
      </c>
      <c r="AB19" s="94">
        <f t="shared" ca="1" si="56"/>
        <v>93</v>
      </c>
      <c r="AC19" s="94">
        <f t="shared" ca="1" si="56"/>
        <v>0.01</v>
      </c>
      <c r="AD19" s="94">
        <f t="shared" ca="1" si="56"/>
        <v>0.01</v>
      </c>
      <c r="AE19" s="99">
        <f t="shared" ca="1" si="50"/>
        <v>14</v>
      </c>
      <c r="AF19" s="59">
        <f t="shared" ref="AF19:AL24" ca="1" si="57">IF(AF$3=0,"",INDEX(INDIRECT(AF$1),$AE19,AF$3))</f>
        <v>6.05</v>
      </c>
      <c r="AG19" s="59">
        <f t="shared" ca="1" si="57"/>
        <v>3.86</v>
      </c>
      <c r="AH19" s="59">
        <f t="shared" ca="1" si="57"/>
        <v>0.89</v>
      </c>
      <c r="AI19" s="59" t="str">
        <f t="shared" ca="1" si="57"/>
        <v/>
      </c>
      <c r="AJ19" s="59">
        <f t="shared" ca="1" si="57"/>
        <v>3.71</v>
      </c>
      <c r="AK19" s="59">
        <f t="shared" ca="1" si="57"/>
        <v>0</v>
      </c>
      <c r="AL19" s="59">
        <f t="shared" ca="1" si="57"/>
        <v>-6.3</v>
      </c>
      <c r="AM19" s="59">
        <f t="shared" ca="1" si="35"/>
        <v>14.510000000000002</v>
      </c>
      <c r="AN19" s="59">
        <f t="shared" ref="AN19:AV24" ca="1" si="58">IF(AN$3=0,"",INDEX(INDIRECT(AN$1),$AE19,AN$3))</f>
        <v>2.6667699999999999E-2</v>
      </c>
      <c r="AO19" s="59">
        <f t="shared" ca="1" si="58"/>
        <v>3.1956000000000002</v>
      </c>
      <c r="AP19" s="59">
        <f t="shared" ca="1" si="58"/>
        <v>3.67</v>
      </c>
      <c r="AQ19" s="59">
        <f t="shared" ca="1" si="58"/>
        <v>93</v>
      </c>
      <c r="AR19" s="103">
        <f t="shared" ca="1" si="58"/>
        <v>3.1956000000000002</v>
      </c>
      <c r="AS19" s="103">
        <f t="shared" ca="1" si="58"/>
        <v>3.67</v>
      </c>
      <c r="AT19" s="59">
        <f t="shared" ca="1" si="58"/>
        <v>93</v>
      </c>
      <c r="AU19" s="59">
        <f t="shared" ca="1" si="58"/>
        <v>0.01</v>
      </c>
      <c r="AV19" s="59">
        <f t="shared" ca="1" si="58"/>
        <v>0.01</v>
      </c>
      <c r="AW19" s="93">
        <f t="shared" ca="1" si="37"/>
        <v>14</v>
      </c>
      <c r="AX19" s="94">
        <f t="shared" ref="AX19:BD24" ca="1" si="59">IF(AX$3=0,"",INDEX(INDIRECT(AX$1),$AW19,AX$3))</f>
        <v>6.06</v>
      </c>
      <c r="AY19" s="94">
        <f t="shared" ca="1" si="59"/>
        <v>3.86</v>
      </c>
      <c r="AZ19" s="94">
        <f t="shared" ca="1" si="59"/>
        <v>0.89</v>
      </c>
      <c r="BA19" s="94" t="str">
        <f t="shared" ca="1" si="59"/>
        <v/>
      </c>
      <c r="BB19" s="94">
        <f t="shared" ca="1" si="59"/>
        <v>3.71</v>
      </c>
      <c r="BC19" s="94" t="str">
        <f t="shared" ca="1" si="59"/>
        <v/>
      </c>
      <c r="BD19" s="94">
        <f t="shared" ca="1" si="59"/>
        <v>-6.3</v>
      </c>
      <c r="BE19" s="94">
        <f t="shared" ca="1" si="51"/>
        <v>14.52</v>
      </c>
      <c r="BF19" s="94">
        <f t="shared" ref="BF19:BG24" ca="1" si="60">IF(BF$3=0,"",INDEX(INDIRECT(BF$1),$P19,BF$3))</f>
        <v>2.6667699999999999E-2</v>
      </c>
      <c r="BG19" s="94">
        <f t="shared" ca="1" si="60"/>
        <v>3.1956000000000002</v>
      </c>
      <c r="BH19" s="99">
        <f t="shared" ca="1" si="40"/>
        <v>14</v>
      </c>
      <c r="BI19" s="59">
        <f t="shared" ref="BI19:BO24" ca="1" si="61">IF(BI$3=0,"",INDEX(INDIRECT(BI$1),$BH19,BI$3))</f>
        <v>6.06</v>
      </c>
      <c r="BJ19" s="59">
        <f t="shared" ca="1" si="61"/>
        <v>3.86</v>
      </c>
      <c r="BK19" s="59">
        <f t="shared" ca="1" si="61"/>
        <v>0.89</v>
      </c>
      <c r="BL19" s="59" t="str">
        <f t="shared" ca="1" si="61"/>
        <v/>
      </c>
      <c r="BM19" s="59">
        <f t="shared" ca="1" si="61"/>
        <v>3.71</v>
      </c>
      <c r="BN19" s="59" t="str">
        <f t="shared" ca="1" si="61"/>
        <v/>
      </c>
      <c r="BO19" s="59">
        <f t="shared" ca="1" si="61"/>
        <v>-6.3</v>
      </c>
      <c r="BP19" s="59">
        <f t="shared" ca="1" si="42"/>
        <v>14.52</v>
      </c>
      <c r="BQ19" s="59">
        <f t="shared" ref="BQ19:BR24" ca="1" si="62">IF(BQ$3=0,"",INDEX(INDIRECT(BQ$1),$BH19,BQ$3))</f>
        <v>2.6667699999999999E-2</v>
      </c>
      <c r="BR19" s="59">
        <f t="shared" ca="1" si="62"/>
        <v>3.1956000000000002</v>
      </c>
      <c r="BS19" t="str">
        <f t="shared" si="44"/>
        <v>W01R11</v>
      </c>
      <c r="BT19">
        <f t="shared" si="52"/>
        <v>19</v>
      </c>
      <c r="BU19" t="b">
        <f t="shared" si="53"/>
        <v>0</v>
      </c>
    </row>
    <row r="20" spans="1:73" x14ac:dyDescent="0.3">
      <c r="A20" t="str">
        <f t="shared" si="45"/>
        <v>W01</v>
      </c>
      <c r="B20" t="s">
        <v>99</v>
      </c>
      <c r="C20" s="3" t="str">
        <f t="shared" si="46"/>
        <v>Zone 12</v>
      </c>
      <c r="D20" t="str">
        <f t="shared" si="54"/>
        <v>n/a</v>
      </c>
      <c r="E20" s="2">
        <f t="shared" ca="1" si="24"/>
        <v>12.05</v>
      </c>
      <c r="F20" s="2">
        <f t="shared" ca="1" si="47"/>
        <v>12.05</v>
      </c>
      <c r="G20" s="3">
        <f t="shared" ca="1" si="25"/>
        <v>0</v>
      </c>
      <c r="H20" s="27" t="str">
        <f t="shared" ca="1" si="26"/>
        <v>Yes</v>
      </c>
      <c r="I20" s="2">
        <f t="shared" ca="1" si="27"/>
        <v>12.05</v>
      </c>
      <c r="J20" s="2">
        <f ca="1">IF(Units="EDR2 total",BF20,IF(Units="EDR1 total",#REF!,BE20))</f>
        <v>12.05</v>
      </c>
      <c r="K20" s="2">
        <f ca="1">IF(Units="EDR2 total",BQ20,IF(Units="EDR1 total",#REF!,BP20))</f>
        <v>12.05</v>
      </c>
      <c r="L20" s="3">
        <f t="shared" ca="1" si="28"/>
        <v>0</v>
      </c>
      <c r="M20" s="3" t="str">
        <f t="shared" ca="1" si="29"/>
        <v>Yes</v>
      </c>
      <c r="N20" s="27" t="str">
        <f t="shared" si="30"/>
        <v>W01R12</v>
      </c>
      <c r="O20" s="19">
        <f t="shared" ca="1" si="31"/>
        <v>0</v>
      </c>
      <c r="P20" s="93">
        <f t="shared" ca="1" si="48"/>
        <v>15</v>
      </c>
      <c r="Q20" s="94">
        <f t="shared" ca="1" si="55"/>
        <v>6.27</v>
      </c>
      <c r="R20" s="94">
        <f t="shared" ca="1" si="55"/>
        <v>0.83</v>
      </c>
      <c r="S20" s="94">
        <f t="shared" ca="1" si="55"/>
        <v>0.88</v>
      </c>
      <c r="T20" s="94" t="str">
        <f t="shared" ca="1" si="55"/>
        <v/>
      </c>
      <c r="U20" s="94">
        <f t="shared" ca="1" si="55"/>
        <v>4.07</v>
      </c>
      <c r="V20" s="94">
        <f t="shared" ca="1" si="55"/>
        <v>0</v>
      </c>
      <c r="W20" s="94">
        <f t="shared" ca="1" si="49"/>
        <v>12.05</v>
      </c>
      <c r="X20" s="94">
        <f t="shared" ca="1" si="56"/>
        <v>21.14</v>
      </c>
      <c r="Y20" s="94">
        <f t="shared" ca="1" si="56"/>
        <v>9.0878899999999995E-3</v>
      </c>
      <c r="Z20" s="107">
        <f t="shared" ca="1" si="56"/>
        <v>2.6873</v>
      </c>
      <c r="AA20" s="107">
        <f t="shared" ca="1" si="56"/>
        <v>3.85</v>
      </c>
      <c r="AB20" s="94">
        <f t="shared" ca="1" si="56"/>
        <v>15</v>
      </c>
      <c r="AC20" s="94">
        <f t="shared" ca="1" si="56"/>
        <v>0</v>
      </c>
      <c r="AD20" s="94">
        <f t="shared" ca="1" si="56"/>
        <v>0</v>
      </c>
      <c r="AE20" s="99">
        <f t="shared" ca="1" si="50"/>
        <v>15</v>
      </c>
      <c r="AF20" s="59">
        <f t="shared" ca="1" si="57"/>
        <v>6.27</v>
      </c>
      <c r="AG20" s="59">
        <f t="shared" ca="1" si="57"/>
        <v>0.83</v>
      </c>
      <c r="AH20" s="59">
        <f t="shared" ca="1" si="57"/>
        <v>0.88</v>
      </c>
      <c r="AI20" s="59" t="str">
        <f t="shared" ca="1" si="57"/>
        <v/>
      </c>
      <c r="AJ20" s="59">
        <f t="shared" ca="1" si="57"/>
        <v>4.07</v>
      </c>
      <c r="AK20" s="59">
        <f t="shared" ca="1" si="57"/>
        <v>0</v>
      </c>
      <c r="AL20" s="59">
        <f t="shared" ca="1" si="57"/>
        <v>-5.18</v>
      </c>
      <c r="AM20" s="59">
        <f t="shared" ca="1" si="35"/>
        <v>12.05</v>
      </c>
      <c r="AN20" s="59">
        <f t="shared" ca="1" si="58"/>
        <v>9.0878899999999995E-3</v>
      </c>
      <c r="AO20" s="59">
        <f t="shared" ca="1" si="58"/>
        <v>2.6873</v>
      </c>
      <c r="AP20" s="59">
        <f t="shared" ca="1" si="58"/>
        <v>3.85</v>
      </c>
      <c r="AQ20" s="59">
        <f t="shared" ca="1" si="58"/>
        <v>15</v>
      </c>
      <c r="AR20" s="103">
        <f t="shared" ca="1" si="58"/>
        <v>2.6873</v>
      </c>
      <c r="AS20" s="103">
        <f t="shared" ca="1" si="58"/>
        <v>3.85</v>
      </c>
      <c r="AT20" s="59">
        <f t="shared" ca="1" si="58"/>
        <v>15</v>
      </c>
      <c r="AU20" s="59">
        <f t="shared" ca="1" si="58"/>
        <v>0</v>
      </c>
      <c r="AV20" s="59">
        <f t="shared" ca="1" si="58"/>
        <v>0</v>
      </c>
      <c r="AW20" s="93">
        <f t="shared" ca="1" si="37"/>
        <v>15</v>
      </c>
      <c r="AX20" s="94">
        <f t="shared" ca="1" si="59"/>
        <v>6.27</v>
      </c>
      <c r="AY20" s="94">
        <f t="shared" ca="1" si="59"/>
        <v>0.83</v>
      </c>
      <c r="AZ20" s="94">
        <f t="shared" ca="1" si="59"/>
        <v>0.88</v>
      </c>
      <c r="BA20" s="94" t="str">
        <f t="shared" ca="1" si="59"/>
        <v/>
      </c>
      <c r="BB20" s="94">
        <f t="shared" ca="1" si="59"/>
        <v>4.07</v>
      </c>
      <c r="BC20" s="94" t="str">
        <f t="shared" ca="1" si="59"/>
        <v/>
      </c>
      <c r="BD20" s="94">
        <f t="shared" ca="1" si="59"/>
        <v>-5.18</v>
      </c>
      <c r="BE20" s="94">
        <f t="shared" ca="1" si="51"/>
        <v>12.05</v>
      </c>
      <c r="BF20" s="94">
        <f t="shared" ca="1" si="60"/>
        <v>9.0878699999999996E-3</v>
      </c>
      <c r="BG20" s="94">
        <f t="shared" ca="1" si="60"/>
        <v>2.6873</v>
      </c>
      <c r="BH20" s="99">
        <f t="shared" ca="1" si="40"/>
        <v>15</v>
      </c>
      <c r="BI20" s="59">
        <f t="shared" ca="1" si="61"/>
        <v>6.27</v>
      </c>
      <c r="BJ20" s="59">
        <f t="shared" ca="1" si="61"/>
        <v>0.83</v>
      </c>
      <c r="BK20" s="59">
        <f t="shared" ca="1" si="61"/>
        <v>0.88</v>
      </c>
      <c r="BL20" s="59" t="str">
        <f t="shared" ca="1" si="61"/>
        <v/>
      </c>
      <c r="BM20" s="59">
        <f t="shared" ca="1" si="61"/>
        <v>4.07</v>
      </c>
      <c r="BN20" s="59" t="str">
        <f t="shared" ca="1" si="61"/>
        <v/>
      </c>
      <c r="BO20" s="59">
        <f t="shared" ca="1" si="61"/>
        <v>-5.18</v>
      </c>
      <c r="BP20" s="59">
        <f t="shared" ca="1" si="42"/>
        <v>12.05</v>
      </c>
      <c r="BQ20" s="59">
        <f t="shared" ca="1" si="62"/>
        <v>9.0878699999999996E-3</v>
      </c>
      <c r="BR20" s="59">
        <f t="shared" ca="1" si="62"/>
        <v>2.6873</v>
      </c>
      <c r="BS20" t="str">
        <f t="shared" si="44"/>
        <v>W01R12</v>
      </c>
      <c r="BT20">
        <f t="shared" si="52"/>
        <v>20</v>
      </c>
      <c r="BU20" t="b">
        <f t="shared" si="53"/>
        <v>0</v>
      </c>
    </row>
    <row r="21" spans="1:73" x14ac:dyDescent="0.3">
      <c r="A21" t="str">
        <f t="shared" si="45"/>
        <v>W01</v>
      </c>
      <c r="B21" t="s">
        <v>101</v>
      </c>
      <c r="C21" s="3" t="str">
        <f t="shared" si="46"/>
        <v>Zone 13</v>
      </c>
      <c r="D21" t="str">
        <f>IF(NOT(BU21),"n/a",IF(AND(H21=Yes,M21=Yes),Pass,Fail))</f>
        <v>n/a</v>
      </c>
      <c r="E21" s="2">
        <f t="shared" ca="1" si="24"/>
        <v>13.84</v>
      </c>
      <c r="F21" s="2">
        <f t="shared" ca="1" si="47"/>
        <v>13.84</v>
      </c>
      <c r="G21" s="3">
        <f t="shared" ca="1" si="25"/>
        <v>0</v>
      </c>
      <c r="H21" s="27" t="str">
        <f t="shared" ca="1" si="26"/>
        <v>Yes</v>
      </c>
      <c r="I21" s="2">
        <f t="shared" ca="1" si="27"/>
        <v>13.84</v>
      </c>
      <c r="J21" s="2">
        <f ca="1">IF(Units="EDR2 total",BF21,IF(Units="EDR1 total",#REF!,BE21))</f>
        <v>13.84</v>
      </c>
      <c r="K21" s="2">
        <f ca="1">IF(Units="EDR2 total",BQ21,IF(Units="EDR1 total",#REF!,BP21))</f>
        <v>13.84</v>
      </c>
      <c r="L21" s="3">
        <f t="shared" ca="1" si="28"/>
        <v>0</v>
      </c>
      <c r="M21" s="3" t="str">
        <f t="shared" ca="1" si="29"/>
        <v>Yes</v>
      </c>
      <c r="N21" s="27" t="str">
        <f t="shared" si="30"/>
        <v>W01R13</v>
      </c>
      <c r="O21" s="19">
        <f t="shared" ca="1" si="31"/>
        <v>0</v>
      </c>
      <c r="P21" s="93">
        <f t="shared" ca="1" si="48"/>
        <v>16</v>
      </c>
      <c r="Q21" s="94">
        <f t="shared" ca="1" si="55"/>
        <v>4.3899999999999997</v>
      </c>
      <c r="R21" s="94">
        <f t="shared" ca="1" si="55"/>
        <v>5.17</v>
      </c>
      <c r="S21" s="94">
        <f t="shared" ca="1" si="55"/>
        <v>0.89</v>
      </c>
      <c r="T21" s="94" t="str">
        <f t="shared" ca="1" si="55"/>
        <v/>
      </c>
      <c r="U21" s="94">
        <f t="shared" ca="1" si="55"/>
        <v>3.39</v>
      </c>
      <c r="V21" s="94">
        <f t="shared" ca="1" si="55"/>
        <v>0</v>
      </c>
      <c r="W21" s="94">
        <f t="shared" ca="1" si="49"/>
        <v>13.84</v>
      </c>
      <c r="X21" s="94">
        <f t="shared" ca="1" si="56"/>
        <v>21.32</v>
      </c>
      <c r="Y21" s="94">
        <f t="shared" ca="1" si="56"/>
        <v>4.6332100000000001E-2</v>
      </c>
      <c r="Z21" s="107">
        <f t="shared" ca="1" si="56"/>
        <v>3.3874</v>
      </c>
      <c r="AA21" s="107">
        <f t="shared" ca="1" si="56"/>
        <v>3.64</v>
      </c>
      <c r="AB21" s="94">
        <f t="shared" ca="1" si="56"/>
        <v>109</v>
      </c>
      <c r="AC21" s="94">
        <f t="shared" ca="1" si="56"/>
        <v>0</v>
      </c>
      <c r="AD21" s="94">
        <f t="shared" ca="1" si="56"/>
        <v>0</v>
      </c>
      <c r="AE21" s="99">
        <f t="shared" ca="1" si="50"/>
        <v>16</v>
      </c>
      <c r="AF21" s="59">
        <f t="shared" ca="1" si="57"/>
        <v>4.3899999999999997</v>
      </c>
      <c r="AG21" s="59">
        <f t="shared" ca="1" si="57"/>
        <v>5.17</v>
      </c>
      <c r="AH21" s="59">
        <f t="shared" ca="1" si="57"/>
        <v>0.89</v>
      </c>
      <c r="AI21" s="59" t="str">
        <f t="shared" ca="1" si="57"/>
        <v/>
      </c>
      <c r="AJ21" s="59">
        <f t="shared" ca="1" si="57"/>
        <v>3.39</v>
      </c>
      <c r="AK21" s="59">
        <f t="shared" ca="1" si="57"/>
        <v>0</v>
      </c>
      <c r="AL21" s="59">
        <f t="shared" ca="1" si="57"/>
        <v>-6.91</v>
      </c>
      <c r="AM21" s="59">
        <f t="shared" ca="1" si="35"/>
        <v>13.84</v>
      </c>
      <c r="AN21" s="59">
        <f t="shared" ca="1" si="58"/>
        <v>4.6332100000000001E-2</v>
      </c>
      <c r="AO21" s="59">
        <f t="shared" ca="1" si="58"/>
        <v>3.3874</v>
      </c>
      <c r="AP21" s="59">
        <f t="shared" ca="1" si="58"/>
        <v>3.64</v>
      </c>
      <c r="AQ21" s="59">
        <f t="shared" ca="1" si="58"/>
        <v>109</v>
      </c>
      <c r="AR21" s="103">
        <f t="shared" ca="1" si="58"/>
        <v>3.3874</v>
      </c>
      <c r="AS21" s="103">
        <f t="shared" ca="1" si="58"/>
        <v>3.64</v>
      </c>
      <c r="AT21" s="59">
        <f t="shared" ca="1" si="58"/>
        <v>109</v>
      </c>
      <c r="AU21" s="59">
        <f t="shared" ca="1" si="58"/>
        <v>0</v>
      </c>
      <c r="AV21" s="59">
        <f t="shared" ca="1" si="58"/>
        <v>0</v>
      </c>
      <c r="AW21" s="93">
        <f t="shared" ca="1" si="37"/>
        <v>16</v>
      </c>
      <c r="AX21" s="94">
        <f t="shared" ca="1" si="59"/>
        <v>4.3899999999999997</v>
      </c>
      <c r="AY21" s="94">
        <f t="shared" ca="1" si="59"/>
        <v>5.17</v>
      </c>
      <c r="AZ21" s="94">
        <f t="shared" ca="1" si="59"/>
        <v>0.89</v>
      </c>
      <c r="BA21" s="94" t="str">
        <f t="shared" ca="1" si="59"/>
        <v/>
      </c>
      <c r="BB21" s="94">
        <f t="shared" ca="1" si="59"/>
        <v>3.39</v>
      </c>
      <c r="BC21" s="94" t="str">
        <f t="shared" ca="1" si="59"/>
        <v/>
      </c>
      <c r="BD21" s="94">
        <f t="shared" ca="1" si="59"/>
        <v>-6.91</v>
      </c>
      <c r="BE21" s="94">
        <f t="shared" ca="1" si="51"/>
        <v>13.84</v>
      </c>
      <c r="BF21" s="94">
        <f t="shared" ca="1" si="60"/>
        <v>4.63323E-2</v>
      </c>
      <c r="BG21" s="94">
        <f t="shared" ca="1" si="60"/>
        <v>3.3874</v>
      </c>
      <c r="BH21" s="99">
        <f t="shared" ca="1" si="40"/>
        <v>16</v>
      </c>
      <c r="BI21" s="59">
        <f t="shared" ca="1" si="61"/>
        <v>4.3899999999999997</v>
      </c>
      <c r="BJ21" s="59">
        <f t="shared" ca="1" si="61"/>
        <v>5.17</v>
      </c>
      <c r="BK21" s="59">
        <f t="shared" ca="1" si="61"/>
        <v>0.89</v>
      </c>
      <c r="BL21" s="59" t="str">
        <f t="shared" ca="1" si="61"/>
        <v/>
      </c>
      <c r="BM21" s="59">
        <f t="shared" ca="1" si="61"/>
        <v>3.39</v>
      </c>
      <c r="BN21" s="59" t="str">
        <f t="shared" ca="1" si="61"/>
        <v/>
      </c>
      <c r="BO21" s="59">
        <f t="shared" ca="1" si="61"/>
        <v>-6.91</v>
      </c>
      <c r="BP21" s="59">
        <f t="shared" ca="1" si="42"/>
        <v>13.84</v>
      </c>
      <c r="BQ21" s="59">
        <f t="shared" ca="1" si="62"/>
        <v>4.63323E-2</v>
      </c>
      <c r="BR21" s="59">
        <f t="shared" ca="1" si="62"/>
        <v>3.3874</v>
      </c>
      <c r="BS21" t="str">
        <f t="shared" si="44"/>
        <v>W01R13</v>
      </c>
      <c r="BT21">
        <f t="shared" si="52"/>
        <v>21</v>
      </c>
      <c r="BU21" t="b">
        <f t="shared" si="53"/>
        <v>0</v>
      </c>
    </row>
    <row r="22" spans="1:73" x14ac:dyDescent="0.3">
      <c r="A22" t="str">
        <f t="shared" si="45"/>
        <v>W01</v>
      </c>
      <c r="B22" t="s">
        <v>103</v>
      </c>
      <c r="C22" s="3" t="str">
        <f t="shared" si="46"/>
        <v>Zone 14</v>
      </c>
      <c r="D22" t="str">
        <f>IF(NOT(BU22),"n/a",IF(AND(H22=Yes,M22=Yes),Pass,Fail))</f>
        <v>n/a</v>
      </c>
      <c r="E22" s="2">
        <f t="shared" ca="1" si="24"/>
        <v>14.52</v>
      </c>
      <c r="F22" s="2">
        <f t="shared" ca="1" si="47"/>
        <v>14.52</v>
      </c>
      <c r="G22" s="3">
        <f t="shared" ca="1" si="25"/>
        <v>0</v>
      </c>
      <c r="H22" s="27" t="str">
        <f t="shared" ca="1" si="26"/>
        <v>Yes</v>
      </c>
      <c r="I22" s="2">
        <f t="shared" ca="1" si="27"/>
        <v>14.52</v>
      </c>
      <c r="J22" s="2">
        <f ca="1">IF(Units="EDR2 total",BF22,IF(Units="EDR1 total",#REF!,BE22))</f>
        <v>14.52</v>
      </c>
      <c r="K22" s="2">
        <f ca="1">IF(Units="EDR2 total",BQ22,IF(Units="EDR1 total",#REF!,BP22))</f>
        <v>14.52</v>
      </c>
      <c r="L22" s="3">
        <f t="shared" ca="1" si="28"/>
        <v>0</v>
      </c>
      <c r="M22" s="3" t="str">
        <f t="shared" ca="1" si="29"/>
        <v>Yes</v>
      </c>
      <c r="N22" s="27" t="str">
        <f t="shared" si="30"/>
        <v>W01R14</v>
      </c>
      <c r="O22" s="19">
        <f t="shared" ca="1" si="31"/>
        <v>0</v>
      </c>
      <c r="P22" s="93">
        <f t="shared" ca="1" si="48"/>
        <v>17</v>
      </c>
      <c r="Q22" s="94">
        <f t="shared" ca="1" si="55"/>
        <v>6.43</v>
      </c>
      <c r="R22" s="94">
        <f t="shared" ca="1" si="55"/>
        <v>3.2</v>
      </c>
      <c r="S22" s="94">
        <f t="shared" ca="1" si="55"/>
        <v>0.88</v>
      </c>
      <c r="T22" s="94" t="str">
        <f t="shared" ca="1" si="55"/>
        <v/>
      </c>
      <c r="U22" s="94">
        <f t="shared" ca="1" si="55"/>
        <v>4.01</v>
      </c>
      <c r="V22" s="94">
        <f t="shared" ca="1" si="55"/>
        <v>0</v>
      </c>
      <c r="W22" s="94">
        <f t="shared" ca="1" si="49"/>
        <v>14.52</v>
      </c>
      <c r="X22" s="94">
        <f t="shared" ca="1" si="56"/>
        <v>21.51</v>
      </c>
      <c r="Y22" s="94">
        <f t="shared" ca="1" si="56"/>
        <v>1.8234199999999999E-2</v>
      </c>
      <c r="Z22" s="107">
        <f t="shared" ca="1" si="56"/>
        <v>2.8161</v>
      </c>
      <c r="AA22" s="107">
        <f t="shared" ca="1" si="56"/>
        <v>3.56</v>
      </c>
      <c r="AB22" s="94">
        <f t="shared" ca="1" si="56"/>
        <v>70</v>
      </c>
      <c r="AC22" s="94">
        <f t="shared" ca="1" si="56"/>
        <v>0</v>
      </c>
      <c r="AD22" s="94">
        <f t="shared" ca="1" si="56"/>
        <v>0</v>
      </c>
      <c r="AE22" s="99">
        <f t="shared" ca="1" si="50"/>
        <v>17</v>
      </c>
      <c r="AF22" s="59">
        <f t="shared" ca="1" si="57"/>
        <v>6.43</v>
      </c>
      <c r="AG22" s="59">
        <f t="shared" ca="1" si="57"/>
        <v>3.2</v>
      </c>
      <c r="AH22" s="59">
        <f t="shared" ca="1" si="57"/>
        <v>0.88</v>
      </c>
      <c r="AI22" s="59" t="str">
        <f t="shared" ca="1" si="57"/>
        <v/>
      </c>
      <c r="AJ22" s="59">
        <f t="shared" ca="1" si="57"/>
        <v>4.01</v>
      </c>
      <c r="AK22" s="59">
        <f t="shared" ca="1" si="57"/>
        <v>0</v>
      </c>
      <c r="AL22" s="59">
        <f t="shared" ca="1" si="57"/>
        <v>-7.24</v>
      </c>
      <c r="AM22" s="59">
        <f t="shared" ca="1" si="35"/>
        <v>14.52</v>
      </c>
      <c r="AN22" s="59">
        <f t="shared" ca="1" si="58"/>
        <v>1.8234199999999999E-2</v>
      </c>
      <c r="AO22" s="59">
        <f t="shared" ca="1" si="58"/>
        <v>2.8161</v>
      </c>
      <c r="AP22" s="59">
        <f t="shared" ca="1" si="58"/>
        <v>3.56</v>
      </c>
      <c r="AQ22" s="59">
        <f t="shared" ca="1" si="58"/>
        <v>70</v>
      </c>
      <c r="AR22" s="103">
        <f t="shared" ca="1" si="58"/>
        <v>2.8161</v>
      </c>
      <c r="AS22" s="103">
        <f t="shared" ca="1" si="58"/>
        <v>3.56</v>
      </c>
      <c r="AT22" s="59">
        <f t="shared" ca="1" si="58"/>
        <v>70</v>
      </c>
      <c r="AU22" s="59">
        <f t="shared" ca="1" si="58"/>
        <v>0</v>
      </c>
      <c r="AV22" s="59">
        <f t="shared" ca="1" si="58"/>
        <v>0</v>
      </c>
      <c r="AW22" s="93">
        <f t="shared" ca="1" si="37"/>
        <v>17</v>
      </c>
      <c r="AX22" s="94">
        <f t="shared" ca="1" si="59"/>
        <v>6.43</v>
      </c>
      <c r="AY22" s="94">
        <f t="shared" ca="1" si="59"/>
        <v>3.2</v>
      </c>
      <c r="AZ22" s="94">
        <f t="shared" ca="1" si="59"/>
        <v>0.88</v>
      </c>
      <c r="BA22" s="94" t="str">
        <f t="shared" ca="1" si="59"/>
        <v/>
      </c>
      <c r="BB22" s="94">
        <f t="shared" ca="1" si="59"/>
        <v>4.01</v>
      </c>
      <c r="BC22" s="94" t="str">
        <f t="shared" ca="1" si="59"/>
        <v/>
      </c>
      <c r="BD22" s="94">
        <f t="shared" ca="1" si="59"/>
        <v>-7.24</v>
      </c>
      <c r="BE22" s="94">
        <f t="shared" ca="1" si="51"/>
        <v>14.52</v>
      </c>
      <c r="BF22" s="94">
        <f t="shared" ca="1" si="60"/>
        <v>1.8234199999999999E-2</v>
      </c>
      <c r="BG22" s="94">
        <f t="shared" ca="1" si="60"/>
        <v>2.8161</v>
      </c>
      <c r="BH22" s="99">
        <f t="shared" ca="1" si="40"/>
        <v>17</v>
      </c>
      <c r="BI22" s="59">
        <f t="shared" ca="1" si="61"/>
        <v>6.43</v>
      </c>
      <c r="BJ22" s="59">
        <f t="shared" ca="1" si="61"/>
        <v>3.2</v>
      </c>
      <c r="BK22" s="59">
        <f t="shared" ca="1" si="61"/>
        <v>0.88</v>
      </c>
      <c r="BL22" s="59" t="str">
        <f t="shared" ca="1" si="61"/>
        <v/>
      </c>
      <c r="BM22" s="59">
        <f t="shared" ca="1" si="61"/>
        <v>4.01</v>
      </c>
      <c r="BN22" s="59" t="str">
        <f t="shared" ca="1" si="61"/>
        <v/>
      </c>
      <c r="BO22" s="59">
        <f t="shared" ca="1" si="61"/>
        <v>-7.24</v>
      </c>
      <c r="BP22" s="59">
        <f t="shared" ca="1" si="42"/>
        <v>14.52</v>
      </c>
      <c r="BQ22" s="59">
        <f t="shared" ca="1" si="62"/>
        <v>1.8234199999999999E-2</v>
      </c>
      <c r="BR22" s="59">
        <f t="shared" ca="1" si="62"/>
        <v>2.8161</v>
      </c>
      <c r="BS22" t="str">
        <f t="shared" si="44"/>
        <v>W01R14</v>
      </c>
      <c r="BT22">
        <f t="shared" si="52"/>
        <v>22</v>
      </c>
      <c r="BU22" t="b">
        <f t="shared" si="53"/>
        <v>0</v>
      </c>
    </row>
    <row r="23" spans="1:73" x14ac:dyDescent="0.3">
      <c r="A23" t="str">
        <f t="shared" si="45"/>
        <v>W01</v>
      </c>
      <c r="B23" t="s">
        <v>105</v>
      </c>
      <c r="C23" s="3" t="str">
        <f t="shared" si="46"/>
        <v>Zone 15</v>
      </c>
      <c r="D23" t="str">
        <f>IF(NOT(BU23),"n/a",IF(AND(H23=Yes,M23=Yes,ABS(E23-I23)&lt;=Tolerance/2),Pass,Fail))</f>
        <v>n/a</v>
      </c>
      <c r="E23" s="2">
        <f t="shared" ca="1" si="24"/>
        <v>15.680000000000001</v>
      </c>
      <c r="F23" s="2">
        <f t="shared" ca="1" si="47"/>
        <v>15.680000000000001</v>
      </c>
      <c r="G23" s="3">
        <f t="shared" ca="1" si="25"/>
        <v>0</v>
      </c>
      <c r="H23" s="27" t="str">
        <f t="shared" ca="1" si="26"/>
        <v>Yes</v>
      </c>
      <c r="I23" s="2">
        <f t="shared" ca="1" si="27"/>
        <v>15.680000000000001</v>
      </c>
      <c r="J23" s="2">
        <f ca="1">IF(Units="EDR2 total",BF23,IF(Units="EDR1 total",#REF!,BE23))</f>
        <v>15.680000000000001</v>
      </c>
      <c r="K23" s="2">
        <f ca="1">IF(Units="EDR2 total",BQ23,IF(Units="EDR1 total",#REF!,BP23))</f>
        <v>15.680000000000001</v>
      </c>
      <c r="L23" s="3">
        <f t="shared" ca="1" si="28"/>
        <v>0</v>
      </c>
      <c r="M23" s="3" t="str">
        <f t="shared" ca="1" si="29"/>
        <v>Yes</v>
      </c>
      <c r="N23" s="27" t="str">
        <f t="shared" si="30"/>
        <v>W01R15</v>
      </c>
      <c r="O23" s="19">
        <f t="shared" ca="1" si="31"/>
        <v>0</v>
      </c>
      <c r="P23" s="93">
        <f t="shared" ca="1" si="48"/>
        <v>18</v>
      </c>
      <c r="Q23" s="94">
        <f t="shared" ca="1" si="55"/>
        <v>0.46</v>
      </c>
      <c r="R23" s="94">
        <f t="shared" ca="1" si="55"/>
        <v>12.23</v>
      </c>
      <c r="S23" s="94">
        <f t="shared" ca="1" si="55"/>
        <v>0.89</v>
      </c>
      <c r="T23" s="94" t="str">
        <f t="shared" ca="1" si="55"/>
        <v/>
      </c>
      <c r="U23" s="94">
        <f t="shared" ca="1" si="55"/>
        <v>2.1</v>
      </c>
      <c r="V23" s="94">
        <f t="shared" ca="1" si="55"/>
        <v>0</v>
      </c>
      <c r="W23" s="94">
        <f t="shared" ca="1" si="49"/>
        <v>15.680000000000001</v>
      </c>
      <c r="X23" s="94">
        <f t="shared" ca="1" si="56"/>
        <v>19.23</v>
      </c>
      <c r="Y23" s="94">
        <f t="shared" ca="1" si="56"/>
        <v>0.14966099999999999</v>
      </c>
      <c r="Z23" s="107">
        <f t="shared" ca="1" si="56"/>
        <v>4.7460000000000004</v>
      </c>
      <c r="AA23" s="107">
        <f t="shared" ca="1" si="56"/>
        <v>3.08</v>
      </c>
      <c r="AB23" s="94">
        <f t="shared" ca="1" si="56"/>
        <v>179</v>
      </c>
      <c r="AC23" s="94">
        <f t="shared" ca="1" si="56"/>
        <v>0</v>
      </c>
      <c r="AD23" s="94">
        <f t="shared" ca="1" si="56"/>
        <v>0</v>
      </c>
      <c r="AE23" s="99">
        <f t="shared" ca="1" si="50"/>
        <v>18</v>
      </c>
      <c r="AF23" s="59">
        <f t="shared" ca="1" si="57"/>
        <v>0.46</v>
      </c>
      <c r="AG23" s="59">
        <f t="shared" ca="1" si="57"/>
        <v>12.23</v>
      </c>
      <c r="AH23" s="59">
        <f t="shared" ca="1" si="57"/>
        <v>0.89</v>
      </c>
      <c r="AI23" s="59" t="str">
        <f t="shared" ca="1" si="57"/>
        <v/>
      </c>
      <c r="AJ23" s="59">
        <f t="shared" ca="1" si="57"/>
        <v>2.1</v>
      </c>
      <c r="AK23" s="59">
        <f t="shared" ca="1" si="57"/>
        <v>0</v>
      </c>
      <c r="AL23" s="59">
        <f t="shared" ca="1" si="57"/>
        <v>-10.91</v>
      </c>
      <c r="AM23" s="59">
        <f t="shared" ca="1" si="35"/>
        <v>15.680000000000001</v>
      </c>
      <c r="AN23" s="59">
        <f t="shared" ca="1" si="58"/>
        <v>0.14966099999999999</v>
      </c>
      <c r="AO23" s="59">
        <f t="shared" ca="1" si="58"/>
        <v>4.7460000000000004</v>
      </c>
      <c r="AP23" s="59">
        <f t="shared" ca="1" si="58"/>
        <v>3.08</v>
      </c>
      <c r="AQ23" s="59">
        <f t="shared" ca="1" si="58"/>
        <v>179</v>
      </c>
      <c r="AR23" s="103">
        <f t="shared" ca="1" si="58"/>
        <v>4.7460000000000004</v>
      </c>
      <c r="AS23" s="103">
        <f t="shared" ca="1" si="58"/>
        <v>3.08</v>
      </c>
      <c r="AT23" s="59">
        <f t="shared" ca="1" si="58"/>
        <v>179</v>
      </c>
      <c r="AU23" s="59">
        <f t="shared" ca="1" si="58"/>
        <v>0</v>
      </c>
      <c r="AV23" s="59">
        <f t="shared" ca="1" si="58"/>
        <v>0</v>
      </c>
      <c r="AW23" s="93">
        <f t="shared" ca="1" si="37"/>
        <v>18</v>
      </c>
      <c r="AX23" s="94">
        <f t="shared" ca="1" si="59"/>
        <v>0.46</v>
      </c>
      <c r="AY23" s="94">
        <f t="shared" ca="1" si="59"/>
        <v>12.23</v>
      </c>
      <c r="AZ23" s="94">
        <f t="shared" ca="1" si="59"/>
        <v>0.89</v>
      </c>
      <c r="BA23" s="94" t="str">
        <f t="shared" ca="1" si="59"/>
        <v/>
      </c>
      <c r="BB23" s="94">
        <f t="shared" ca="1" si="59"/>
        <v>2.1</v>
      </c>
      <c r="BC23" s="94" t="str">
        <f t="shared" ca="1" si="59"/>
        <v/>
      </c>
      <c r="BD23" s="94">
        <f t="shared" ca="1" si="59"/>
        <v>-10.91</v>
      </c>
      <c r="BE23" s="94">
        <f t="shared" ca="1" si="51"/>
        <v>15.680000000000001</v>
      </c>
      <c r="BF23" s="94">
        <f t="shared" ca="1" si="60"/>
        <v>0.14966099999999999</v>
      </c>
      <c r="BG23" s="94">
        <f t="shared" ca="1" si="60"/>
        <v>4.7460000000000004</v>
      </c>
      <c r="BH23" s="99">
        <f t="shared" ca="1" si="40"/>
        <v>18</v>
      </c>
      <c r="BI23" s="59">
        <f t="shared" ca="1" si="61"/>
        <v>0.46</v>
      </c>
      <c r="BJ23" s="59">
        <f t="shared" ca="1" si="61"/>
        <v>12.23</v>
      </c>
      <c r="BK23" s="59">
        <f t="shared" ca="1" si="61"/>
        <v>0.89</v>
      </c>
      <c r="BL23" s="59" t="str">
        <f t="shared" ca="1" si="61"/>
        <v/>
      </c>
      <c r="BM23" s="59">
        <f t="shared" ca="1" si="61"/>
        <v>2.1</v>
      </c>
      <c r="BN23" s="59" t="str">
        <f t="shared" ca="1" si="61"/>
        <v/>
      </c>
      <c r="BO23" s="59">
        <f t="shared" ca="1" si="61"/>
        <v>-10.91</v>
      </c>
      <c r="BP23" s="59">
        <f t="shared" ca="1" si="42"/>
        <v>15.680000000000001</v>
      </c>
      <c r="BQ23" s="59">
        <f t="shared" ca="1" si="62"/>
        <v>0.14966099999999999</v>
      </c>
      <c r="BR23" s="59">
        <f t="shared" ca="1" si="62"/>
        <v>4.7460000000000004</v>
      </c>
      <c r="BS23" t="str">
        <f t="shared" si="44"/>
        <v>W01R15</v>
      </c>
      <c r="BT23">
        <f t="shared" si="52"/>
        <v>23</v>
      </c>
      <c r="BU23" t="b">
        <f t="shared" si="53"/>
        <v>0</v>
      </c>
    </row>
    <row r="24" spans="1:73" x14ac:dyDescent="0.3">
      <c r="A24" t="str">
        <f t="shared" si="45"/>
        <v>W01</v>
      </c>
      <c r="B24" t="s">
        <v>107</v>
      </c>
      <c r="C24" s="3" t="str">
        <f t="shared" si="46"/>
        <v>Zone 16</v>
      </c>
      <c r="D24" t="str">
        <f>IF(NOT(BU24),"n/a",IF(AND(H24=Yes,M24=Yes,ABS(E24-I24)&lt;=Tolerance/2),Pass,Fail))</f>
        <v>n/a</v>
      </c>
      <c r="E24" s="2">
        <f t="shared" ca="1" si="24"/>
        <v>17.260000000000002</v>
      </c>
      <c r="F24" s="2">
        <f t="shared" ca="1" si="47"/>
        <v>17.260000000000002</v>
      </c>
      <c r="G24" s="3">
        <f t="shared" ca="1" si="25"/>
        <v>0</v>
      </c>
      <c r="H24" s="27" t="str">
        <f t="shared" ca="1" si="26"/>
        <v>Yes</v>
      </c>
      <c r="I24" s="2">
        <f t="shared" ca="1" si="27"/>
        <v>17.260000000000002</v>
      </c>
      <c r="J24" s="2">
        <f ca="1">IF(Units="EDR2 total",BF24,IF(Units="EDR1 total",#REF!,BE24))</f>
        <v>17.260000000000002</v>
      </c>
      <c r="K24" s="2">
        <f ca="1">IF(Units="EDR2 total",BQ24,IF(Units="EDR1 total",#REF!,BP24))</f>
        <v>17.260000000000002</v>
      </c>
      <c r="L24" s="3">
        <f t="shared" ca="1" si="28"/>
        <v>0</v>
      </c>
      <c r="M24" s="3" t="str">
        <f t="shared" ca="1" si="29"/>
        <v>Yes</v>
      </c>
      <c r="N24" s="27" t="str">
        <f t="shared" si="30"/>
        <v>W01R16</v>
      </c>
      <c r="O24" s="19">
        <f t="shared" ca="1" si="31"/>
        <v>0</v>
      </c>
      <c r="P24" s="93">
        <f t="shared" ca="1" si="48"/>
        <v>19</v>
      </c>
      <c r="Q24" s="94">
        <f t="shared" ca="1" si="55"/>
        <v>11.82</v>
      </c>
      <c r="R24" s="94">
        <f t="shared" ca="1" si="55"/>
        <v>0.21</v>
      </c>
      <c r="S24" s="94">
        <f t="shared" ca="1" si="55"/>
        <v>0.89</v>
      </c>
      <c r="T24" s="94" t="str">
        <f t="shared" ca="1" si="55"/>
        <v/>
      </c>
      <c r="U24" s="94">
        <f t="shared" ca="1" si="55"/>
        <v>4.34</v>
      </c>
      <c r="V24" s="94">
        <f t="shared" ca="1" si="55"/>
        <v>0</v>
      </c>
      <c r="W24" s="94">
        <f t="shared" ca="1" si="49"/>
        <v>17.260000000000002</v>
      </c>
      <c r="X24" s="94">
        <f t="shared" ca="1" si="56"/>
        <v>26.09</v>
      </c>
      <c r="Y24" s="94">
        <f t="shared" ca="1" si="56"/>
        <v>6.3807800000000003E-6</v>
      </c>
      <c r="Z24" s="107">
        <f t="shared" ca="1" si="56"/>
        <v>2.4590000000000001</v>
      </c>
      <c r="AA24" s="107">
        <f t="shared" ca="1" si="56"/>
        <v>4.07</v>
      </c>
      <c r="AB24" s="94" t="str">
        <f t="shared" ca="1" si="56"/>
        <v>n/a</v>
      </c>
      <c r="AC24" s="94">
        <f t="shared" ca="1" si="56"/>
        <v>0</v>
      </c>
      <c r="AD24" s="94">
        <f t="shared" ca="1" si="56"/>
        <v>0</v>
      </c>
      <c r="AE24" s="99">
        <f t="shared" ca="1" si="50"/>
        <v>19</v>
      </c>
      <c r="AF24" s="59">
        <f t="shared" ca="1" si="57"/>
        <v>11.82</v>
      </c>
      <c r="AG24" s="59">
        <f t="shared" ca="1" si="57"/>
        <v>0.21</v>
      </c>
      <c r="AH24" s="59">
        <f t="shared" ca="1" si="57"/>
        <v>0.89</v>
      </c>
      <c r="AI24" s="59" t="str">
        <f t="shared" ca="1" si="57"/>
        <v/>
      </c>
      <c r="AJ24" s="59">
        <f t="shared" ca="1" si="57"/>
        <v>4.34</v>
      </c>
      <c r="AK24" s="59">
        <f t="shared" ca="1" si="57"/>
        <v>0</v>
      </c>
      <c r="AL24" s="59">
        <f t="shared" ca="1" si="57"/>
        <v>-5.36</v>
      </c>
      <c r="AM24" s="59">
        <f t="shared" ca="1" si="35"/>
        <v>17.260000000000002</v>
      </c>
      <c r="AN24" s="59">
        <f t="shared" ca="1" si="58"/>
        <v>6.3807800000000003E-6</v>
      </c>
      <c r="AO24" s="59">
        <f t="shared" ca="1" si="58"/>
        <v>2.4590000000000001</v>
      </c>
      <c r="AP24" s="59">
        <f t="shared" ca="1" si="58"/>
        <v>4.07</v>
      </c>
      <c r="AQ24" s="59" t="str">
        <f t="shared" ca="1" si="58"/>
        <v>n/a</v>
      </c>
      <c r="AR24" s="103">
        <f t="shared" ca="1" si="58"/>
        <v>2.4590000000000001</v>
      </c>
      <c r="AS24" s="103">
        <f t="shared" ca="1" si="58"/>
        <v>4.07</v>
      </c>
      <c r="AT24" s="59" t="str">
        <f t="shared" ca="1" si="58"/>
        <v>n/a</v>
      </c>
      <c r="AU24" s="59">
        <f t="shared" ca="1" si="58"/>
        <v>0</v>
      </c>
      <c r="AV24" s="59">
        <f t="shared" ca="1" si="58"/>
        <v>0</v>
      </c>
      <c r="AW24" s="93">
        <f t="shared" ca="1" si="37"/>
        <v>19</v>
      </c>
      <c r="AX24" s="94">
        <f t="shared" ca="1" si="59"/>
        <v>11.82</v>
      </c>
      <c r="AY24" s="94">
        <f t="shared" ca="1" si="59"/>
        <v>0.21</v>
      </c>
      <c r="AZ24" s="94">
        <f t="shared" ca="1" si="59"/>
        <v>0.89</v>
      </c>
      <c r="BA24" s="94" t="str">
        <f t="shared" ca="1" si="59"/>
        <v/>
      </c>
      <c r="BB24" s="94">
        <f t="shared" ca="1" si="59"/>
        <v>4.34</v>
      </c>
      <c r="BC24" s="94" t="str">
        <f t="shared" ca="1" si="59"/>
        <v/>
      </c>
      <c r="BD24" s="94">
        <f t="shared" ca="1" si="59"/>
        <v>-5.36</v>
      </c>
      <c r="BE24" s="94">
        <f t="shared" ca="1" si="51"/>
        <v>17.260000000000002</v>
      </c>
      <c r="BF24" s="94">
        <f t="shared" ca="1" si="60"/>
        <v>6.3756800000000001E-6</v>
      </c>
      <c r="BG24" s="94">
        <f t="shared" ca="1" si="60"/>
        <v>2.4590000000000001</v>
      </c>
      <c r="BH24" s="99">
        <f t="shared" ca="1" si="40"/>
        <v>19</v>
      </c>
      <c r="BI24" s="59">
        <f t="shared" ca="1" si="61"/>
        <v>11.82</v>
      </c>
      <c r="BJ24" s="59">
        <f t="shared" ca="1" si="61"/>
        <v>0.21</v>
      </c>
      <c r="BK24" s="59">
        <f t="shared" ca="1" si="61"/>
        <v>0.89</v>
      </c>
      <c r="BL24" s="59" t="str">
        <f t="shared" ca="1" si="61"/>
        <v/>
      </c>
      <c r="BM24" s="59">
        <f t="shared" ca="1" si="61"/>
        <v>4.34</v>
      </c>
      <c r="BN24" s="59" t="str">
        <f t="shared" ca="1" si="61"/>
        <v/>
      </c>
      <c r="BO24" s="59">
        <f t="shared" ca="1" si="61"/>
        <v>-5.36</v>
      </c>
      <c r="BP24" s="59">
        <f t="shared" ca="1" si="42"/>
        <v>17.260000000000002</v>
      </c>
      <c r="BQ24" s="59">
        <f t="shared" ca="1" si="62"/>
        <v>6.3756800000000001E-6</v>
      </c>
      <c r="BR24" s="59">
        <f t="shared" ca="1" si="62"/>
        <v>2.4590000000000001</v>
      </c>
      <c r="BS24" t="str">
        <f t="shared" si="44"/>
        <v>W01R16</v>
      </c>
      <c r="BT24">
        <f t="shared" si="52"/>
        <v>24</v>
      </c>
      <c r="BU24" t="b">
        <f t="shared" si="53"/>
        <v>0</v>
      </c>
    </row>
    <row r="25" spans="1:73" x14ac:dyDescent="0.3">
      <c r="A25" s="18" t="str">
        <f>"Result "&amp;A8</f>
        <v>Result W01</v>
      </c>
      <c r="C25" s="5"/>
      <c r="D25" s="6" t="str" cm="1">
        <f t="array" aca="1" ref="D25" ca="1">IF(NOT(BU25),"n/a",IF(COUNTIF(D9:D24,Pass)=INDIRECT("count"&amp;A24),Pass,Fail))</f>
        <v>n/a</v>
      </c>
      <c r="E25" s="15">
        <f ca="1">AVERAGE(E9:E24)</f>
        <v>11.425000000000001</v>
      </c>
      <c r="F25" s="15">
        <f ca="1">AVERAGE(F9:F24)</f>
        <v>11.425000000000001</v>
      </c>
      <c r="G25" s="16">
        <f t="shared" ca="1" si="25"/>
        <v>0</v>
      </c>
      <c r="H25" s="17"/>
      <c r="I25" s="15">
        <f ca="1">AVERAGE(I9:I24)</f>
        <v>11.425625</v>
      </c>
      <c r="J25" s="15">
        <f ca="1">AVERAGE(J9:J24)</f>
        <v>11.425625</v>
      </c>
      <c r="K25" s="15">
        <f ca="1">AVERAGE(K9:K24)</f>
        <v>11.425625</v>
      </c>
      <c r="L25" s="16">
        <f t="shared" ca="1" si="28"/>
        <v>0</v>
      </c>
      <c r="M25" s="17" t="s">
        <v>252</v>
      </c>
      <c r="N25" s="17">
        <f ca="1">MIN(L9:L24)</f>
        <v>0</v>
      </c>
      <c r="O25" s="15">
        <f ca="1">AVERAGE(O9:O24)</f>
        <v>6.2499999999987566E-4</v>
      </c>
      <c r="P25" s="95" t="s">
        <v>253</v>
      </c>
      <c r="Q25" s="96">
        <f t="shared" ref="Q25:AC25" ca="1" si="63">IFERROR(AVERAGE(Q9:Q24),"")</f>
        <v>4.7906250000000004</v>
      </c>
      <c r="R25" s="96">
        <f t="shared" ca="1" si="63"/>
        <v>2</v>
      </c>
      <c r="S25" s="96">
        <f t="shared" ca="1" si="63"/>
        <v>0.8868750000000003</v>
      </c>
      <c r="T25" s="96" t="str">
        <f t="shared" ca="1" si="63"/>
        <v/>
      </c>
      <c r="U25" s="96">
        <f t="shared" ca="1" si="63"/>
        <v>3.7475000000000005</v>
      </c>
      <c r="V25" s="96">
        <f t="shared" ca="1" si="63"/>
        <v>0</v>
      </c>
      <c r="W25" s="96">
        <f t="shared" ca="1" si="63"/>
        <v>11.425000000000001</v>
      </c>
      <c r="X25" s="96">
        <f t="shared" ca="1" si="63"/>
        <v>19.779374999999998</v>
      </c>
      <c r="Y25" s="96">
        <f t="shared" ca="1" si="63"/>
        <v>2.0020515673749999E-2</v>
      </c>
      <c r="Z25" s="108">
        <f t="shared" ca="1" si="63"/>
        <v>2.7951187500000003</v>
      </c>
      <c r="AA25" s="108">
        <f t="shared" ca="1" si="63"/>
        <v>3.8343750000000001</v>
      </c>
      <c r="AB25" s="96">
        <f t="shared" ca="1" si="63"/>
        <v>66.888888888888886</v>
      </c>
      <c r="AC25" s="96">
        <f t="shared" ca="1" si="63"/>
        <v>6.2500000000000001E-4</v>
      </c>
      <c r="AD25" s="96">
        <f t="shared" ref="AD25" ca="1" si="64">IFERROR(AVERAGE(AD9:AD24),"")</f>
        <v>6.2500000000000001E-4</v>
      </c>
      <c r="AE25" s="79" t="s">
        <v>253</v>
      </c>
      <c r="AF25" s="79">
        <f t="shared" ref="AF25:AU25" ca="1" si="65">IFERROR(AVERAGE(AF9:AF24),"")</f>
        <v>4.7906250000000004</v>
      </c>
      <c r="AG25" s="79">
        <f t="shared" ca="1" si="65"/>
        <v>2</v>
      </c>
      <c r="AH25" s="79">
        <f t="shared" ca="1" si="65"/>
        <v>0.8868750000000003</v>
      </c>
      <c r="AI25" s="79" t="str">
        <f t="shared" ca="1" si="65"/>
        <v/>
      </c>
      <c r="AJ25" s="79">
        <f t="shared" ca="1" si="65"/>
        <v>3.7475000000000005</v>
      </c>
      <c r="AK25" s="79">
        <f t="shared" ca="1" si="65"/>
        <v>0</v>
      </c>
      <c r="AL25" s="79">
        <f t="shared" ref="AL25" ca="1" si="66">IFERROR(AVERAGE(AL9:AL24),"")</f>
        <v>-5.9431249999999984</v>
      </c>
      <c r="AM25" s="79">
        <f t="shared" ca="1" si="65"/>
        <v>11.425000000000001</v>
      </c>
      <c r="AN25" s="79">
        <f t="shared" ca="1" si="65"/>
        <v>2.0020515673749999E-2</v>
      </c>
      <c r="AO25" s="79">
        <f t="shared" ca="1" si="65"/>
        <v>2.7951187500000003</v>
      </c>
      <c r="AP25" s="79">
        <f t="shared" ca="1" si="65"/>
        <v>3.8343750000000001</v>
      </c>
      <c r="AQ25" s="79">
        <f t="shared" ca="1" si="65"/>
        <v>66.888888888888886</v>
      </c>
      <c r="AR25" s="104">
        <f t="shared" ca="1" si="65"/>
        <v>2.7951187500000003</v>
      </c>
      <c r="AS25" s="104">
        <f t="shared" ca="1" si="65"/>
        <v>3.8343750000000001</v>
      </c>
      <c r="AT25" s="79">
        <f t="shared" ca="1" si="65"/>
        <v>66.888888888888886</v>
      </c>
      <c r="AU25" s="79">
        <f t="shared" ca="1" si="65"/>
        <v>6.2500000000000001E-4</v>
      </c>
      <c r="AV25" s="79">
        <f t="shared" ref="AV25" ca="1" si="67">IFERROR(AVERAGE(AV9:AV24),"")</f>
        <v>6.2500000000000001E-4</v>
      </c>
      <c r="AX25" s="96">
        <f t="shared" ref="AX25:BG25" ca="1" si="68">IFERROR(AVERAGE(AX9:AX24),"")</f>
        <v>4.7912499999999998</v>
      </c>
      <c r="AY25" s="96">
        <f t="shared" ca="1" si="68"/>
        <v>2</v>
      </c>
      <c r="AZ25" s="96">
        <f t="shared" ca="1" si="68"/>
        <v>0.8868750000000003</v>
      </c>
      <c r="BA25" s="96" t="str">
        <f t="shared" ca="1" si="68"/>
        <v/>
      </c>
      <c r="BB25" s="96">
        <f t="shared" ca="1" si="68"/>
        <v>3.7475000000000005</v>
      </c>
      <c r="BC25" s="96" t="str">
        <f t="shared" ca="1" si="68"/>
        <v/>
      </c>
      <c r="BD25" s="96">
        <f t="shared" ref="BD25" ca="1" si="69">IFERROR(AVERAGE(BD9:BD24),"")</f>
        <v>-5.9431249999999984</v>
      </c>
      <c r="BE25" s="96">
        <f t="shared" ca="1" si="68"/>
        <v>11.425625</v>
      </c>
      <c r="BF25" s="96">
        <f t="shared" ca="1" si="68"/>
        <v>2.0020229730000002E-2</v>
      </c>
      <c r="BG25" s="96">
        <f t="shared" ca="1" si="68"/>
        <v>2.7951187500000003</v>
      </c>
      <c r="BH25" s="79"/>
      <c r="BI25" s="79">
        <f t="shared" ref="BI25:BR25" ca="1" si="70">IFERROR(AVERAGE(BI9:BI24),"")</f>
        <v>4.7912499999999998</v>
      </c>
      <c r="BJ25" s="79">
        <f t="shared" ca="1" si="70"/>
        <v>2</v>
      </c>
      <c r="BK25" s="79">
        <f t="shared" ca="1" si="70"/>
        <v>0.8868750000000003</v>
      </c>
      <c r="BL25" s="79" t="str">
        <f t="shared" ca="1" si="70"/>
        <v/>
      </c>
      <c r="BM25" s="79">
        <f t="shared" ca="1" si="70"/>
        <v>3.7475000000000005</v>
      </c>
      <c r="BN25" s="79" t="str">
        <f t="shared" ca="1" si="70"/>
        <v/>
      </c>
      <c r="BO25" s="79">
        <f t="shared" ref="BO25" ca="1" si="71">IFERROR(AVERAGE(BO9:BO24),"")</f>
        <v>-5.9431249999999984</v>
      </c>
      <c r="BP25" s="79">
        <f t="shared" ca="1" si="70"/>
        <v>11.425625</v>
      </c>
      <c r="BQ25" s="79">
        <f t="shared" ca="1" si="70"/>
        <v>2.0020229730000002E-2</v>
      </c>
      <c r="BR25" s="79">
        <f t="shared" ca="1" si="70"/>
        <v>2.7951187500000003</v>
      </c>
      <c r="BU25" t="b">
        <f t="shared" si="53"/>
        <v>0</v>
      </c>
    </row>
    <row r="26" spans="1:73" x14ac:dyDescent="0.3">
      <c r="D26" s="6"/>
      <c r="E26" s="6"/>
      <c r="F26" s="6"/>
      <c r="G26" s="6"/>
      <c r="H26" s="5"/>
      <c r="I26" s="6"/>
      <c r="J26" s="6"/>
      <c r="K26" s="6"/>
      <c r="L26" s="5" t="s">
        <v>254</v>
      </c>
      <c r="M26" s="5" t="s">
        <v>255</v>
      </c>
      <c r="N26" s="28">
        <f ca="1">MAX(L9:L24)</f>
        <v>0</v>
      </c>
      <c r="AE26" s="44" t="s">
        <v>256</v>
      </c>
      <c r="AF26" s="100">
        <f ca="1">(AF25-Q25)/Q25</f>
        <v>0</v>
      </c>
      <c r="AG26" s="100">
        <f ca="1">(AG25-R25)/R25</f>
        <v>0</v>
      </c>
      <c r="AH26" s="100">
        <f ca="1">(AH25-S25)/S25</f>
        <v>0</v>
      </c>
      <c r="AI26" s="100"/>
      <c r="AJ26" s="100">
        <f ca="1">(AJ25-U25)/U25</f>
        <v>0</v>
      </c>
      <c r="AK26" s="100"/>
      <c r="AL26" s="100"/>
      <c r="AM26" s="100">
        <f ca="1">(AM25-W25)/W25</f>
        <v>0</v>
      </c>
      <c r="BH26" s="44"/>
      <c r="BI26" s="100"/>
      <c r="BJ26" s="100"/>
      <c r="BK26" s="100"/>
      <c r="BL26" s="100"/>
      <c r="BM26" s="100"/>
      <c r="BN26" s="100"/>
      <c r="BO26" s="100"/>
      <c r="BP26" s="100"/>
    </row>
    <row r="27" spans="1:73" x14ac:dyDescent="0.3">
      <c r="A27" s="6" t="s">
        <v>55</v>
      </c>
      <c r="B27" s="6" t="str">
        <f>VLOOKUP(A27,TestArray,2)&amp;" in "&amp;VLOOKUP(A27,TestArray,3)&amp;" for Prototype "&amp;VLOOKUP(A27,TestArray,4)</f>
        <v>Standard Design in All CZs for Prototype S2700ft2</v>
      </c>
      <c r="C27" s="6"/>
      <c r="I27" s="6" t="str">
        <f>VLOOKUP(A27,TestArray,21)</f>
        <v>Standard = Proposed for this test</v>
      </c>
    </row>
    <row r="28" spans="1:73" x14ac:dyDescent="0.3">
      <c r="A28" t="str">
        <f>A27</f>
        <v>W02</v>
      </c>
      <c r="B28" t="s">
        <v>74</v>
      </c>
      <c r="C28" s="3" t="str">
        <f t="shared" ref="C28:C43" si="72">VLOOKUP(A28,TestArray,4+RIGHT(B28,2))</f>
        <v>Zone 01</v>
      </c>
      <c r="D28" t="str">
        <f>IF(NOT(BU28),"n/a",IF(AND(H28=Yes,M28=Yes,ABS(E28-I28)&lt;=Tolerance/2),Pass,Fail))</f>
        <v>n/a</v>
      </c>
      <c r="E28" s="2">
        <f t="shared" ref="E28:E43" ca="1" si="73">IF(Units="EDR2 total",X28,IF(Units="EDR1 total",Y28,W28))</f>
        <v>14.47</v>
      </c>
      <c r="F28" s="2">
        <f t="shared" ref="F28:F43" ca="1" si="74">IF(Units="EDR2 total",AN28,IF(Units="EDR1 total",AQ28,AM28))</f>
        <v>14.47</v>
      </c>
      <c r="G28" s="3">
        <f t="shared" ref="G28:G44" ca="1" si="75">IF(E28=0,0,(F28-E28)/E28)</f>
        <v>0</v>
      </c>
      <c r="H28" s="27" t="str">
        <f t="shared" ref="H28:H43" ca="1" si="76">IF(AND((E28-Tolerance&lt;=F28),(E28+Tolerance&gt;=F28)),Yes,No)</f>
        <v>Yes</v>
      </c>
      <c r="I28" s="2">
        <f t="shared" ref="I28:I43" ca="1" si="77">IF(Units="EDR2 total",J28,IF(Units="EDR1 total",J28,INDIRECT(RefCol&amp;INDEX(StandardArray,MATCH($N28,StandardList,0),2))))</f>
        <v>14.47</v>
      </c>
      <c r="J28" s="2">
        <f ca="1">IF(Units="EDR2 total",BF28,IF(Units="EDR1 total",#REF!,BE28))</f>
        <v>14.47</v>
      </c>
      <c r="K28" s="2">
        <f ca="1">IF(Units="EDR2 total",BQ28,IF(Units="EDR1 total",#REF!,BP28))</f>
        <v>14.47</v>
      </c>
      <c r="L28" s="3">
        <f t="shared" ref="L28:L44" ca="1" si="78">IF(I28=0,0,(K28-I28)/I28)</f>
        <v>0</v>
      </c>
      <c r="M28" s="3" t="str">
        <f t="shared" ref="M28:M43" ca="1" si="79">IF(AND((I28-Tolerance&lt;=K28),(I28+Tolerance&gt;=K28),(J28-Tolerance&lt;=K28),(J28+Tolerance&gt;=K28)),Yes,No)</f>
        <v>Yes</v>
      </c>
      <c r="N28" s="27" t="str">
        <f t="shared" ref="N28:N43" si="80">A28&amp;B28</f>
        <v>W02R01</v>
      </c>
      <c r="O28" s="19">
        <f t="shared" ref="O28:O43" ca="1" si="81">K28-F28</f>
        <v>0</v>
      </c>
      <c r="P28" s="93">
        <f t="shared" ref="P28:P43" ca="1" si="82">MATCH($A28&amp;$B28,INDIRECT(P$2),0)</f>
        <v>20</v>
      </c>
      <c r="Q28" s="94">
        <f t="shared" ref="Q28:V37" ca="1" si="83">IF(Q$3=0,"",INDEX(INDIRECT(Q$1),$P28,Q$3))</f>
        <v>8.8800000000000008</v>
      </c>
      <c r="R28" s="94">
        <f t="shared" ca="1" si="83"/>
        <v>0</v>
      </c>
      <c r="S28" s="94">
        <f t="shared" ca="1" si="83"/>
        <v>0.83</v>
      </c>
      <c r="T28" s="94" t="str">
        <f t="shared" ca="1" si="83"/>
        <v/>
      </c>
      <c r="U28" s="94">
        <f t="shared" ca="1" si="83"/>
        <v>4.76</v>
      </c>
      <c r="V28" s="94">
        <f t="shared" ca="1" si="83"/>
        <v>0</v>
      </c>
      <c r="W28" s="94">
        <f t="shared" ref="W28:W43" ca="1" si="84">IF(TotalSum="No",INDEX(INDIRECT(W$1),$P28,W$3),SUM(Q28:V28))</f>
        <v>14.47</v>
      </c>
      <c r="X28" s="94">
        <f t="shared" ref="X28:AD37" ca="1" si="85">IF(X$3=0,"",INDEX(INDIRECT(X$1),$P28,X$3))</f>
        <v>22.74</v>
      </c>
      <c r="Y28" s="94">
        <f t="shared" ca="1" si="85"/>
        <v>0</v>
      </c>
      <c r="Z28" s="107">
        <f t="shared" ca="1" si="85"/>
        <v>3.4110999999999998</v>
      </c>
      <c r="AA28" s="107">
        <f t="shared" ca="1" si="85"/>
        <v>3.53</v>
      </c>
      <c r="AB28" s="94" t="str">
        <f t="shared" ca="1" si="85"/>
        <v>n/a</v>
      </c>
      <c r="AC28" s="94">
        <f t="shared" ca="1" si="85"/>
        <v>0</v>
      </c>
      <c r="AD28" s="94">
        <f t="shared" ca="1" si="85"/>
        <v>0</v>
      </c>
      <c r="AE28" s="99">
        <f t="shared" ref="AE28:AE43" ca="1" si="86">MATCH($A28&amp;$B28,INDIRECT(AE$2),0)</f>
        <v>20</v>
      </c>
      <c r="AF28" s="59">
        <f t="shared" ref="AF28:AL37" ca="1" si="87">IF(AF$3=0,"",INDEX(INDIRECT(AF$1),$AE28,AF$3))</f>
        <v>8.8800000000000008</v>
      </c>
      <c r="AG28" s="59">
        <f t="shared" ca="1" si="87"/>
        <v>0</v>
      </c>
      <c r="AH28" s="59">
        <f t="shared" ca="1" si="87"/>
        <v>0.83</v>
      </c>
      <c r="AI28" s="59" t="str">
        <f t="shared" ca="1" si="87"/>
        <v/>
      </c>
      <c r="AJ28" s="59">
        <f t="shared" ca="1" si="87"/>
        <v>4.76</v>
      </c>
      <c r="AK28" s="59">
        <f t="shared" ca="1" si="87"/>
        <v>0</v>
      </c>
      <c r="AL28" s="59">
        <f t="shared" ca="1" si="87"/>
        <v>-4.46</v>
      </c>
      <c r="AM28" s="59">
        <f t="shared" ref="AM28:AM43" ca="1" si="88">IF(TotalSum="No",INDEX(INDIRECT(AM$1),$AE28,AM$3),SUM(AF28:AK28))</f>
        <v>14.47</v>
      </c>
      <c r="AN28" s="59">
        <f t="shared" ref="AN28:AV37" ca="1" si="89">IF(AN$3=0,"",INDEX(INDIRECT(AN$1),$AE28,AN$3))</f>
        <v>0</v>
      </c>
      <c r="AO28" s="59">
        <f t="shared" ca="1" si="89"/>
        <v>3.4110999999999998</v>
      </c>
      <c r="AP28" s="59">
        <f t="shared" ca="1" si="89"/>
        <v>3.53</v>
      </c>
      <c r="AQ28" s="59" t="str">
        <f t="shared" ca="1" si="89"/>
        <v>n/a</v>
      </c>
      <c r="AR28" s="103">
        <f t="shared" ca="1" si="89"/>
        <v>3.4110999999999998</v>
      </c>
      <c r="AS28" s="103">
        <f t="shared" ca="1" si="89"/>
        <v>3.53</v>
      </c>
      <c r="AT28" s="59" t="str">
        <f t="shared" ca="1" si="89"/>
        <v>n/a</v>
      </c>
      <c r="AU28" s="59">
        <f t="shared" ca="1" si="89"/>
        <v>0</v>
      </c>
      <c r="AV28" s="59">
        <f t="shared" ca="1" si="89"/>
        <v>0</v>
      </c>
      <c r="AW28" s="93">
        <f t="shared" ref="AW28:AW43" ca="1" si="90">MATCH($A28&amp;$B28,INDIRECT(AW$2),0)</f>
        <v>20</v>
      </c>
      <c r="AX28" s="94">
        <f t="shared" ref="AX28:BD37" ca="1" si="91">IF(AX$3=0,"",INDEX(INDIRECT(AX$1),$AW28,AX$3))</f>
        <v>8.8800000000000008</v>
      </c>
      <c r="AY28" s="94">
        <f t="shared" ca="1" si="91"/>
        <v>0</v>
      </c>
      <c r="AZ28" s="94">
        <f t="shared" ca="1" si="91"/>
        <v>0.83</v>
      </c>
      <c r="BA28" s="94" t="str">
        <f t="shared" ca="1" si="91"/>
        <v/>
      </c>
      <c r="BB28" s="94">
        <f t="shared" ca="1" si="91"/>
        <v>4.76</v>
      </c>
      <c r="BC28" s="94" t="str">
        <f t="shared" ca="1" si="91"/>
        <v/>
      </c>
      <c r="BD28" s="94">
        <f t="shared" ca="1" si="91"/>
        <v>-4.46</v>
      </c>
      <c r="BE28" s="94">
        <f t="shared" ref="BE28:BE43" ca="1" si="92">IF(TotalSum="No",INDEX(INDIRECT(BE$1),$AW28,BE$3),SUM(AX28:BC28))</f>
        <v>14.47</v>
      </c>
      <c r="BF28" s="94">
        <f t="shared" ref="BF28:BG37" ca="1" si="93">IF(BF$3=0,"",INDEX(INDIRECT(BF$1),$P28,BF$3))</f>
        <v>0</v>
      </c>
      <c r="BG28" s="94">
        <f t="shared" ca="1" si="93"/>
        <v>3.4110999999999998</v>
      </c>
      <c r="BH28" s="99">
        <f t="shared" ref="BH28:BH43" ca="1" si="94">MATCH($A28&amp;$B28,INDIRECT(BH$2),0)</f>
        <v>20</v>
      </c>
      <c r="BI28" s="59">
        <f t="shared" ref="BI28:BO37" ca="1" si="95">IF(BI$3=0,"",INDEX(INDIRECT(BI$1),$BH28,BI$3))</f>
        <v>8.8800000000000008</v>
      </c>
      <c r="BJ28" s="59">
        <f t="shared" ca="1" si="95"/>
        <v>0</v>
      </c>
      <c r="BK28" s="59">
        <f t="shared" ca="1" si="95"/>
        <v>0.83</v>
      </c>
      <c r="BL28" s="59" t="str">
        <f t="shared" ca="1" si="95"/>
        <v/>
      </c>
      <c r="BM28" s="59">
        <f t="shared" ca="1" si="95"/>
        <v>4.76</v>
      </c>
      <c r="BN28" s="59" t="str">
        <f t="shared" ca="1" si="95"/>
        <v/>
      </c>
      <c r="BO28" s="59">
        <f t="shared" ca="1" si="95"/>
        <v>-4.46</v>
      </c>
      <c r="BP28" s="59">
        <f t="shared" ref="BP28:BP43" ca="1" si="96">IF(TotalSum="No",INDEX(INDIRECT(BP$1),$BH28,BP$3),SUM(BI28:BN28))</f>
        <v>14.47</v>
      </c>
      <c r="BQ28" s="59">
        <f t="shared" ref="BQ28:BR37" ca="1" si="97">IF(BQ$3=0,"",INDEX(INDIRECT(BQ$1),$BH28,BQ$3))</f>
        <v>0</v>
      </c>
      <c r="BR28" s="59">
        <f t="shared" ca="1" si="97"/>
        <v>3.4110999999999998</v>
      </c>
      <c r="BS28" t="str">
        <f t="shared" ref="BS28:BS43" si="98">A28&amp;B28</f>
        <v>W02R01</v>
      </c>
      <c r="BT28">
        <f t="shared" ref="BT28:BT43" si="99">ROW(BS28)</f>
        <v>28</v>
      </c>
      <c r="BU28" t="b">
        <f>AND(SoftwareType="Reference",SingleFamily="Yes",NewlyConstructed="Yes")</f>
        <v>0</v>
      </c>
    </row>
    <row r="29" spans="1:73" x14ac:dyDescent="0.3">
      <c r="A29" t="str">
        <f t="shared" ref="A29:A43" si="100">A28</f>
        <v>W02</v>
      </c>
      <c r="B29" t="s">
        <v>77</v>
      </c>
      <c r="C29" s="3" t="str">
        <f t="shared" si="72"/>
        <v>Zone 02</v>
      </c>
      <c r="D29" t="str">
        <f>IF(NOT(BU29),"n/a",IF(AND(H29=Yes,M29=Yes,ABS(E29-I29)&lt;=Tolerance/2),Pass,Fail))</f>
        <v>n/a</v>
      </c>
      <c r="E29" s="2">
        <f t="shared" ca="1" si="73"/>
        <v>11.649999999999999</v>
      </c>
      <c r="F29" s="2">
        <f t="shared" ca="1" si="74"/>
        <v>11.649999999999999</v>
      </c>
      <c r="G29" s="3">
        <f t="shared" ca="1" si="75"/>
        <v>0</v>
      </c>
      <c r="H29" s="27" t="str">
        <f t="shared" ca="1" si="76"/>
        <v>Yes</v>
      </c>
      <c r="I29" s="2">
        <f t="shared" ca="1" si="77"/>
        <v>11.649999999999999</v>
      </c>
      <c r="J29" s="2">
        <f ca="1">IF(Units="EDR2 total",BF29,IF(Units="EDR1 total",#REF!,BE29))</f>
        <v>11.649999999999999</v>
      </c>
      <c r="K29" s="2">
        <f ca="1">IF(Units="EDR2 total",BQ29,IF(Units="EDR1 total",#REF!,BP29))</f>
        <v>11.649999999999999</v>
      </c>
      <c r="L29" s="3">
        <f t="shared" ca="1" si="78"/>
        <v>0</v>
      </c>
      <c r="M29" s="3" t="str">
        <f t="shared" ca="1" si="79"/>
        <v>Yes</v>
      </c>
      <c r="N29" s="27" t="str">
        <f t="shared" si="80"/>
        <v>W02R02</v>
      </c>
      <c r="O29" s="19">
        <f t="shared" ca="1" si="81"/>
        <v>0</v>
      </c>
      <c r="P29" s="93">
        <f t="shared" ca="1" si="82"/>
        <v>21</v>
      </c>
      <c r="Q29" s="94">
        <f t="shared" ca="1" si="83"/>
        <v>6.6</v>
      </c>
      <c r="R29" s="94">
        <f t="shared" ca="1" si="83"/>
        <v>0.01</v>
      </c>
      <c r="S29" s="94">
        <f t="shared" ca="1" si="83"/>
        <v>0.85</v>
      </c>
      <c r="T29" s="94" t="str">
        <f t="shared" ca="1" si="83"/>
        <v/>
      </c>
      <c r="U29" s="94">
        <f t="shared" ca="1" si="83"/>
        <v>4.1900000000000004</v>
      </c>
      <c r="V29" s="94">
        <f t="shared" ca="1" si="83"/>
        <v>0</v>
      </c>
      <c r="W29" s="94">
        <f t="shared" ca="1" si="84"/>
        <v>11.649999999999999</v>
      </c>
      <c r="X29" s="94">
        <f t="shared" ca="1" si="85"/>
        <v>19.96</v>
      </c>
      <c r="Y29" s="94">
        <f t="shared" ca="1" si="85"/>
        <v>0</v>
      </c>
      <c r="Z29" s="107">
        <f t="shared" ca="1" si="85"/>
        <v>2.8967000000000001</v>
      </c>
      <c r="AA29" s="107">
        <f t="shared" ca="1" si="85"/>
        <v>3.54</v>
      </c>
      <c r="AB29" s="94" t="str">
        <f t="shared" ca="1" si="85"/>
        <v>n/a</v>
      </c>
      <c r="AC29" s="94">
        <f t="shared" ca="1" si="85"/>
        <v>0</v>
      </c>
      <c r="AD29" s="94">
        <f t="shared" ca="1" si="85"/>
        <v>0</v>
      </c>
      <c r="AE29" s="99">
        <f t="shared" ca="1" si="86"/>
        <v>21</v>
      </c>
      <c r="AF29" s="59">
        <f t="shared" ca="1" si="87"/>
        <v>6.6</v>
      </c>
      <c r="AG29" s="59">
        <f t="shared" ca="1" si="87"/>
        <v>0.01</v>
      </c>
      <c r="AH29" s="59">
        <f t="shared" ca="1" si="87"/>
        <v>0.85</v>
      </c>
      <c r="AI29" s="59" t="str">
        <f t="shared" ca="1" si="87"/>
        <v/>
      </c>
      <c r="AJ29" s="59">
        <f t="shared" ca="1" si="87"/>
        <v>4.1900000000000004</v>
      </c>
      <c r="AK29" s="59">
        <f t="shared" ca="1" si="87"/>
        <v>0</v>
      </c>
      <c r="AL29" s="59">
        <f t="shared" ca="1" si="87"/>
        <v>-4.4800000000000004</v>
      </c>
      <c r="AM29" s="59">
        <f t="shared" ca="1" si="88"/>
        <v>11.649999999999999</v>
      </c>
      <c r="AN29" s="59">
        <f t="shared" ca="1" si="89"/>
        <v>0</v>
      </c>
      <c r="AO29" s="59">
        <f t="shared" ca="1" si="89"/>
        <v>2.8967000000000001</v>
      </c>
      <c r="AP29" s="59">
        <f t="shared" ca="1" si="89"/>
        <v>3.54</v>
      </c>
      <c r="AQ29" s="59" t="str">
        <f t="shared" ca="1" si="89"/>
        <v>n/a</v>
      </c>
      <c r="AR29" s="103">
        <f t="shared" ca="1" si="89"/>
        <v>2.8967000000000001</v>
      </c>
      <c r="AS29" s="103">
        <f t="shared" ca="1" si="89"/>
        <v>3.54</v>
      </c>
      <c r="AT29" s="59" t="str">
        <f t="shared" ca="1" si="89"/>
        <v>n/a</v>
      </c>
      <c r="AU29" s="59">
        <f t="shared" ca="1" si="89"/>
        <v>0</v>
      </c>
      <c r="AV29" s="59">
        <f t="shared" ca="1" si="89"/>
        <v>0</v>
      </c>
      <c r="AW29" s="93">
        <f t="shared" ca="1" si="90"/>
        <v>21</v>
      </c>
      <c r="AX29" s="94">
        <f t="shared" ca="1" si="91"/>
        <v>6.6</v>
      </c>
      <c r="AY29" s="94">
        <f t="shared" ca="1" si="91"/>
        <v>0.01</v>
      </c>
      <c r="AZ29" s="94">
        <f t="shared" ca="1" si="91"/>
        <v>0.85</v>
      </c>
      <c r="BA29" s="94" t="str">
        <f t="shared" ca="1" si="91"/>
        <v/>
      </c>
      <c r="BB29" s="94">
        <f t="shared" ca="1" si="91"/>
        <v>4.1900000000000004</v>
      </c>
      <c r="BC29" s="94" t="str">
        <f t="shared" ca="1" si="91"/>
        <v/>
      </c>
      <c r="BD29" s="94">
        <f t="shared" ca="1" si="91"/>
        <v>-4.4800000000000004</v>
      </c>
      <c r="BE29" s="94">
        <f t="shared" ca="1" si="92"/>
        <v>11.649999999999999</v>
      </c>
      <c r="BF29" s="94">
        <f t="shared" ca="1" si="93"/>
        <v>0</v>
      </c>
      <c r="BG29" s="94">
        <f t="shared" ca="1" si="93"/>
        <v>2.8967000000000001</v>
      </c>
      <c r="BH29" s="99">
        <f t="shared" ca="1" si="94"/>
        <v>21</v>
      </c>
      <c r="BI29" s="59">
        <f t="shared" ca="1" si="95"/>
        <v>6.6</v>
      </c>
      <c r="BJ29" s="59">
        <f t="shared" ca="1" si="95"/>
        <v>0.01</v>
      </c>
      <c r="BK29" s="59">
        <f t="shared" ca="1" si="95"/>
        <v>0.85</v>
      </c>
      <c r="BL29" s="59" t="str">
        <f t="shared" ca="1" si="95"/>
        <v/>
      </c>
      <c r="BM29" s="59">
        <f t="shared" ca="1" si="95"/>
        <v>4.1900000000000004</v>
      </c>
      <c r="BN29" s="59" t="str">
        <f t="shared" ca="1" si="95"/>
        <v/>
      </c>
      <c r="BO29" s="59">
        <f t="shared" ca="1" si="95"/>
        <v>-4.4800000000000004</v>
      </c>
      <c r="BP29" s="59">
        <f t="shared" ca="1" si="96"/>
        <v>11.649999999999999</v>
      </c>
      <c r="BQ29" s="59">
        <f t="shared" ca="1" si="97"/>
        <v>0</v>
      </c>
      <c r="BR29" s="59">
        <f t="shared" ca="1" si="97"/>
        <v>2.8967000000000001</v>
      </c>
      <c r="BS29" t="str">
        <f t="shared" si="98"/>
        <v>W02R02</v>
      </c>
      <c r="BT29">
        <f t="shared" si="99"/>
        <v>29</v>
      </c>
      <c r="BU29" t="b">
        <f>BU28</f>
        <v>0</v>
      </c>
    </row>
    <row r="30" spans="1:73" x14ac:dyDescent="0.3">
      <c r="A30" t="str">
        <f t="shared" si="100"/>
        <v>W02</v>
      </c>
      <c r="B30" t="s">
        <v>80</v>
      </c>
      <c r="C30" s="3" t="str">
        <f t="shared" si="72"/>
        <v>Zone 03</v>
      </c>
      <c r="D30" t="str">
        <f>IF(NOT(BU30),"n/a",IF(AND(H30=Yes,M30=Yes),Pass,Fail))</f>
        <v>n/a</v>
      </c>
      <c r="E30" s="2">
        <f t="shared" ca="1" si="73"/>
        <v>8.31</v>
      </c>
      <c r="F30" s="2">
        <f t="shared" ca="1" si="74"/>
        <v>8.31</v>
      </c>
      <c r="G30" s="3">
        <f t="shared" ca="1" si="75"/>
        <v>0</v>
      </c>
      <c r="H30" s="27" t="str">
        <f t="shared" ca="1" si="76"/>
        <v>Yes</v>
      </c>
      <c r="I30" s="2">
        <f t="shared" ca="1" si="77"/>
        <v>8.31</v>
      </c>
      <c r="J30" s="2">
        <f ca="1">IF(Units="EDR2 total",BF30,IF(Units="EDR1 total",#REF!,BE30))</f>
        <v>8.31</v>
      </c>
      <c r="K30" s="2">
        <f ca="1">IF(Units="EDR2 total",BQ30,IF(Units="EDR1 total",#REF!,BP30))</f>
        <v>8.31</v>
      </c>
      <c r="L30" s="3">
        <f t="shared" ca="1" si="78"/>
        <v>0</v>
      </c>
      <c r="M30" s="3" t="str">
        <f t="shared" ca="1" si="79"/>
        <v>Yes</v>
      </c>
      <c r="N30" s="27" t="str">
        <f t="shared" si="80"/>
        <v>W02R03</v>
      </c>
      <c r="O30" s="19">
        <f t="shared" ca="1" si="81"/>
        <v>0</v>
      </c>
      <c r="P30" s="93">
        <f t="shared" ca="1" si="82"/>
        <v>22</v>
      </c>
      <c r="Q30" s="94">
        <f t="shared" ca="1" si="83"/>
        <v>3.58</v>
      </c>
      <c r="R30" s="94">
        <f t="shared" ca="1" si="83"/>
        <v>0.02</v>
      </c>
      <c r="S30" s="94">
        <f t="shared" ca="1" si="83"/>
        <v>0.85</v>
      </c>
      <c r="T30" s="94" t="str">
        <f t="shared" ca="1" si="83"/>
        <v/>
      </c>
      <c r="U30" s="94">
        <f t="shared" ca="1" si="83"/>
        <v>3.86</v>
      </c>
      <c r="V30" s="94">
        <f t="shared" ca="1" si="83"/>
        <v>0</v>
      </c>
      <c r="W30" s="94">
        <f t="shared" ca="1" si="84"/>
        <v>8.31</v>
      </c>
      <c r="X30" s="94">
        <f t="shared" ca="1" si="85"/>
        <v>16.63</v>
      </c>
      <c r="Y30" s="94">
        <f t="shared" ca="1" si="85"/>
        <v>0</v>
      </c>
      <c r="Z30" s="107">
        <f t="shared" ca="1" si="85"/>
        <v>2.8155999999999999</v>
      </c>
      <c r="AA30" s="107">
        <f t="shared" ca="1" si="85"/>
        <v>3.59</v>
      </c>
      <c r="AB30" s="94" t="str">
        <f t="shared" ca="1" si="85"/>
        <v>n/a</v>
      </c>
      <c r="AC30" s="94">
        <f t="shared" ca="1" si="85"/>
        <v>0</v>
      </c>
      <c r="AD30" s="94">
        <f t="shared" ca="1" si="85"/>
        <v>0</v>
      </c>
      <c r="AE30" s="99">
        <f t="shared" ca="1" si="86"/>
        <v>22</v>
      </c>
      <c r="AF30" s="59">
        <f t="shared" ca="1" si="87"/>
        <v>3.58</v>
      </c>
      <c r="AG30" s="59">
        <f t="shared" ca="1" si="87"/>
        <v>0.02</v>
      </c>
      <c r="AH30" s="59">
        <f t="shared" ca="1" si="87"/>
        <v>0.85</v>
      </c>
      <c r="AI30" s="59" t="str">
        <f t="shared" ca="1" si="87"/>
        <v/>
      </c>
      <c r="AJ30" s="59">
        <f t="shared" ca="1" si="87"/>
        <v>3.86</v>
      </c>
      <c r="AK30" s="59">
        <f t="shared" ca="1" si="87"/>
        <v>0</v>
      </c>
      <c r="AL30" s="59">
        <f t="shared" ca="1" si="87"/>
        <v>-4.51</v>
      </c>
      <c r="AM30" s="59">
        <f t="shared" ca="1" si="88"/>
        <v>8.31</v>
      </c>
      <c r="AN30" s="59">
        <f t="shared" ca="1" si="89"/>
        <v>0</v>
      </c>
      <c r="AO30" s="59">
        <f t="shared" ca="1" si="89"/>
        <v>2.8155999999999999</v>
      </c>
      <c r="AP30" s="59">
        <f t="shared" ca="1" si="89"/>
        <v>3.59</v>
      </c>
      <c r="AQ30" s="59" t="str">
        <f t="shared" ca="1" si="89"/>
        <v>n/a</v>
      </c>
      <c r="AR30" s="103">
        <f t="shared" ca="1" si="89"/>
        <v>2.8155999999999999</v>
      </c>
      <c r="AS30" s="103">
        <f t="shared" ca="1" si="89"/>
        <v>3.59</v>
      </c>
      <c r="AT30" s="59" t="str">
        <f t="shared" ca="1" si="89"/>
        <v>n/a</v>
      </c>
      <c r="AU30" s="59">
        <f t="shared" ca="1" si="89"/>
        <v>0</v>
      </c>
      <c r="AV30" s="59">
        <f t="shared" ca="1" si="89"/>
        <v>0</v>
      </c>
      <c r="AW30" s="93">
        <f t="shared" ca="1" si="90"/>
        <v>22</v>
      </c>
      <c r="AX30" s="94">
        <f t="shared" ca="1" si="91"/>
        <v>3.58</v>
      </c>
      <c r="AY30" s="94">
        <f t="shared" ca="1" si="91"/>
        <v>0.02</v>
      </c>
      <c r="AZ30" s="94">
        <f t="shared" ca="1" si="91"/>
        <v>0.85</v>
      </c>
      <c r="BA30" s="94" t="str">
        <f t="shared" ca="1" si="91"/>
        <v/>
      </c>
      <c r="BB30" s="94">
        <f t="shared" ca="1" si="91"/>
        <v>3.86</v>
      </c>
      <c r="BC30" s="94" t="str">
        <f t="shared" ca="1" si="91"/>
        <v/>
      </c>
      <c r="BD30" s="94">
        <f t="shared" ca="1" si="91"/>
        <v>-4.51</v>
      </c>
      <c r="BE30" s="94">
        <f t="shared" ca="1" si="92"/>
        <v>8.31</v>
      </c>
      <c r="BF30" s="94">
        <f t="shared" ca="1" si="93"/>
        <v>0</v>
      </c>
      <c r="BG30" s="94">
        <f t="shared" ca="1" si="93"/>
        <v>2.8155999999999999</v>
      </c>
      <c r="BH30" s="99">
        <f t="shared" ca="1" si="94"/>
        <v>22</v>
      </c>
      <c r="BI30" s="59">
        <f t="shared" ca="1" si="95"/>
        <v>3.58</v>
      </c>
      <c r="BJ30" s="59">
        <f t="shared" ca="1" si="95"/>
        <v>0.02</v>
      </c>
      <c r="BK30" s="59">
        <f t="shared" ca="1" si="95"/>
        <v>0.85</v>
      </c>
      <c r="BL30" s="59" t="str">
        <f t="shared" ca="1" si="95"/>
        <v/>
      </c>
      <c r="BM30" s="59">
        <f t="shared" ca="1" si="95"/>
        <v>3.86</v>
      </c>
      <c r="BN30" s="59" t="str">
        <f t="shared" ca="1" si="95"/>
        <v/>
      </c>
      <c r="BO30" s="59">
        <f t="shared" ca="1" si="95"/>
        <v>-4.51</v>
      </c>
      <c r="BP30" s="59">
        <f t="shared" ca="1" si="96"/>
        <v>8.31</v>
      </c>
      <c r="BQ30" s="59">
        <f t="shared" ca="1" si="97"/>
        <v>0</v>
      </c>
      <c r="BR30" s="59">
        <f t="shared" ca="1" si="97"/>
        <v>2.8155999999999999</v>
      </c>
      <c r="BS30" t="str">
        <f t="shared" si="98"/>
        <v>W02R03</v>
      </c>
      <c r="BT30">
        <f t="shared" si="99"/>
        <v>30</v>
      </c>
      <c r="BU30" t="b">
        <f t="shared" ref="BU30:BU44" si="101">BU29</f>
        <v>0</v>
      </c>
    </row>
    <row r="31" spans="1:73" x14ac:dyDescent="0.3">
      <c r="A31" t="str">
        <f t="shared" si="100"/>
        <v>W02</v>
      </c>
      <c r="B31" t="s">
        <v>83</v>
      </c>
      <c r="C31" s="3" t="str">
        <f t="shared" si="72"/>
        <v>Zone 04</v>
      </c>
      <c r="D31" t="str">
        <f>IF(NOT(BU31),"n/a",IF(AND(H31=Yes,M31=Yes),Pass,Fail))</f>
        <v>n/a</v>
      </c>
      <c r="E31" s="2">
        <f t="shared" ca="1" si="73"/>
        <v>10.91</v>
      </c>
      <c r="F31" s="2">
        <f t="shared" ca="1" si="74"/>
        <v>10.91</v>
      </c>
      <c r="G31" s="3">
        <f t="shared" ca="1" si="75"/>
        <v>0</v>
      </c>
      <c r="H31" s="27" t="str">
        <f t="shared" ca="1" si="76"/>
        <v>Yes</v>
      </c>
      <c r="I31" s="2">
        <f t="shared" ca="1" si="77"/>
        <v>10.91</v>
      </c>
      <c r="J31" s="2">
        <f ca="1">IF(Units="EDR2 total",BF31,IF(Units="EDR1 total",#REF!,BE31))</f>
        <v>10.91</v>
      </c>
      <c r="K31" s="2">
        <f ca="1">IF(Units="EDR2 total",BQ31,IF(Units="EDR1 total",#REF!,BP31))</f>
        <v>10.91</v>
      </c>
      <c r="L31" s="3">
        <f t="shared" ca="1" si="78"/>
        <v>0</v>
      </c>
      <c r="M31" s="3" t="str">
        <f t="shared" ca="1" si="79"/>
        <v>Yes</v>
      </c>
      <c r="N31" s="27" t="str">
        <f t="shared" si="80"/>
        <v>W02R04</v>
      </c>
      <c r="O31" s="19">
        <f t="shared" ca="1" si="81"/>
        <v>0</v>
      </c>
      <c r="P31" s="93">
        <f t="shared" ca="1" si="82"/>
        <v>23</v>
      </c>
      <c r="Q31" s="94">
        <f t="shared" ca="1" si="83"/>
        <v>5.59</v>
      </c>
      <c r="R31" s="94">
        <f t="shared" ca="1" si="83"/>
        <v>0.75</v>
      </c>
      <c r="S31" s="94">
        <f t="shared" ca="1" si="83"/>
        <v>0.86</v>
      </c>
      <c r="T31" s="94" t="str">
        <f t="shared" ca="1" si="83"/>
        <v/>
      </c>
      <c r="U31" s="94">
        <f t="shared" ca="1" si="83"/>
        <v>3.71</v>
      </c>
      <c r="V31" s="94">
        <f t="shared" ca="1" si="83"/>
        <v>0</v>
      </c>
      <c r="W31" s="94">
        <f t="shared" ca="1" si="84"/>
        <v>10.91</v>
      </c>
      <c r="X31" s="94">
        <f t="shared" ca="1" si="85"/>
        <v>18.79</v>
      </c>
      <c r="Y31" s="94">
        <f t="shared" ca="1" si="85"/>
        <v>2.8857500000000001E-4</v>
      </c>
      <c r="Z31" s="107">
        <f t="shared" ca="1" si="85"/>
        <v>2.7921999999999998</v>
      </c>
      <c r="AA31" s="107">
        <f t="shared" ca="1" si="85"/>
        <v>3.41</v>
      </c>
      <c r="AB31" s="94">
        <f t="shared" ca="1" si="85"/>
        <v>25</v>
      </c>
      <c r="AC31" s="94">
        <f t="shared" ca="1" si="85"/>
        <v>0</v>
      </c>
      <c r="AD31" s="94">
        <f t="shared" ca="1" si="85"/>
        <v>0</v>
      </c>
      <c r="AE31" s="99">
        <f t="shared" ca="1" si="86"/>
        <v>23</v>
      </c>
      <c r="AF31" s="59">
        <f t="shared" ca="1" si="87"/>
        <v>5.59</v>
      </c>
      <c r="AG31" s="59">
        <f t="shared" ca="1" si="87"/>
        <v>0.75</v>
      </c>
      <c r="AH31" s="59">
        <f t="shared" ca="1" si="87"/>
        <v>0.86</v>
      </c>
      <c r="AI31" s="59" t="str">
        <f t="shared" ca="1" si="87"/>
        <v/>
      </c>
      <c r="AJ31" s="59">
        <f t="shared" ca="1" si="87"/>
        <v>3.71</v>
      </c>
      <c r="AK31" s="59">
        <f t="shared" ca="1" si="87"/>
        <v>0</v>
      </c>
      <c r="AL31" s="59">
        <f t="shared" ca="1" si="87"/>
        <v>-4.92</v>
      </c>
      <c r="AM31" s="59">
        <f t="shared" ca="1" si="88"/>
        <v>10.91</v>
      </c>
      <c r="AN31" s="59">
        <f t="shared" ca="1" si="89"/>
        <v>2.8857500000000001E-4</v>
      </c>
      <c r="AO31" s="59">
        <f t="shared" ca="1" si="89"/>
        <v>2.7921999999999998</v>
      </c>
      <c r="AP31" s="59">
        <f t="shared" ca="1" si="89"/>
        <v>3.41</v>
      </c>
      <c r="AQ31" s="59">
        <f t="shared" ca="1" si="89"/>
        <v>25</v>
      </c>
      <c r="AR31" s="103">
        <f t="shared" ca="1" si="89"/>
        <v>2.7921999999999998</v>
      </c>
      <c r="AS31" s="103">
        <f t="shared" ca="1" si="89"/>
        <v>3.41</v>
      </c>
      <c r="AT31" s="59">
        <f t="shared" ca="1" si="89"/>
        <v>25</v>
      </c>
      <c r="AU31" s="59">
        <f t="shared" ca="1" si="89"/>
        <v>0</v>
      </c>
      <c r="AV31" s="59">
        <f t="shared" ca="1" si="89"/>
        <v>0</v>
      </c>
      <c r="AW31" s="93">
        <f t="shared" ca="1" si="90"/>
        <v>23</v>
      </c>
      <c r="AX31" s="94">
        <f t="shared" ca="1" si="91"/>
        <v>5.59</v>
      </c>
      <c r="AY31" s="94">
        <f t="shared" ca="1" si="91"/>
        <v>0.75</v>
      </c>
      <c r="AZ31" s="94">
        <f t="shared" ca="1" si="91"/>
        <v>0.86</v>
      </c>
      <c r="BA31" s="94" t="str">
        <f t="shared" ca="1" si="91"/>
        <v/>
      </c>
      <c r="BB31" s="94">
        <f t="shared" ca="1" si="91"/>
        <v>3.71</v>
      </c>
      <c r="BC31" s="94" t="str">
        <f t="shared" ca="1" si="91"/>
        <v/>
      </c>
      <c r="BD31" s="94">
        <f t="shared" ca="1" si="91"/>
        <v>-4.92</v>
      </c>
      <c r="BE31" s="94">
        <f t="shared" ca="1" si="92"/>
        <v>10.91</v>
      </c>
      <c r="BF31" s="94">
        <f t="shared" ca="1" si="93"/>
        <v>2.8862499999999998E-4</v>
      </c>
      <c r="BG31" s="94">
        <f t="shared" ca="1" si="93"/>
        <v>2.7921999999999998</v>
      </c>
      <c r="BH31" s="99">
        <f t="shared" ca="1" si="94"/>
        <v>23</v>
      </c>
      <c r="BI31" s="59">
        <f t="shared" ca="1" si="95"/>
        <v>5.59</v>
      </c>
      <c r="BJ31" s="59">
        <f t="shared" ca="1" si="95"/>
        <v>0.75</v>
      </c>
      <c r="BK31" s="59">
        <f t="shared" ca="1" si="95"/>
        <v>0.86</v>
      </c>
      <c r="BL31" s="59" t="str">
        <f t="shared" ca="1" si="95"/>
        <v/>
      </c>
      <c r="BM31" s="59">
        <f t="shared" ca="1" si="95"/>
        <v>3.71</v>
      </c>
      <c r="BN31" s="59" t="str">
        <f t="shared" ca="1" si="95"/>
        <v/>
      </c>
      <c r="BO31" s="59">
        <f t="shared" ca="1" si="95"/>
        <v>-4.92</v>
      </c>
      <c r="BP31" s="59">
        <f t="shared" ca="1" si="96"/>
        <v>10.91</v>
      </c>
      <c r="BQ31" s="59">
        <f t="shared" ca="1" si="97"/>
        <v>2.8862499999999998E-4</v>
      </c>
      <c r="BR31" s="59">
        <f t="shared" ca="1" si="97"/>
        <v>2.7921999999999998</v>
      </c>
      <c r="BS31" t="str">
        <f t="shared" si="98"/>
        <v>W02R04</v>
      </c>
      <c r="BT31">
        <f t="shared" si="99"/>
        <v>31</v>
      </c>
      <c r="BU31" t="b">
        <f t="shared" si="101"/>
        <v>0</v>
      </c>
    </row>
    <row r="32" spans="1:73" x14ac:dyDescent="0.3">
      <c r="A32" t="str">
        <f t="shared" si="100"/>
        <v>W02</v>
      </c>
      <c r="B32" t="s">
        <v>85</v>
      </c>
      <c r="C32" s="3" t="str">
        <f t="shared" si="72"/>
        <v>Zone 05</v>
      </c>
      <c r="D32" t="str">
        <f t="shared" ref="D32:D39" si="102">IF(NOT(BU32),"n/a",IF(AND(H32=Yes,M32=Yes,ABS(E32-I32)&lt;=Tolerance/2),Pass,Fail))</f>
        <v>n/a</v>
      </c>
      <c r="E32" s="2">
        <f t="shared" ca="1" si="73"/>
        <v>7.61</v>
      </c>
      <c r="F32" s="2">
        <f t="shared" ca="1" si="74"/>
        <v>7.61</v>
      </c>
      <c r="G32" s="3">
        <f t="shared" ca="1" si="75"/>
        <v>0</v>
      </c>
      <c r="H32" s="27" t="str">
        <f t="shared" ca="1" si="76"/>
        <v>Yes</v>
      </c>
      <c r="I32" s="2">
        <f t="shared" ca="1" si="77"/>
        <v>7.61</v>
      </c>
      <c r="J32" s="2">
        <f ca="1">IF(Units="EDR2 total",BF32,IF(Units="EDR1 total",#REF!,BE32))</f>
        <v>7.61</v>
      </c>
      <c r="K32" s="2">
        <f ca="1">IF(Units="EDR2 total",BQ32,IF(Units="EDR1 total",#REF!,BP32))</f>
        <v>7.61</v>
      </c>
      <c r="L32" s="3">
        <f t="shared" ca="1" si="78"/>
        <v>0</v>
      </c>
      <c r="M32" s="3" t="str">
        <f t="shared" ca="1" si="79"/>
        <v>Yes</v>
      </c>
      <c r="N32" s="27" t="str">
        <f t="shared" si="80"/>
        <v>W02R05</v>
      </c>
      <c r="O32" s="19">
        <f t="shared" ca="1" si="81"/>
        <v>0</v>
      </c>
      <c r="P32" s="93">
        <f t="shared" ca="1" si="82"/>
        <v>24</v>
      </c>
      <c r="Q32" s="94">
        <f t="shared" ca="1" si="83"/>
        <v>2.87</v>
      </c>
      <c r="R32" s="94">
        <f t="shared" ca="1" si="83"/>
        <v>0</v>
      </c>
      <c r="S32" s="94">
        <f t="shared" ca="1" si="83"/>
        <v>0.85</v>
      </c>
      <c r="T32" s="94" t="str">
        <f t="shared" ca="1" si="83"/>
        <v/>
      </c>
      <c r="U32" s="94">
        <f t="shared" ca="1" si="83"/>
        <v>3.89</v>
      </c>
      <c r="V32" s="94">
        <f t="shared" ca="1" si="83"/>
        <v>0</v>
      </c>
      <c r="W32" s="94">
        <f t="shared" ca="1" si="84"/>
        <v>7.61</v>
      </c>
      <c r="X32" s="94">
        <f t="shared" ca="1" si="85"/>
        <v>15.79</v>
      </c>
      <c r="Y32" s="94">
        <f t="shared" ca="1" si="85"/>
        <v>2.94711E-5</v>
      </c>
      <c r="Z32" s="107">
        <f t="shared" ca="1" si="85"/>
        <v>2.6395</v>
      </c>
      <c r="AA32" s="107">
        <f t="shared" ca="1" si="85"/>
        <v>3.62</v>
      </c>
      <c r="AB32" s="94" t="str">
        <f t="shared" ca="1" si="85"/>
        <v>n/a</v>
      </c>
      <c r="AC32" s="94">
        <f t="shared" ca="1" si="85"/>
        <v>0</v>
      </c>
      <c r="AD32" s="94">
        <f t="shared" ca="1" si="85"/>
        <v>0</v>
      </c>
      <c r="AE32" s="99">
        <f t="shared" ca="1" si="86"/>
        <v>24</v>
      </c>
      <c r="AF32" s="59">
        <f t="shared" ca="1" si="87"/>
        <v>2.87</v>
      </c>
      <c r="AG32" s="59">
        <f t="shared" ca="1" si="87"/>
        <v>0</v>
      </c>
      <c r="AH32" s="59">
        <f t="shared" ca="1" si="87"/>
        <v>0.85</v>
      </c>
      <c r="AI32" s="59" t="str">
        <f t="shared" ca="1" si="87"/>
        <v/>
      </c>
      <c r="AJ32" s="59">
        <f t="shared" ca="1" si="87"/>
        <v>3.89</v>
      </c>
      <c r="AK32" s="59">
        <f t="shared" ca="1" si="87"/>
        <v>0</v>
      </c>
      <c r="AL32" s="59">
        <f t="shared" ca="1" si="87"/>
        <v>-4.6500000000000004</v>
      </c>
      <c r="AM32" s="59">
        <f t="shared" ca="1" si="88"/>
        <v>7.61</v>
      </c>
      <c r="AN32" s="59">
        <f t="shared" ca="1" si="89"/>
        <v>2.94711E-5</v>
      </c>
      <c r="AO32" s="59">
        <f t="shared" ca="1" si="89"/>
        <v>2.6395</v>
      </c>
      <c r="AP32" s="59">
        <f t="shared" ca="1" si="89"/>
        <v>3.62</v>
      </c>
      <c r="AQ32" s="59" t="str">
        <f t="shared" ca="1" si="89"/>
        <v>n/a</v>
      </c>
      <c r="AR32" s="103">
        <f t="shared" ca="1" si="89"/>
        <v>2.6395</v>
      </c>
      <c r="AS32" s="103">
        <f t="shared" ca="1" si="89"/>
        <v>3.62</v>
      </c>
      <c r="AT32" s="59" t="str">
        <f t="shared" ca="1" si="89"/>
        <v>n/a</v>
      </c>
      <c r="AU32" s="59">
        <f t="shared" ca="1" si="89"/>
        <v>0</v>
      </c>
      <c r="AV32" s="59">
        <f t="shared" ca="1" si="89"/>
        <v>0</v>
      </c>
      <c r="AW32" s="93">
        <f t="shared" ca="1" si="90"/>
        <v>24</v>
      </c>
      <c r="AX32" s="94">
        <f t="shared" ca="1" si="91"/>
        <v>2.87</v>
      </c>
      <c r="AY32" s="94">
        <f t="shared" ca="1" si="91"/>
        <v>0</v>
      </c>
      <c r="AZ32" s="94">
        <f t="shared" ca="1" si="91"/>
        <v>0.85</v>
      </c>
      <c r="BA32" s="94" t="str">
        <f t="shared" ca="1" si="91"/>
        <v/>
      </c>
      <c r="BB32" s="94">
        <f t="shared" ca="1" si="91"/>
        <v>3.89</v>
      </c>
      <c r="BC32" s="94" t="str">
        <f t="shared" ca="1" si="91"/>
        <v/>
      </c>
      <c r="BD32" s="94">
        <f t="shared" ca="1" si="91"/>
        <v>-4.6500000000000004</v>
      </c>
      <c r="BE32" s="94">
        <f t="shared" ca="1" si="92"/>
        <v>7.61</v>
      </c>
      <c r="BF32" s="94">
        <f t="shared" ca="1" si="93"/>
        <v>2.9476100000000001E-5</v>
      </c>
      <c r="BG32" s="94">
        <f t="shared" ca="1" si="93"/>
        <v>2.6395</v>
      </c>
      <c r="BH32" s="99">
        <f t="shared" ca="1" si="94"/>
        <v>24</v>
      </c>
      <c r="BI32" s="59">
        <f t="shared" ca="1" si="95"/>
        <v>2.87</v>
      </c>
      <c r="BJ32" s="59">
        <f t="shared" ca="1" si="95"/>
        <v>0</v>
      </c>
      <c r="BK32" s="59">
        <f t="shared" ca="1" si="95"/>
        <v>0.85</v>
      </c>
      <c r="BL32" s="59" t="str">
        <f t="shared" ca="1" si="95"/>
        <v/>
      </c>
      <c r="BM32" s="59">
        <f t="shared" ca="1" si="95"/>
        <v>3.89</v>
      </c>
      <c r="BN32" s="59" t="str">
        <f t="shared" ca="1" si="95"/>
        <v/>
      </c>
      <c r="BO32" s="59">
        <f t="shared" ca="1" si="95"/>
        <v>-4.6500000000000004</v>
      </c>
      <c r="BP32" s="59">
        <f t="shared" ca="1" si="96"/>
        <v>7.61</v>
      </c>
      <c r="BQ32" s="59">
        <f t="shared" ca="1" si="97"/>
        <v>2.9476100000000001E-5</v>
      </c>
      <c r="BR32" s="59">
        <f t="shared" ca="1" si="97"/>
        <v>2.6395</v>
      </c>
      <c r="BS32" t="str">
        <f t="shared" si="98"/>
        <v>W02R05</v>
      </c>
      <c r="BT32">
        <f t="shared" si="99"/>
        <v>32</v>
      </c>
      <c r="BU32" t="b">
        <f t="shared" si="101"/>
        <v>0</v>
      </c>
    </row>
    <row r="33" spans="1:73" x14ac:dyDescent="0.3">
      <c r="A33" t="str">
        <f t="shared" si="100"/>
        <v>W02</v>
      </c>
      <c r="B33" t="s">
        <v>87</v>
      </c>
      <c r="C33" s="3" t="str">
        <f t="shared" si="72"/>
        <v>Zone 06</v>
      </c>
      <c r="D33" t="str">
        <f t="shared" si="102"/>
        <v>n/a</v>
      </c>
      <c r="E33" s="2">
        <f t="shared" ca="1" si="73"/>
        <v>5.1400000000000006</v>
      </c>
      <c r="F33" s="2">
        <f t="shared" ca="1" si="74"/>
        <v>5.1400000000000006</v>
      </c>
      <c r="G33" s="3">
        <f t="shared" ca="1" si="75"/>
        <v>0</v>
      </c>
      <c r="H33" s="27" t="str">
        <f t="shared" ca="1" si="76"/>
        <v>Yes</v>
      </c>
      <c r="I33" s="2">
        <f t="shared" ca="1" si="77"/>
        <v>5.1400000000000006</v>
      </c>
      <c r="J33" s="2">
        <f ca="1">IF(Units="EDR2 total",BF33,IF(Units="EDR1 total",#REF!,BE33))</f>
        <v>5.1400000000000006</v>
      </c>
      <c r="K33" s="2">
        <f ca="1">IF(Units="EDR2 total",BQ33,IF(Units="EDR1 total",#REF!,BP33))</f>
        <v>5.1400000000000006</v>
      </c>
      <c r="L33" s="3">
        <f t="shared" ca="1" si="78"/>
        <v>0</v>
      </c>
      <c r="M33" s="3" t="str">
        <f t="shared" ca="1" si="79"/>
        <v>Yes</v>
      </c>
      <c r="N33" s="27" t="str">
        <f t="shared" si="80"/>
        <v>W02R06</v>
      </c>
      <c r="O33" s="19">
        <f t="shared" ca="1" si="81"/>
        <v>0</v>
      </c>
      <c r="P33" s="93">
        <f t="shared" ca="1" si="82"/>
        <v>25</v>
      </c>
      <c r="Q33" s="94">
        <f t="shared" ca="1" si="83"/>
        <v>1.1499999999999999</v>
      </c>
      <c r="R33" s="94">
        <f t="shared" ca="1" si="83"/>
        <v>0.24</v>
      </c>
      <c r="S33" s="94">
        <f t="shared" ca="1" si="83"/>
        <v>0.88</v>
      </c>
      <c r="T33" s="94" t="str">
        <f t="shared" ca="1" si="83"/>
        <v/>
      </c>
      <c r="U33" s="94">
        <f t="shared" ca="1" si="83"/>
        <v>2.87</v>
      </c>
      <c r="V33" s="94">
        <f t="shared" ca="1" si="83"/>
        <v>0</v>
      </c>
      <c r="W33" s="94">
        <f t="shared" ca="1" si="84"/>
        <v>5.1400000000000006</v>
      </c>
      <c r="X33" s="94">
        <f t="shared" ca="1" si="85"/>
        <v>13.13</v>
      </c>
      <c r="Y33" s="94">
        <f t="shared" ca="1" si="85"/>
        <v>7.7756199999999996E-3</v>
      </c>
      <c r="Z33" s="107">
        <f t="shared" ca="1" si="85"/>
        <v>2.8338000000000001</v>
      </c>
      <c r="AA33" s="107">
        <f t="shared" ca="1" si="85"/>
        <v>3.39</v>
      </c>
      <c r="AB33" s="94" t="str">
        <f t="shared" ca="1" si="85"/>
        <v>n/a</v>
      </c>
      <c r="AC33" s="94">
        <f t="shared" ca="1" si="85"/>
        <v>0</v>
      </c>
      <c r="AD33" s="94">
        <f t="shared" ca="1" si="85"/>
        <v>0</v>
      </c>
      <c r="AE33" s="99">
        <f t="shared" ca="1" si="86"/>
        <v>25</v>
      </c>
      <c r="AF33" s="59">
        <f t="shared" ca="1" si="87"/>
        <v>1.1499999999999999</v>
      </c>
      <c r="AG33" s="59">
        <f t="shared" ca="1" si="87"/>
        <v>0.24</v>
      </c>
      <c r="AH33" s="59">
        <f t="shared" ca="1" si="87"/>
        <v>0.88</v>
      </c>
      <c r="AI33" s="59" t="str">
        <f t="shared" ca="1" si="87"/>
        <v/>
      </c>
      <c r="AJ33" s="59">
        <f t="shared" ca="1" si="87"/>
        <v>2.87</v>
      </c>
      <c r="AK33" s="59">
        <f t="shared" ca="1" si="87"/>
        <v>0</v>
      </c>
      <c r="AL33" s="59">
        <f t="shared" ca="1" si="87"/>
        <v>-4.84</v>
      </c>
      <c r="AM33" s="59">
        <f t="shared" ca="1" si="88"/>
        <v>5.1400000000000006</v>
      </c>
      <c r="AN33" s="59">
        <f t="shared" ca="1" si="89"/>
        <v>7.7756199999999996E-3</v>
      </c>
      <c r="AO33" s="59">
        <f t="shared" ca="1" si="89"/>
        <v>2.8338000000000001</v>
      </c>
      <c r="AP33" s="59">
        <f t="shared" ca="1" si="89"/>
        <v>3.39</v>
      </c>
      <c r="AQ33" s="59" t="str">
        <f t="shared" ca="1" si="89"/>
        <v>n/a</v>
      </c>
      <c r="AR33" s="103">
        <f t="shared" ca="1" si="89"/>
        <v>2.8338000000000001</v>
      </c>
      <c r="AS33" s="103">
        <f t="shared" ca="1" si="89"/>
        <v>3.39</v>
      </c>
      <c r="AT33" s="59" t="str">
        <f t="shared" ca="1" si="89"/>
        <v>n/a</v>
      </c>
      <c r="AU33" s="59">
        <f t="shared" ca="1" si="89"/>
        <v>0</v>
      </c>
      <c r="AV33" s="59">
        <f t="shared" ca="1" si="89"/>
        <v>0</v>
      </c>
      <c r="AW33" s="93">
        <f t="shared" ca="1" si="90"/>
        <v>25</v>
      </c>
      <c r="AX33" s="94">
        <f t="shared" ca="1" si="91"/>
        <v>1.1499999999999999</v>
      </c>
      <c r="AY33" s="94">
        <f t="shared" ca="1" si="91"/>
        <v>0.24</v>
      </c>
      <c r="AZ33" s="94">
        <f t="shared" ca="1" si="91"/>
        <v>0.88</v>
      </c>
      <c r="BA33" s="94" t="str">
        <f t="shared" ca="1" si="91"/>
        <v/>
      </c>
      <c r="BB33" s="94">
        <f t="shared" ca="1" si="91"/>
        <v>2.87</v>
      </c>
      <c r="BC33" s="94" t="str">
        <f t="shared" ca="1" si="91"/>
        <v/>
      </c>
      <c r="BD33" s="94">
        <f t="shared" ca="1" si="91"/>
        <v>-4.84</v>
      </c>
      <c r="BE33" s="94">
        <f t="shared" ca="1" si="92"/>
        <v>5.1400000000000006</v>
      </c>
      <c r="BF33" s="94">
        <f t="shared" ca="1" si="93"/>
        <v>7.7751499999999998E-3</v>
      </c>
      <c r="BG33" s="94">
        <f t="shared" ca="1" si="93"/>
        <v>2.8338000000000001</v>
      </c>
      <c r="BH33" s="99">
        <f t="shared" ca="1" si="94"/>
        <v>25</v>
      </c>
      <c r="BI33" s="59">
        <f t="shared" ca="1" si="95"/>
        <v>1.1499999999999999</v>
      </c>
      <c r="BJ33" s="59">
        <f t="shared" ca="1" si="95"/>
        <v>0.24</v>
      </c>
      <c r="BK33" s="59">
        <f t="shared" ca="1" si="95"/>
        <v>0.88</v>
      </c>
      <c r="BL33" s="59" t="str">
        <f t="shared" ca="1" si="95"/>
        <v/>
      </c>
      <c r="BM33" s="59">
        <f t="shared" ca="1" si="95"/>
        <v>2.87</v>
      </c>
      <c r="BN33" s="59" t="str">
        <f t="shared" ca="1" si="95"/>
        <v/>
      </c>
      <c r="BO33" s="59">
        <f t="shared" ca="1" si="95"/>
        <v>-4.84</v>
      </c>
      <c r="BP33" s="59">
        <f t="shared" ca="1" si="96"/>
        <v>5.1400000000000006</v>
      </c>
      <c r="BQ33" s="59">
        <f t="shared" ca="1" si="97"/>
        <v>7.7751499999999998E-3</v>
      </c>
      <c r="BR33" s="59">
        <f t="shared" ca="1" si="97"/>
        <v>2.8338000000000001</v>
      </c>
      <c r="BS33" t="str">
        <f t="shared" si="98"/>
        <v>W02R06</v>
      </c>
      <c r="BT33">
        <f t="shared" si="99"/>
        <v>33</v>
      </c>
      <c r="BU33" t="b">
        <f t="shared" si="101"/>
        <v>0</v>
      </c>
    </row>
    <row r="34" spans="1:73" x14ac:dyDescent="0.3">
      <c r="A34" t="str">
        <f t="shared" si="100"/>
        <v>W02</v>
      </c>
      <c r="B34" t="s">
        <v>89</v>
      </c>
      <c r="C34" s="3" t="str">
        <f t="shared" si="72"/>
        <v>Zone 07</v>
      </c>
      <c r="D34" t="str">
        <f t="shared" si="102"/>
        <v>n/a</v>
      </c>
      <c r="E34" s="2">
        <f t="shared" ca="1" si="73"/>
        <v>5.0600000000000005</v>
      </c>
      <c r="F34" s="2">
        <f t="shared" ca="1" si="74"/>
        <v>5.0600000000000005</v>
      </c>
      <c r="G34" s="3">
        <f t="shared" ca="1" si="75"/>
        <v>0</v>
      </c>
      <c r="H34" s="27" t="str">
        <f t="shared" ca="1" si="76"/>
        <v>Yes</v>
      </c>
      <c r="I34" s="2">
        <f t="shared" ca="1" si="77"/>
        <v>5.0600000000000005</v>
      </c>
      <c r="J34" s="2">
        <f ca="1">IF(Units="EDR2 total",BF34,IF(Units="EDR1 total",#REF!,BE34))</f>
        <v>5.0600000000000005</v>
      </c>
      <c r="K34" s="2">
        <f ca="1">IF(Units="EDR2 total",BQ34,IF(Units="EDR1 total",#REF!,BP34))</f>
        <v>5.0600000000000005</v>
      </c>
      <c r="L34" s="3">
        <f t="shared" ca="1" si="78"/>
        <v>0</v>
      </c>
      <c r="M34" s="3" t="str">
        <f t="shared" ca="1" si="79"/>
        <v>Yes</v>
      </c>
      <c r="N34" s="27" t="str">
        <f t="shared" si="80"/>
        <v>W02R07</v>
      </c>
      <c r="O34" s="19">
        <f t="shared" ca="1" si="81"/>
        <v>0</v>
      </c>
      <c r="P34" s="93">
        <f t="shared" ca="1" si="82"/>
        <v>26</v>
      </c>
      <c r="Q34" s="94">
        <f t="shared" ca="1" si="83"/>
        <v>0.81</v>
      </c>
      <c r="R34" s="94">
        <f t="shared" ca="1" si="83"/>
        <v>0.62</v>
      </c>
      <c r="S34" s="94">
        <f t="shared" ca="1" si="83"/>
        <v>0.87</v>
      </c>
      <c r="T34" s="94" t="str">
        <f t="shared" ca="1" si="83"/>
        <v/>
      </c>
      <c r="U34" s="94">
        <f t="shared" ca="1" si="83"/>
        <v>2.76</v>
      </c>
      <c r="V34" s="94">
        <f t="shared" ca="1" si="83"/>
        <v>0</v>
      </c>
      <c r="W34" s="94">
        <f t="shared" ca="1" si="84"/>
        <v>5.0600000000000005</v>
      </c>
      <c r="X34" s="94">
        <f t="shared" ca="1" si="85"/>
        <v>13.62</v>
      </c>
      <c r="Y34" s="94">
        <f t="shared" ca="1" si="85"/>
        <v>9.6228400000000006E-3</v>
      </c>
      <c r="Z34" s="107">
        <f t="shared" ca="1" si="85"/>
        <v>2.6943999999999999</v>
      </c>
      <c r="AA34" s="107">
        <f t="shared" ca="1" si="85"/>
        <v>3.33</v>
      </c>
      <c r="AB34" s="94" t="str">
        <f t="shared" ca="1" si="85"/>
        <v>n/a</v>
      </c>
      <c r="AC34" s="94">
        <f t="shared" ca="1" si="85"/>
        <v>0</v>
      </c>
      <c r="AD34" s="94">
        <f t="shared" ca="1" si="85"/>
        <v>0</v>
      </c>
      <c r="AE34" s="99">
        <f t="shared" ca="1" si="86"/>
        <v>26</v>
      </c>
      <c r="AF34" s="59">
        <f t="shared" ca="1" si="87"/>
        <v>0.81</v>
      </c>
      <c r="AG34" s="59">
        <f t="shared" ca="1" si="87"/>
        <v>0.62</v>
      </c>
      <c r="AH34" s="59">
        <f t="shared" ca="1" si="87"/>
        <v>0.87</v>
      </c>
      <c r="AI34" s="59" t="str">
        <f t="shared" ca="1" si="87"/>
        <v/>
      </c>
      <c r="AJ34" s="59">
        <f t="shared" ca="1" si="87"/>
        <v>2.76</v>
      </c>
      <c r="AK34" s="59">
        <f t="shared" ca="1" si="87"/>
        <v>0</v>
      </c>
      <c r="AL34" s="59">
        <f t="shared" ca="1" si="87"/>
        <v>-4.43</v>
      </c>
      <c r="AM34" s="59">
        <f t="shared" ca="1" si="88"/>
        <v>5.0600000000000005</v>
      </c>
      <c r="AN34" s="59">
        <f t="shared" ca="1" si="89"/>
        <v>9.6228400000000006E-3</v>
      </c>
      <c r="AO34" s="59">
        <f t="shared" ca="1" si="89"/>
        <v>2.6943999999999999</v>
      </c>
      <c r="AP34" s="59">
        <f t="shared" ca="1" si="89"/>
        <v>3.33</v>
      </c>
      <c r="AQ34" s="59" t="str">
        <f t="shared" ca="1" si="89"/>
        <v>n/a</v>
      </c>
      <c r="AR34" s="103">
        <f t="shared" ca="1" si="89"/>
        <v>2.6943999999999999</v>
      </c>
      <c r="AS34" s="103">
        <f t="shared" ca="1" si="89"/>
        <v>3.33</v>
      </c>
      <c r="AT34" s="59" t="str">
        <f t="shared" ca="1" si="89"/>
        <v>n/a</v>
      </c>
      <c r="AU34" s="59">
        <f t="shared" ca="1" si="89"/>
        <v>0</v>
      </c>
      <c r="AV34" s="59">
        <f t="shared" ca="1" si="89"/>
        <v>0</v>
      </c>
      <c r="AW34" s="93">
        <f t="shared" ca="1" si="90"/>
        <v>26</v>
      </c>
      <c r="AX34" s="94">
        <f t="shared" ca="1" si="91"/>
        <v>0.81</v>
      </c>
      <c r="AY34" s="94">
        <f t="shared" ca="1" si="91"/>
        <v>0.62</v>
      </c>
      <c r="AZ34" s="94">
        <f t="shared" ca="1" si="91"/>
        <v>0.87</v>
      </c>
      <c r="BA34" s="94" t="str">
        <f t="shared" ca="1" si="91"/>
        <v/>
      </c>
      <c r="BB34" s="94">
        <f t="shared" ca="1" si="91"/>
        <v>2.76</v>
      </c>
      <c r="BC34" s="94" t="str">
        <f t="shared" ca="1" si="91"/>
        <v/>
      </c>
      <c r="BD34" s="94">
        <f t="shared" ca="1" si="91"/>
        <v>-4.43</v>
      </c>
      <c r="BE34" s="94">
        <f t="shared" ca="1" si="92"/>
        <v>5.0600000000000005</v>
      </c>
      <c r="BF34" s="94">
        <f t="shared" ca="1" si="93"/>
        <v>9.6204700000000008E-3</v>
      </c>
      <c r="BG34" s="94">
        <f t="shared" ca="1" si="93"/>
        <v>2.6943999999999999</v>
      </c>
      <c r="BH34" s="99">
        <f t="shared" ca="1" si="94"/>
        <v>26</v>
      </c>
      <c r="BI34" s="59">
        <f t="shared" ca="1" si="95"/>
        <v>0.81</v>
      </c>
      <c r="BJ34" s="59">
        <f t="shared" ca="1" si="95"/>
        <v>0.62</v>
      </c>
      <c r="BK34" s="59">
        <f t="shared" ca="1" si="95"/>
        <v>0.87</v>
      </c>
      <c r="BL34" s="59" t="str">
        <f t="shared" ca="1" si="95"/>
        <v/>
      </c>
      <c r="BM34" s="59">
        <f t="shared" ca="1" si="95"/>
        <v>2.76</v>
      </c>
      <c r="BN34" s="59" t="str">
        <f t="shared" ca="1" si="95"/>
        <v/>
      </c>
      <c r="BO34" s="59">
        <f t="shared" ca="1" si="95"/>
        <v>-4.43</v>
      </c>
      <c r="BP34" s="59">
        <f t="shared" ca="1" si="96"/>
        <v>5.0600000000000005</v>
      </c>
      <c r="BQ34" s="59">
        <f t="shared" ca="1" si="97"/>
        <v>9.6204700000000008E-3</v>
      </c>
      <c r="BR34" s="59">
        <f t="shared" ca="1" si="97"/>
        <v>2.6943999999999999</v>
      </c>
      <c r="BS34" t="str">
        <f t="shared" si="98"/>
        <v>W02R07</v>
      </c>
      <c r="BT34">
        <f t="shared" si="99"/>
        <v>34</v>
      </c>
      <c r="BU34" t="b">
        <f t="shared" si="101"/>
        <v>0</v>
      </c>
    </row>
    <row r="35" spans="1:73" x14ac:dyDescent="0.3">
      <c r="A35" t="str">
        <f t="shared" si="100"/>
        <v>W02</v>
      </c>
      <c r="B35" t="s">
        <v>91</v>
      </c>
      <c r="C35" s="3" t="str">
        <f t="shared" si="72"/>
        <v>Zone 08</v>
      </c>
      <c r="D35" t="str">
        <f t="shared" si="102"/>
        <v>n/a</v>
      </c>
      <c r="E35" s="2">
        <f t="shared" ca="1" si="73"/>
        <v>6.55</v>
      </c>
      <c r="F35" s="2">
        <f t="shared" ca="1" si="74"/>
        <v>6.55</v>
      </c>
      <c r="G35" s="3">
        <f t="shared" ca="1" si="75"/>
        <v>0</v>
      </c>
      <c r="H35" s="27" t="str">
        <f t="shared" ca="1" si="76"/>
        <v>Yes</v>
      </c>
      <c r="I35" s="2">
        <f t="shared" ca="1" si="77"/>
        <v>6.55</v>
      </c>
      <c r="J35" s="2">
        <f ca="1">IF(Units="EDR2 total",BF35,IF(Units="EDR1 total",#REF!,BE35))</f>
        <v>6.55</v>
      </c>
      <c r="K35" s="2">
        <f ca="1">IF(Units="EDR2 total",BQ35,IF(Units="EDR1 total",#REF!,BP35))</f>
        <v>6.55</v>
      </c>
      <c r="L35" s="3">
        <f t="shared" ca="1" si="78"/>
        <v>0</v>
      </c>
      <c r="M35" s="3" t="str">
        <f t="shared" ca="1" si="79"/>
        <v>Yes</v>
      </c>
      <c r="N35" s="27" t="str">
        <f t="shared" si="80"/>
        <v>W02R08</v>
      </c>
      <c r="O35" s="19">
        <f t="shared" ca="1" si="81"/>
        <v>0</v>
      </c>
      <c r="P35" s="93">
        <f t="shared" ca="1" si="82"/>
        <v>27</v>
      </c>
      <c r="Q35" s="94">
        <f t="shared" ca="1" si="83"/>
        <v>1.18</v>
      </c>
      <c r="R35" s="94">
        <f t="shared" ca="1" si="83"/>
        <v>1.83</v>
      </c>
      <c r="S35" s="94">
        <f t="shared" ca="1" si="83"/>
        <v>0.88</v>
      </c>
      <c r="T35" s="94" t="str">
        <f t="shared" ca="1" si="83"/>
        <v/>
      </c>
      <c r="U35" s="94">
        <f t="shared" ca="1" si="83"/>
        <v>2.66</v>
      </c>
      <c r="V35" s="94">
        <f t="shared" ca="1" si="83"/>
        <v>0</v>
      </c>
      <c r="W35" s="94">
        <f t="shared" ca="1" si="84"/>
        <v>6.55</v>
      </c>
      <c r="X35" s="94">
        <f t="shared" ca="1" si="85"/>
        <v>14.25</v>
      </c>
      <c r="Y35" s="94">
        <f t="shared" ca="1" si="85"/>
        <v>2.99641E-2</v>
      </c>
      <c r="Z35" s="107">
        <f t="shared" ca="1" si="85"/>
        <v>2.9521999999999999</v>
      </c>
      <c r="AA35" s="107">
        <f t="shared" ca="1" si="85"/>
        <v>3.26</v>
      </c>
      <c r="AB35" s="94">
        <f t="shared" ca="1" si="85"/>
        <v>54</v>
      </c>
      <c r="AC35" s="94">
        <f t="shared" ca="1" si="85"/>
        <v>0</v>
      </c>
      <c r="AD35" s="94">
        <f t="shared" ca="1" si="85"/>
        <v>0</v>
      </c>
      <c r="AE35" s="99">
        <f t="shared" ca="1" si="86"/>
        <v>27</v>
      </c>
      <c r="AF35" s="59">
        <f t="shared" ca="1" si="87"/>
        <v>1.18</v>
      </c>
      <c r="AG35" s="59">
        <f t="shared" ca="1" si="87"/>
        <v>1.83</v>
      </c>
      <c r="AH35" s="59">
        <f t="shared" ca="1" si="87"/>
        <v>0.88</v>
      </c>
      <c r="AI35" s="59" t="str">
        <f t="shared" ca="1" si="87"/>
        <v/>
      </c>
      <c r="AJ35" s="59">
        <f t="shared" ca="1" si="87"/>
        <v>2.66</v>
      </c>
      <c r="AK35" s="59">
        <f t="shared" ca="1" si="87"/>
        <v>0</v>
      </c>
      <c r="AL35" s="59">
        <f t="shared" ca="1" si="87"/>
        <v>-5.15</v>
      </c>
      <c r="AM35" s="59">
        <f t="shared" ca="1" si="88"/>
        <v>6.55</v>
      </c>
      <c r="AN35" s="59">
        <f t="shared" ca="1" si="89"/>
        <v>2.99641E-2</v>
      </c>
      <c r="AO35" s="59">
        <f t="shared" ca="1" si="89"/>
        <v>2.9521999999999999</v>
      </c>
      <c r="AP35" s="59">
        <f t="shared" ca="1" si="89"/>
        <v>3.26</v>
      </c>
      <c r="AQ35" s="59">
        <f t="shared" ca="1" si="89"/>
        <v>54</v>
      </c>
      <c r="AR35" s="103">
        <f t="shared" ca="1" si="89"/>
        <v>2.9521999999999999</v>
      </c>
      <c r="AS35" s="103">
        <f t="shared" ca="1" si="89"/>
        <v>3.26</v>
      </c>
      <c r="AT35" s="59">
        <f t="shared" ca="1" si="89"/>
        <v>54</v>
      </c>
      <c r="AU35" s="59">
        <f t="shared" ca="1" si="89"/>
        <v>0</v>
      </c>
      <c r="AV35" s="59">
        <f t="shared" ca="1" si="89"/>
        <v>0</v>
      </c>
      <c r="AW35" s="93">
        <f t="shared" ca="1" si="90"/>
        <v>27</v>
      </c>
      <c r="AX35" s="94">
        <f t="shared" ca="1" si="91"/>
        <v>1.18</v>
      </c>
      <c r="AY35" s="94">
        <f t="shared" ca="1" si="91"/>
        <v>1.83</v>
      </c>
      <c r="AZ35" s="94">
        <f t="shared" ca="1" si="91"/>
        <v>0.88</v>
      </c>
      <c r="BA35" s="94" t="str">
        <f t="shared" ca="1" si="91"/>
        <v/>
      </c>
      <c r="BB35" s="94">
        <f t="shared" ca="1" si="91"/>
        <v>2.66</v>
      </c>
      <c r="BC35" s="94" t="str">
        <f t="shared" ca="1" si="91"/>
        <v/>
      </c>
      <c r="BD35" s="94">
        <f t="shared" ca="1" si="91"/>
        <v>-5.15</v>
      </c>
      <c r="BE35" s="94">
        <f t="shared" ca="1" si="92"/>
        <v>6.55</v>
      </c>
      <c r="BF35" s="94">
        <f t="shared" ca="1" si="93"/>
        <v>2.9960799999999999E-2</v>
      </c>
      <c r="BG35" s="94">
        <f t="shared" ca="1" si="93"/>
        <v>2.9521999999999999</v>
      </c>
      <c r="BH35" s="99">
        <f t="shared" ca="1" si="94"/>
        <v>27</v>
      </c>
      <c r="BI35" s="59">
        <f t="shared" ca="1" si="95"/>
        <v>1.18</v>
      </c>
      <c r="BJ35" s="59">
        <f t="shared" ca="1" si="95"/>
        <v>1.83</v>
      </c>
      <c r="BK35" s="59">
        <f t="shared" ca="1" si="95"/>
        <v>0.88</v>
      </c>
      <c r="BL35" s="59" t="str">
        <f t="shared" ca="1" si="95"/>
        <v/>
      </c>
      <c r="BM35" s="59">
        <f t="shared" ca="1" si="95"/>
        <v>2.66</v>
      </c>
      <c r="BN35" s="59" t="str">
        <f t="shared" ca="1" si="95"/>
        <v/>
      </c>
      <c r="BO35" s="59">
        <f t="shared" ca="1" si="95"/>
        <v>-5.15</v>
      </c>
      <c r="BP35" s="59">
        <f t="shared" ca="1" si="96"/>
        <v>6.55</v>
      </c>
      <c r="BQ35" s="59">
        <f t="shared" ca="1" si="97"/>
        <v>2.9960799999999999E-2</v>
      </c>
      <c r="BR35" s="59">
        <f t="shared" ca="1" si="97"/>
        <v>2.9521999999999999</v>
      </c>
      <c r="BS35" t="str">
        <f t="shared" si="98"/>
        <v>W02R08</v>
      </c>
      <c r="BT35">
        <f t="shared" si="99"/>
        <v>35</v>
      </c>
      <c r="BU35" t="b">
        <f t="shared" si="101"/>
        <v>0</v>
      </c>
    </row>
    <row r="36" spans="1:73" x14ac:dyDescent="0.3">
      <c r="A36" t="str">
        <f t="shared" si="100"/>
        <v>W02</v>
      </c>
      <c r="B36" t="s">
        <v>93</v>
      </c>
      <c r="C36" s="3" t="str">
        <f t="shared" si="72"/>
        <v>Zone 09</v>
      </c>
      <c r="D36" t="str">
        <f t="shared" si="102"/>
        <v>n/a</v>
      </c>
      <c r="E36" s="2">
        <f t="shared" ca="1" si="73"/>
        <v>7.2799999999999994</v>
      </c>
      <c r="F36" s="2">
        <f t="shared" ca="1" si="74"/>
        <v>7.2799999999999994</v>
      </c>
      <c r="G36" s="3">
        <f t="shared" ca="1" si="75"/>
        <v>0</v>
      </c>
      <c r="H36" s="27" t="str">
        <f t="shared" ca="1" si="76"/>
        <v>Yes</v>
      </c>
      <c r="I36" s="2">
        <f t="shared" ca="1" si="77"/>
        <v>7.2799999999999994</v>
      </c>
      <c r="J36" s="2">
        <f ca="1">IF(Units="EDR2 total",BF36,IF(Units="EDR1 total",#REF!,BE36))</f>
        <v>7.2799999999999994</v>
      </c>
      <c r="K36" s="2">
        <f ca="1">IF(Units="EDR2 total",BQ36,IF(Units="EDR1 total",#REF!,BP36))</f>
        <v>7.2799999999999994</v>
      </c>
      <c r="L36" s="3">
        <f t="shared" ca="1" si="78"/>
        <v>0</v>
      </c>
      <c r="M36" s="3" t="str">
        <f t="shared" ca="1" si="79"/>
        <v>Yes</v>
      </c>
      <c r="N36" s="27" t="str">
        <f t="shared" si="80"/>
        <v>W02R09</v>
      </c>
      <c r="O36" s="19">
        <f t="shared" ca="1" si="81"/>
        <v>0</v>
      </c>
      <c r="P36" s="93">
        <f t="shared" ca="1" si="82"/>
        <v>28</v>
      </c>
      <c r="Q36" s="94">
        <f t="shared" ca="1" si="83"/>
        <v>1.77</v>
      </c>
      <c r="R36" s="94">
        <f t="shared" ca="1" si="83"/>
        <v>1.91</v>
      </c>
      <c r="S36" s="94">
        <f t="shared" ca="1" si="83"/>
        <v>0.87</v>
      </c>
      <c r="T36" s="94" t="str">
        <f t="shared" ca="1" si="83"/>
        <v/>
      </c>
      <c r="U36" s="94">
        <f t="shared" ca="1" si="83"/>
        <v>2.73</v>
      </c>
      <c r="V36" s="94">
        <f t="shared" ca="1" si="83"/>
        <v>0</v>
      </c>
      <c r="W36" s="94">
        <f t="shared" ca="1" si="84"/>
        <v>7.2799999999999994</v>
      </c>
      <c r="X36" s="94">
        <f t="shared" ca="1" si="85"/>
        <v>14.77</v>
      </c>
      <c r="Y36" s="94">
        <f t="shared" ca="1" si="85"/>
        <v>3.0780600000000002E-2</v>
      </c>
      <c r="Z36" s="107">
        <f t="shared" ca="1" si="85"/>
        <v>3.0150999999999999</v>
      </c>
      <c r="AA36" s="107">
        <f t="shared" ca="1" si="85"/>
        <v>3.28</v>
      </c>
      <c r="AB36" s="94">
        <f t="shared" ca="1" si="85"/>
        <v>52</v>
      </c>
      <c r="AC36" s="94">
        <f t="shared" ca="1" si="85"/>
        <v>0</v>
      </c>
      <c r="AD36" s="94">
        <f t="shared" ca="1" si="85"/>
        <v>0</v>
      </c>
      <c r="AE36" s="99">
        <f t="shared" ca="1" si="86"/>
        <v>28</v>
      </c>
      <c r="AF36" s="59">
        <f t="shared" ca="1" si="87"/>
        <v>1.77</v>
      </c>
      <c r="AG36" s="59">
        <f t="shared" ca="1" si="87"/>
        <v>1.91</v>
      </c>
      <c r="AH36" s="59">
        <f t="shared" ca="1" si="87"/>
        <v>0.87</v>
      </c>
      <c r="AI36" s="59" t="str">
        <f t="shared" ca="1" si="87"/>
        <v/>
      </c>
      <c r="AJ36" s="59">
        <f t="shared" ca="1" si="87"/>
        <v>2.73</v>
      </c>
      <c r="AK36" s="59">
        <f t="shared" ca="1" si="87"/>
        <v>0</v>
      </c>
      <c r="AL36" s="59">
        <f t="shared" ca="1" si="87"/>
        <v>-5.33</v>
      </c>
      <c r="AM36" s="59">
        <f t="shared" ca="1" si="88"/>
        <v>7.2799999999999994</v>
      </c>
      <c r="AN36" s="59">
        <f t="shared" ca="1" si="89"/>
        <v>3.0780600000000002E-2</v>
      </c>
      <c r="AO36" s="59">
        <f t="shared" ca="1" si="89"/>
        <v>3.0150999999999999</v>
      </c>
      <c r="AP36" s="59">
        <f t="shared" ca="1" si="89"/>
        <v>3.28</v>
      </c>
      <c r="AQ36" s="59">
        <f t="shared" ca="1" si="89"/>
        <v>52</v>
      </c>
      <c r="AR36" s="103">
        <f t="shared" ca="1" si="89"/>
        <v>3.0150999999999999</v>
      </c>
      <c r="AS36" s="103">
        <f t="shared" ca="1" si="89"/>
        <v>3.28</v>
      </c>
      <c r="AT36" s="59">
        <f t="shared" ca="1" si="89"/>
        <v>52</v>
      </c>
      <c r="AU36" s="59">
        <f t="shared" ca="1" si="89"/>
        <v>0</v>
      </c>
      <c r="AV36" s="59">
        <f t="shared" ca="1" si="89"/>
        <v>0</v>
      </c>
      <c r="AW36" s="93">
        <f t="shared" ca="1" si="90"/>
        <v>28</v>
      </c>
      <c r="AX36" s="94">
        <f t="shared" ca="1" si="91"/>
        <v>1.77</v>
      </c>
      <c r="AY36" s="94">
        <f t="shared" ca="1" si="91"/>
        <v>1.91</v>
      </c>
      <c r="AZ36" s="94">
        <f t="shared" ca="1" si="91"/>
        <v>0.87</v>
      </c>
      <c r="BA36" s="94" t="str">
        <f t="shared" ca="1" si="91"/>
        <v/>
      </c>
      <c r="BB36" s="94">
        <f t="shared" ca="1" si="91"/>
        <v>2.73</v>
      </c>
      <c r="BC36" s="94" t="str">
        <f t="shared" ca="1" si="91"/>
        <v/>
      </c>
      <c r="BD36" s="94">
        <f t="shared" ca="1" si="91"/>
        <v>-5.33</v>
      </c>
      <c r="BE36" s="94">
        <f t="shared" ca="1" si="92"/>
        <v>7.2799999999999994</v>
      </c>
      <c r="BF36" s="94">
        <f t="shared" ca="1" si="93"/>
        <v>3.07786E-2</v>
      </c>
      <c r="BG36" s="94">
        <f t="shared" ca="1" si="93"/>
        <v>3.0150999999999999</v>
      </c>
      <c r="BH36" s="99">
        <f t="shared" ca="1" si="94"/>
        <v>28</v>
      </c>
      <c r="BI36" s="59">
        <f t="shared" ca="1" si="95"/>
        <v>1.77</v>
      </c>
      <c r="BJ36" s="59">
        <f t="shared" ca="1" si="95"/>
        <v>1.91</v>
      </c>
      <c r="BK36" s="59">
        <f t="shared" ca="1" si="95"/>
        <v>0.87</v>
      </c>
      <c r="BL36" s="59" t="str">
        <f t="shared" ca="1" si="95"/>
        <v/>
      </c>
      <c r="BM36" s="59">
        <f t="shared" ca="1" si="95"/>
        <v>2.73</v>
      </c>
      <c r="BN36" s="59" t="str">
        <f t="shared" ca="1" si="95"/>
        <v/>
      </c>
      <c r="BO36" s="59">
        <f t="shared" ca="1" si="95"/>
        <v>-5.33</v>
      </c>
      <c r="BP36" s="59">
        <f t="shared" ca="1" si="96"/>
        <v>7.2799999999999994</v>
      </c>
      <c r="BQ36" s="59">
        <f t="shared" ca="1" si="97"/>
        <v>3.07786E-2</v>
      </c>
      <c r="BR36" s="59">
        <f t="shared" ca="1" si="97"/>
        <v>3.0150999999999999</v>
      </c>
      <c r="BS36" t="str">
        <f t="shared" si="98"/>
        <v>W02R09</v>
      </c>
      <c r="BT36">
        <f t="shared" si="99"/>
        <v>36</v>
      </c>
      <c r="BU36" t="b">
        <f t="shared" si="101"/>
        <v>0</v>
      </c>
    </row>
    <row r="37" spans="1:73" x14ac:dyDescent="0.3">
      <c r="A37" t="str">
        <f t="shared" si="100"/>
        <v>W02</v>
      </c>
      <c r="B37" t="s">
        <v>95</v>
      </c>
      <c r="C37" s="3" t="str">
        <f t="shared" si="72"/>
        <v>Zone 10</v>
      </c>
      <c r="D37" t="str">
        <f t="shared" si="102"/>
        <v>n/a</v>
      </c>
      <c r="E37" s="2">
        <f t="shared" ca="1" si="73"/>
        <v>8.02</v>
      </c>
      <c r="F37" s="2">
        <f t="shared" ca="1" si="74"/>
        <v>8.02</v>
      </c>
      <c r="G37" s="109">
        <f t="shared" ca="1" si="75"/>
        <v>0</v>
      </c>
      <c r="H37" s="114" t="str">
        <f t="shared" ca="1" si="76"/>
        <v>Yes</v>
      </c>
      <c r="I37" s="2">
        <f t="shared" ca="1" si="77"/>
        <v>8.02</v>
      </c>
      <c r="J37" s="2">
        <f ca="1">IF(Units="EDR2 total",BF37,IF(Units="EDR1 total",#REF!,BE37))</f>
        <v>8.02</v>
      </c>
      <c r="K37" s="2">
        <f ca="1">IF(Units="EDR2 total",BQ37,IF(Units="EDR1 total",#REF!,BP37))</f>
        <v>8.02</v>
      </c>
      <c r="L37" s="109">
        <f t="shared" ca="1" si="78"/>
        <v>0</v>
      </c>
      <c r="M37" s="3" t="str">
        <f t="shared" ca="1" si="79"/>
        <v>Yes</v>
      </c>
      <c r="N37" s="27" t="str">
        <f t="shared" si="80"/>
        <v>W02R10</v>
      </c>
      <c r="O37" s="19">
        <f t="shared" ca="1" si="81"/>
        <v>0</v>
      </c>
      <c r="P37" s="93">
        <f t="shared" ca="1" si="82"/>
        <v>29</v>
      </c>
      <c r="Q37" s="94">
        <f t="shared" ca="1" si="83"/>
        <v>1.87</v>
      </c>
      <c r="R37" s="94">
        <f t="shared" ca="1" si="83"/>
        <v>2.63</v>
      </c>
      <c r="S37" s="94">
        <f t="shared" ca="1" si="83"/>
        <v>0.86</v>
      </c>
      <c r="T37" s="94" t="str">
        <f t="shared" ca="1" si="83"/>
        <v/>
      </c>
      <c r="U37" s="94">
        <f t="shared" ca="1" si="83"/>
        <v>2.66</v>
      </c>
      <c r="V37" s="94">
        <f t="shared" ca="1" si="83"/>
        <v>0</v>
      </c>
      <c r="W37" s="94">
        <f t="shared" ca="1" si="84"/>
        <v>8.02</v>
      </c>
      <c r="X37" s="94">
        <f t="shared" ca="1" si="85"/>
        <v>15.22</v>
      </c>
      <c r="Y37" s="94">
        <f t="shared" ca="1" si="85"/>
        <v>3.1974200000000001E-2</v>
      </c>
      <c r="Z37" s="107">
        <f t="shared" ca="1" si="85"/>
        <v>3.1029</v>
      </c>
      <c r="AA37" s="107">
        <f t="shared" ca="1" si="85"/>
        <v>3.22</v>
      </c>
      <c r="AB37" s="94">
        <f t="shared" ca="1" si="85"/>
        <v>75</v>
      </c>
      <c r="AC37" s="94">
        <f t="shared" ca="1" si="85"/>
        <v>0</v>
      </c>
      <c r="AD37" s="94">
        <f t="shared" ca="1" si="85"/>
        <v>0</v>
      </c>
      <c r="AE37" s="99">
        <f t="shared" ca="1" si="86"/>
        <v>29</v>
      </c>
      <c r="AF37" s="59">
        <f t="shared" ca="1" si="87"/>
        <v>1.87</v>
      </c>
      <c r="AG37" s="59">
        <f t="shared" ca="1" si="87"/>
        <v>2.63</v>
      </c>
      <c r="AH37" s="59">
        <f t="shared" ca="1" si="87"/>
        <v>0.86</v>
      </c>
      <c r="AI37" s="59" t="str">
        <f t="shared" ca="1" si="87"/>
        <v/>
      </c>
      <c r="AJ37" s="59">
        <f t="shared" ca="1" si="87"/>
        <v>2.66</v>
      </c>
      <c r="AK37" s="59">
        <f t="shared" ca="1" si="87"/>
        <v>0</v>
      </c>
      <c r="AL37" s="59">
        <f t="shared" ca="1" si="87"/>
        <v>-5.63</v>
      </c>
      <c r="AM37" s="59">
        <f t="shared" ca="1" si="88"/>
        <v>8.02</v>
      </c>
      <c r="AN37" s="59">
        <f t="shared" ca="1" si="89"/>
        <v>3.1974200000000001E-2</v>
      </c>
      <c r="AO37" s="59">
        <f t="shared" ca="1" si="89"/>
        <v>3.1029</v>
      </c>
      <c r="AP37" s="59">
        <f t="shared" ca="1" si="89"/>
        <v>3.22</v>
      </c>
      <c r="AQ37" s="59">
        <f t="shared" ca="1" si="89"/>
        <v>75</v>
      </c>
      <c r="AR37" s="103">
        <f t="shared" ca="1" si="89"/>
        <v>3.1029</v>
      </c>
      <c r="AS37" s="103">
        <f t="shared" ca="1" si="89"/>
        <v>3.22</v>
      </c>
      <c r="AT37" s="59">
        <f t="shared" ca="1" si="89"/>
        <v>75</v>
      </c>
      <c r="AU37" s="59">
        <f t="shared" ca="1" si="89"/>
        <v>0</v>
      </c>
      <c r="AV37" s="59">
        <f t="shared" ca="1" si="89"/>
        <v>0</v>
      </c>
      <c r="AW37" s="93">
        <f t="shared" ca="1" si="90"/>
        <v>29</v>
      </c>
      <c r="AX37" s="94">
        <f t="shared" ca="1" si="91"/>
        <v>1.87</v>
      </c>
      <c r="AY37" s="94">
        <f t="shared" ca="1" si="91"/>
        <v>2.63</v>
      </c>
      <c r="AZ37" s="94">
        <f t="shared" ca="1" si="91"/>
        <v>0.86</v>
      </c>
      <c r="BA37" s="94" t="str">
        <f t="shared" ca="1" si="91"/>
        <v/>
      </c>
      <c r="BB37" s="94">
        <f t="shared" ca="1" si="91"/>
        <v>2.66</v>
      </c>
      <c r="BC37" s="94" t="str">
        <f t="shared" ca="1" si="91"/>
        <v/>
      </c>
      <c r="BD37" s="94">
        <f t="shared" ca="1" si="91"/>
        <v>-5.63</v>
      </c>
      <c r="BE37" s="94">
        <f t="shared" ca="1" si="92"/>
        <v>8.02</v>
      </c>
      <c r="BF37" s="94">
        <f t="shared" ca="1" si="93"/>
        <v>3.1973000000000001E-2</v>
      </c>
      <c r="BG37" s="94">
        <f t="shared" ca="1" si="93"/>
        <v>3.1029</v>
      </c>
      <c r="BH37" s="99">
        <f t="shared" ca="1" si="94"/>
        <v>29</v>
      </c>
      <c r="BI37" s="59">
        <f t="shared" ca="1" si="95"/>
        <v>1.87</v>
      </c>
      <c r="BJ37" s="59">
        <f t="shared" ca="1" si="95"/>
        <v>2.63</v>
      </c>
      <c r="BK37" s="59">
        <f t="shared" ca="1" si="95"/>
        <v>0.86</v>
      </c>
      <c r="BL37" s="59" t="str">
        <f t="shared" ca="1" si="95"/>
        <v/>
      </c>
      <c r="BM37" s="59">
        <f t="shared" ca="1" si="95"/>
        <v>2.66</v>
      </c>
      <c r="BN37" s="59" t="str">
        <f t="shared" ca="1" si="95"/>
        <v/>
      </c>
      <c r="BO37" s="59">
        <f t="shared" ca="1" si="95"/>
        <v>-5.63</v>
      </c>
      <c r="BP37" s="59">
        <f t="shared" ca="1" si="96"/>
        <v>8.02</v>
      </c>
      <c r="BQ37" s="59">
        <f t="shared" ca="1" si="97"/>
        <v>3.1973000000000001E-2</v>
      </c>
      <c r="BR37" s="59">
        <f t="shared" ca="1" si="97"/>
        <v>3.1029</v>
      </c>
      <c r="BS37" t="str">
        <f t="shared" si="98"/>
        <v>W02R10</v>
      </c>
      <c r="BT37">
        <f t="shared" si="99"/>
        <v>37</v>
      </c>
      <c r="BU37" t="b">
        <f t="shared" si="101"/>
        <v>0</v>
      </c>
    </row>
    <row r="38" spans="1:73" x14ac:dyDescent="0.3">
      <c r="A38" t="str">
        <f t="shared" si="100"/>
        <v>W02</v>
      </c>
      <c r="B38" t="s">
        <v>97</v>
      </c>
      <c r="C38" s="3" t="str">
        <f t="shared" si="72"/>
        <v>Zone 11</v>
      </c>
      <c r="D38" t="str">
        <f t="shared" si="102"/>
        <v>n/a</v>
      </c>
      <c r="E38" s="2">
        <f t="shared" ca="1" si="73"/>
        <v>14.059999999999999</v>
      </c>
      <c r="F38" s="2">
        <f t="shared" ca="1" si="74"/>
        <v>14.059999999999999</v>
      </c>
      <c r="G38" s="3">
        <f t="shared" ca="1" si="75"/>
        <v>0</v>
      </c>
      <c r="H38" s="27" t="str">
        <f t="shared" ca="1" si="76"/>
        <v>Yes</v>
      </c>
      <c r="I38" s="2">
        <f t="shared" ca="1" si="77"/>
        <v>14.059999999999999</v>
      </c>
      <c r="J38" s="2">
        <f ca="1">IF(Units="EDR2 total",BF38,IF(Units="EDR1 total",#REF!,BE38))</f>
        <v>14.059999999999999</v>
      </c>
      <c r="K38" s="2">
        <f ca="1">IF(Units="EDR2 total",BQ38,IF(Units="EDR1 total",#REF!,BP38))</f>
        <v>14.059999999999999</v>
      </c>
      <c r="L38" s="3">
        <f t="shared" ca="1" si="78"/>
        <v>0</v>
      </c>
      <c r="M38" s="3" t="str">
        <f t="shared" ca="1" si="79"/>
        <v>Yes</v>
      </c>
      <c r="N38" s="27" t="str">
        <f t="shared" si="80"/>
        <v>W02R11</v>
      </c>
      <c r="O38" s="19">
        <f t="shared" ca="1" si="81"/>
        <v>0</v>
      </c>
      <c r="P38" s="93">
        <f t="shared" ca="1" si="82"/>
        <v>30</v>
      </c>
      <c r="Q38" s="94">
        <f t="shared" ref="Q38:V43" ca="1" si="103">IF(Q$3=0,"",INDEX(INDIRECT(Q$1),$P38,Q$3))</f>
        <v>5.77</v>
      </c>
      <c r="R38" s="94">
        <f t="shared" ca="1" si="103"/>
        <v>4.2</v>
      </c>
      <c r="S38" s="94">
        <f t="shared" ca="1" si="103"/>
        <v>0.86</v>
      </c>
      <c r="T38" s="94" t="str">
        <f t="shared" ca="1" si="103"/>
        <v/>
      </c>
      <c r="U38" s="94">
        <f t="shared" ca="1" si="103"/>
        <v>3.23</v>
      </c>
      <c r="V38" s="94">
        <f t="shared" ca="1" si="103"/>
        <v>0</v>
      </c>
      <c r="W38" s="94">
        <f t="shared" ca="1" si="84"/>
        <v>14.059999999999999</v>
      </c>
      <c r="X38" s="94">
        <f t="shared" ref="X38:AD43" ca="1" si="104">IF(X$3=0,"",INDEX(INDIRECT(X$1),$P38,X$3))</f>
        <v>21.04</v>
      </c>
      <c r="Y38" s="94">
        <f t="shared" ca="1" si="104"/>
        <v>3.6292699999999997E-2</v>
      </c>
      <c r="Z38" s="107">
        <f t="shared" ca="1" si="104"/>
        <v>3.6972</v>
      </c>
      <c r="AA38" s="107">
        <f t="shared" ca="1" si="104"/>
        <v>3.16</v>
      </c>
      <c r="AB38" s="94">
        <f t="shared" ca="1" si="104"/>
        <v>122</v>
      </c>
      <c r="AC38" s="94">
        <f t="shared" ca="1" si="104"/>
        <v>0</v>
      </c>
      <c r="AD38" s="94">
        <f t="shared" ca="1" si="104"/>
        <v>0</v>
      </c>
      <c r="AE38" s="99">
        <f t="shared" ca="1" si="86"/>
        <v>30</v>
      </c>
      <c r="AF38" s="59">
        <f t="shared" ref="AF38:AL43" ca="1" si="105">IF(AF$3=0,"",INDEX(INDIRECT(AF$1),$AE38,AF$3))</f>
        <v>5.77</v>
      </c>
      <c r="AG38" s="59">
        <f t="shared" ca="1" si="105"/>
        <v>4.2</v>
      </c>
      <c r="AH38" s="59">
        <f t="shared" ca="1" si="105"/>
        <v>0.86</v>
      </c>
      <c r="AI38" s="59" t="str">
        <f t="shared" ca="1" si="105"/>
        <v/>
      </c>
      <c r="AJ38" s="59">
        <f t="shared" ca="1" si="105"/>
        <v>3.23</v>
      </c>
      <c r="AK38" s="59">
        <f t="shared" ca="1" si="105"/>
        <v>0</v>
      </c>
      <c r="AL38" s="59">
        <f t="shared" ca="1" si="105"/>
        <v>-5.88</v>
      </c>
      <c r="AM38" s="59">
        <f t="shared" ca="1" si="88"/>
        <v>14.059999999999999</v>
      </c>
      <c r="AN38" s="59">
        <f t="shared" ref="AN38:AV43" ca="1" si="106">IF(AN$3=0,"",INDEX(INDIRECT(AN$1),$AE38,AN$3))</f>
        <v>3.6292699999999997E-2</v>
      </c>
      <c r="AO38" s="59">
        <f t="shared" ca="1" si="106"/>
        <v>3.6972</v>
      </c>
      <c r="AP38" s="59">
        <f t="shared" ca="1" si="106"/>
        <v>3.16</v>
      </c>
      <c r="AQ38" s="59">
        <f t="shared" ca="1" si="106"/>
        <v>122</v>
      </c>
      <c r="AR38" s="103">
        <f t="shared" ca="1" si="106"/>
        <v>3.6972</v>
      </c>
      <c r="AS38" s="103">
        <f t="shared" ca="1" si="106"/>
        <v>3.16</v>
      </c>
      <c r="AT38" s="59">
        <f t="shared" ca="1" si="106"/>
        <v>122</v>
      </c>
      <c r="AU38" s="59">
        <f t="shared" ca="1" si="106"/>
        <v>0</v>
      </c>
      <c r="AV38" s="59">
        <f t="shared" ca="1" si="106"/>
        <v>0</v>
      </c>
      <c r="AW38" s="93">
        <f t="shared" ca="1" si="90"/>
        <v>30</v>
      </c>
      <c r="AX38" s="94">
        <f t="shared" ref="AX38:BD43" ca="1" si="107">IF(AX$3=0,"",INDEX(INDIRECT(AX$1),$AW38,AX$3))</f>
        <v>5.77</v>
      </c>
      <c r="AY38" s="94">
        <f t="shared" ca="1" si="107"/>
        <v>4.2</v>
      </c>
      <c r="AZ38" s="94">
        <f t="shared" ca="1" si="107"/>
        <v>0.86</v>
      </c>
      <c r="BA38" s="94" t="str">
        <f t="shared" ca="1" si="107"/>
        <v/>
      </c>
      <c r="BB38" s="94">
        <f t="shared" ca="1" si="107"/>
        <v>3.23</v>
      </c>
      <c r="BC38" s="94" t="str">
        <f t="shared" ca="1" si="107"/>
        <v/>
      </c>
      <c r="BD38" s="94">
        <f t="shared" ca="1" si="107"/>
        <v>-5.88</v>
      </c>
      <c r="BE38" s="94">
        <f t="shared" ca="1" si="92"/>
        <v>14.059999999999999</v>
      </c>
      <c r="BF38" s="94">
        <f t="shared" ref="BF38:BG43" ca="1" si="108">IF(BF$3=0,"",INDEX(INDIRECT(BF$1),$P38,BF$3))</f>
        <v>3.6291799999999999E-2</v>
      </c>
      <c r="BG38" s="94">
        <f t="shared" ca="1" si="108"/>
        <v>3.6972</v>
      </c>
      <c r="BH38" s="99">
        <f t="shared" ca="1" si="94"/>
        <v>30</v>
      </c>
      <c r="BI38" s="59">
        <f t="shared" ref="BI38:BO43" ca="1" si="109">IF(BI$3=0,"",INDEX(INDIRECT(BI$1),$BH38,BI$3))</f>
        <v>5.77</v>
      </c>
      <c r="BJ38" s="59">
        <f t="shared" ca="1" si="109"/>
        <v>4.2</v>
      </c>
      <c r="BK38" s="59">
        <f t="shared" ca="1" si="109"/>
        <v>0.86</v>
      </c>
      <c r="BL38" s="59" t="str">
        <f t="shared" ca="1" si="109"/>
        <v/>
      </c>
      <c r="BM38" s="59">
        <f t="shared" ca="1" si="109"/>
        <v>3.23</v>
      </c>
      <c r="BN38" s="59" t="str">
        <f t="shared" ca="1" si="109"/>
        <v/>
      </c>
      <c r="BO38" s="59">
        <f t="shared" ca="1" si="109"/>
        <v>-5.88</v>
      </c>
      <c r="BP38" s="59">
        <f t="shared" ca="1" si="96"/>
        <v>14.059999999999999</v>
      </c>
      <c r="BQ38" s="59">
        <f t="shared" ref="BQ38:BR43" ca="1" si="110">IF(BQ$3=0,"",INDEX(INDIRECT(BQ$1),$BH38,BQ$3))</f>
        <v>3.6291799999999999E-2</v>
      </c>
      <c r="BR38" s="59">
        <f t="shared" ca="1" si="110"/>
        <v>3.6972</v>
      </c>
      <c r="BS38" t="str">
        <f t="shared" si="98"/>
        <v>W02R11</v>
      </c>
      <c r="BT38">
        <f t="shared" si="99"/>
        <v>38</v>
      </c>
      <c r="BU38" t="b">
        <f t="shared" si="101"/>
        <v>0</v>
      </c>
    </row>
    <row r="39" spans="1:73" x14ac:dyDescent="0.3">
      <c r="A39" t="str">
        <f t="shared" si="100"/>
        <v>W02</v>
      </c>
      <c r="B39" t="s">
        <v>99</v>
      </c>
      <c r="C39" s="3" t="str">
        <f t="shared" si="72"/>
        <v>Zone 12</v>
      </c>
      <c r="D39" t="str">
        <f t="shared" si="102"/>
        <v>n/a</v>
      </c>
      <c r="E39" s="2">
        <f t="shared" ca="1" si="73"/>
        <v>11.38</v>
      </c>
      <c r="F39" s="2">
        <f t="shared" ca="1" si="74"/>
        <v>11.38</v>
      </c>
      <c r="G39" s="3">
        <f t="shared" ca="1" si="75"/>
        <v>0</v>
      </c>
      <c r="H39" s="27" t="str">
        <f t="shared" ca="1" si="76"/>
        <v>Yes</v>
      </c>
      <c r="I39" s="2">
        <f t="shared" ca="1" si="77"/>
        <v>11.38</v>
      </c>
      <c r="J39" s="2">
        <f ca="1">IF(Units="EDR2 total",BF39,IF(Units="EDR1 total",#REF!,BE39))</f>
        <v>11.38</v>
      </c>
      <c r="K39" s="2">
        <f ca="1">IF(Units="EDR2 total",BQ39,IF(Units="EDR1 total",#REF!,BP39))</f>
        <v>11.38</v>
      </c>
      <c r="L39" s="3">
        <f t="shared" ca="1" si="78"/>
        <v>0</v>
      </c>
      <c r="M39" s="3" t="str">
        <f t="shared" ca="1" si="79"/>
        <v>Yes</v>
      </c>
      <c r="N39" s="27" t="str">
        <f t="shared" si="80"/>
        <v>W02R12</v>
      </c>
      <c r="O39" s="19">
        <f t="shared" ca="1" si="81"/>
        <v>0</v>
      </c>
      <c r="P39" s="93">
        <f t="shared" ca="1" si="82"/>
        <v>31</v>
      </c>
      <c r="Q39" s="94">
        <f t="shared" ca="1" si="103"/>
        <v>5.7</v>
      </c>
      <c r="R39" s="94">
        <f t="shared" ca="1" si="103"/>
        <v>1.26</v>
      </c>
      <c r="S39" s="94">
        <f t="shared" ca="1" si="103"/>
        <v>0.86</v>
      </c>
      <c r="T39" s="94" t="str">
        <f t="shared" ca="1" si="103"/>
        <v/>
      </c>
      <c r="U39" s="94">
        <f t="shared" ca="1" si="103"/>
        <v>3.56</v>
      </c>
      <c r="V39" s="94">
        <f t="shared" ca="1" si="103"/>
        <v>0</v>
      </c>
      <c r="W39" s="94">
        <f t="shared" ca="1" si="84"/>
        <v>11.38</v>
      </c>
      <c r="X39" s="94">
        <f t="shared" ca="1" si="104"/>
        <v>19.48</v>
      </c>
      <c r="Y39" s="94">
        <f t="shared" ca="1" si="104"/>
        <v>1.3259399999999999E-2</v>
      </c>
      <c r="Z39" s="107">
        <f t="shared" ca="1" si="104"/>
        <v>3.0550999999999999</v>
      </c>
      <c r="AA39" s="107">
        <f t="shared" ca="1" si="104"/>
        <v>3.36</v>
      </c>
      <c r="AB39" s="94">
        <f t="shared" ca="1" si="104"/>
        <v>31</v>
      </c>
      <c r="AC39" s="94">
        <f t="shared" ca="1" si="104"/>
        <v>0</v>
      </c>
      <c r="AD39" s="94">
        <f t="shared" ca="1" si="104"/>
        <v>0</v>
      </c>
      <c r="AE39" s="99">
        <f t="shared" ca="1" si="86"/>
        <v>31</v>
      </c>
      <c r="AF39" s="59">
        <f t="shared" ca="1" si="105"/>
        <v>5.7</v>
      </c>
      <c r="AG39" s="59">
        <f t="shared" ca="1" si="105"/>
        <v>1.26</v>
      </c>
      <c r="AH39" s="59">
        <f t="shared" ca="1" si="105"/>
        <v>0.86</v>
      </c>
      <c r="AI39" s="59" t="str">
        <f t="shared" ca="1" si="105"/>
        <v/>
      </c>
      <c r="AJ39" s="59">
        <f t="shared" ca="1" si="105"/>
        <v>3.56</v>
      </c>
      <c r="AK39" s="59">
        <f t="shared" ca="1" si="105"/>
        <v>0</v>
      </c>
      <c r="AL39" s="59">
        <f t="shared" ca="1" si="105"/>
        <v>-4.71</v>
      </c>
      <c r="AM39" s="59">
        <f t="shared" ca="1" si="88"/>
        <v>11.38</v>
      </c>
      <c r="AN39" s="59">
        <f t="shared" ca="1" si="106"/>
        <v>1.3259399999999999E-2</v>
      </c>
      <c r="AO39" s="59">
        <f t="shared" ca="1" si="106"/>
        <v>3.0550999999999999</v>
      </c>
      <c r="AP39" s="59">
        <f t="shared" ca="1" si="106"/>
        <v>3.36</v>
      </c>
      <c r="AQ39" s="59">
        <f t="shared" ca="1" si="106"/>
        <v>31</v>
      </c>
      <c r="AR39" s="103">
        <f t="shared" ca="1" si="106"/>
        <v>3.0550999999999999</v>
      </c>
      <c r="AS39" s="103">
        <f t="shared" ca="1" si="106"/>
        <v>3.36</v>
      </c>
      <c r="AT39" s="59">
        <f t="shared" ca="1" si="106"/>
        <v>31</v>
      </c>
      <c r="AU39" s="59">
        <f t="shared" ca="1" si="106"/>
        <v>0</v>
      </c>
      <c r="AV39" s="59">
        <f t="shared" ca="1" si="106"/>
        <v>0</v>
      </c>
      <c r="AW39" s="93">
        <f t="shared" ca="1" si="90"/>
        <v>31</v>
      </c>
      <c r="AX39" s="94">
        <f t="shared" ca="1" si="107"/>
        <v>5.7</v>
      </c>
      <c r="AY39" s="94">
        <f t="shared" ca="1" si="107"/>
        <v>1.26</v>
      </c>
      <c r="AZ39" s="94">
        <f t="shared" ca="1" si="107"/>
        <v>0.86</v>
      </c>
      <c r="BA39" s="94" t="str">
        <f t="shared" ca="1" si="107"/>
        <v/>
      </c>
      <c r="BB39" s="94">
        <f t="shared" ca="1" si="107"/>
        <v>3.56</v>
      </c>
      <c r="BC39" s="94" t="str">
        <f t="shared" ca="1" si="107"/>
        <v/>
      </c>
      <c r="BD39" s="94">
        <f t="shared" ca="1" si="107"/>
        <v>-4.71</v>
      </c>
      <c r="BE39" s="94">
        <f t="shared" ca="1" si="92"/>
        <v>11.38</v>
      </c>
      <c r="BF39" s="94">
        <f t="shared" ca="1" si="108"/>
        <v>1.32595E-2</v>
      </c>
      <c r="BG39" s="94">
        <f t="shared" ca="1" si="108"/>
        <v>3.0550999999999999</v>
      </c>
      <c r="BH39" s="99">
        <f t="shared" ca="1" si="94"/>
        <v>31</v>
      </c>
      <c r="BI39" s="59">
        <f t="shared" ca="1" si="109"/>
        <v>5.7</v>
      </c>
      <c r="BJ39" s="59">
        <f t="shared" ca="1" si="109"/>
        <v>1.26</v>
      </c>
      <c r="BK39" s="59">
        <f t="shared" ca="1" si="109"/>
        <v>0.86</v>
      </c>
      <c r="BL39" s="59" t="str">
        <f t="shared" ca="1" si="109"/>
        <v/>
      </c>
      <c r="BM39" s="59">
        <f t="shared" ca="1" si="109"/>
        <v>3.56</v>
      </c>
      <c r="BN39" s="59" t="str">
        <f t="shared" ca="1" si="109"/>
        <v/>
      </c>
      <c r="BO39" s="59">
        <f t="shared" ca="1" si="109"/>
        <v>-4.71</v>
      </c>
      <c r="BP39" s="59">
        <f t="shared" ca="1" si="96"/>
        <v>11.38</v>
      </c>
      <c r="BQ39" s="59">
        <f t="shared" ca="1" si="110"/>
        <v>1.32595E-2</v>
      </c>
      <c r="BR39" s="59">
        <f t="shared" ca="1" si="110"/>
        <v>3.0550999999999999</v>
      </c>
      <c r="BS39" t="str">
        <f t="shared" si="98"/>
        <v>W02R12</v>
      </c>
      <c r="BT39">
        <f t="shared" si="99"/>
        <v>39</v>
      </c>
      <c r="BU39" t="b">
        <f t="shared" si="101"/>
        <v>0</v>
      </c>
    </row>
    <row r="40" spans="1:73" x14ac:dyDescent="0.3">
      <c r="A40" t="str">
        <f t="shared" si="100"/>
        <v>W02</v>
      </c>
      <c r="B40" t="s">
        <v>101</v>
      </c>
      <c r="C40" s="3" t="str">
        <f t="shared" si="72"/>
        <v>Zone 13</v>
      </c>
      <c r="D40" t="str">
        <f>IF(NOT(BU40),"n/a",IF(AND(H40=Yes,M40=Yes),Pass,Fail))</f>
        <v>n/a</v>
      </c>
      <c r="E40" s="2">
        <f t="shared" ca="1" si="73"/>
        <v>13.48</v>
      </c>
      <c r="F40" s="2">
        <f t="shared" ca="1" si="74"/>
        <v>13.48</v>
      </c>
      <c r="G40" s="3">
        <f t="shared" ca="1" si="75"/>
        <v>0</v>
      </c>
      <c r="H40" s="27" t="str">
        <f t="shared" ca="1" si="76"/>
        <v>Yes</v>
      </c>
      <c r="I40" s="2">
        <f t="shared" ca="1" si="77"/>
        <v>13.48</v>
      </c>
      <c r="J40" s="2">
        <f ca="1">IF(Units="EDR2 total",BF40,IF(Units="EDR1 total",#REF!,BE40))</f>
        <v>13.48</v>
      </c>
      <c r="K40" s="2">
        <f ca="1">IF(Units="EDR2 total",BQ40,IF(Units="EDR1 total",#REF!,BP40))</f>
        <v>13.48</v>
      </c>
      <c r="L40" s="3">
        <f t="shared" ca="1" si="78"/>
        <v>0</v>
      </c>
      <c r="M40" s="3" t="str">
        <f t="shared" ca="1" si="79"/>
        <v>Yes</v>
      </c>
      <c r="N40" s="27" t="str">
        <f t="shared" si="80"/>
        <v>W02R13</v>
      </c>
      <c r="O40" s="19">
        <f t="shared" ca="1" si="81"/>
        <v>0</v>
      </c>
      <c r="P40" s="93">
        <f t="shared" ca="1" si="82"/>
        <v>32</v>
      </c>
      <c r="Q40" s="94">
        <f t="shared" ca="1" si="103"/>
        <v>4.29</v>
      </c>
      <c r="R40" s="94">
        <f t="shared" ca="1" si="103"/>
        <v>5.38</v>
      </c>
      <c r="S40" s="94">
        <f t="shared" ca="1" si="103"/>
        <v>0.86</v>
      </c>
      <c r="T40" s="94" t="str">
        <f t="shared" ca="1" si="103"/>
        <v/>
      </c>
      <c r="U40" s="94">
        <f t="shared" ca="1" si="103"/>
        <v>2.95</v>
      </c>
      <c r="V40" s="94">
        <f t="shared" ca="1" si="103"/>
        <v>0</v>
      </c>
      <c r="W40" s="94">
        <f t="shared" ca="1" si="84"/>
        <v>13.48</v>
      </c>
      <c r="X40" s="94">
        <f t="shared" ca="1" si="104"/>
        <v>19.93</v>
      </c>
      <c r="Y40" s="94">
        <f t="shared" ca="1" si="104"/>
        <v>5.9990700000000001E-2</v>
      </c>
      <c r="Z40" s="107">
        <f t="shared" ca="1" si="104"/>
        <v>3.9238</v>
      </c>
      <c r="AA40" s="107">
        <f t="shared" ca="1" si="104"/>
        <v>3.15</v>
      </c>
      <c r="AB40" s="94">
        <f t="shared" ca="1" si="104"/>
        <v>140</v>
      </c>
      <c r="AC40" s="94">
        <f t="shared" ca="1" si="104"/>
        <v>0</v>
      </c>
      <c r="AD40" s="94">
        <f t="shared" ca="1" si="104"/>
        <v>0</v>
      </c>
      <c r="AE40" s="99">
        <f t="shared" ca="1" si="86"/>
        <v>32</v>
      </c>
      <c r="AF40" s="59">
        <f t="shared" ca="1" si="105"/>
        <v>4.29</v>
      </c>
      <c r="AG40" s="59">
        <f t="shared" ca="1" si="105"/>
        <v>5.38</v>
      </c>
      <c r="AH40" s="59">
        <f t="shared" ca="1" si="105"/>
        <v>0.86</v>
      </c>
      <c r="AI40" s="59" t="str">
        <f t="shared" ca="1" si="105"/>
        <v/>
      </c>
      <c r="AJ40" s="59">
        <f t="shared" ca="1" si="105"/>
        <v>2.95</v>
      </c>
      <c r="AK40" s="59">
        <f t="shared" ca="1" si="105"/>
        <v>0</v>
      </c>
      <c r="AL40" s="59">
        <f t="shared" ca="1" si="105"/>
        <v>-6.45</v>
      </c>
      <c r="AM40" s="59">
        <f t="shared" ca="1" si="88"/>
        <v>13.48</v>
      </c>
      <c r="AN40" s="59">
        <f t="shared" ca="1" si="106"/>
        <v>5.9990700000000001E-2</v>
      </c>
      <c r="AO40" s="59">
        <f t="shared" ca="1" si="106"/>
        <v>3.9238</v>
      </c>
      <c r="AP40" s="59">
        <f t="shared" ca="1" si="106"/>
        <v>3.15</v>
      </c>
      <c r="AQ40" s="59">
        <f t="shared" ca="1" si="106"/>
        <v>140</v>
      </c>
      <c r="AR40" s="103">
        <f t="shared" ca="1" si="106"/>
        <v>3.9238</v>
      </c>
      <c r="AS40" s="103">
        <f t="shared" ca="1" si="106"/>
        <v>3.15</v>
      </c>
      <c r="AT40" s="59">
        <f t="shared" ca="1" si="106"/>
        <v>140</v>
      </c>
      <c r="AU40" s="59">
        <f t="shared" ca="1" si="106"/>
        <v>0</v>
      </c>
      <c r="AV40" s="59">
        <f t="shared" ca="1" si="106"/>
        <v>0</v>
      </c>
      <c r="AW40" s="93">
        <f t="shared" ca="1" si="90"/>
        <v>32</v>
      </c>
      <c r="AX40" s="94">
        <f t="shared" ca="1" si="107"/>
        <v>4.29</v>
      </c>
      <c r="AY40" s="94">
        <f t="shared" ca="1" si="107"/>
        <v>5.38</v>
      </c>
      <c r="AZ40" s="94">
        <f t="shared" ca="1" si="107"/>
        <v>0.86</v>
      </c>
      <c r="BA40" s="94" t="str">
        <f t="shared" ca="1" si="107"/>
        <v/>
      </c>
      <c r="BB40" s="94">
        <f t="shared" ca="1" si="107"/>
        <v>2.95</v>
      </c>
      <c r="BC40" s="94" t="str">
        <f t="shared" ca="1" si="107"/>
        <v/>
      </c>
      <c r="BD40" s="94">
        <f t="shared" ca="1" si="107"/>
        <v>-6.45</v>
      </c>
      <c r="BE40" s="94">
        <f t="shared" ca="1" si="92"/>
        <v>13.48</v>
      </c>
      <c r="BF40" s="94">
        <f t="shared" ca="1" si="108"/>
        <v>5.9989599999999997E-2</v>
      </c>
      <c r="BG40" s="94">
        <f t="shared" ca="1" si="108"/>
        <v>3.9238</v>
      </c>
      <c r="BH40" s="99">
        <f t="shared" ca="1" si="94"/>
        <v>32</v>
      </c>
      <c r="BI40" s="59">
        <f t="shared" ca="1" si="109"/>
        <v>4.29</v>
      </c>
      <c r="BJ40" s="59">
        <f t="shared" ca="1" si="109"/>
        <v>5.38</v>
      </c>
      <c r="BK40" s="59">
        <f t="shared" ca="1" si="109"/>
        <v>0.86</v>
      </c>
      <c r="BL40" s="59" t="str">
        <f t="shared" ca="1" si="109"/>
        <v/>
      </c>
      <c r="BM40" s="59">
        <f t="shared" ca="1" si="109"/>
        <v>2.95</v>
      </c>
      <c r="BN40" s="59" t="str">
        <f t="shared" ca="1" si="109"/>
        <v/>
      </c>
      <c r="BO40" s="59">
        <f t="shared" ca="1" si="109"/>
        <v>-6.45</v>
      </c>
      <c r="BP40" s="59">
        <f t="shared" ca="1" si="96"/>
        <v>13.48</v>
      </c>
      <c r="BQ40" s="59">
        <f t="shared" ca="1" si="110"/>
        <v>5.9989599999999997E-2</v>
      </c>
      <c r="BR40" s="59">
        <f t="shared" ca="1" si="110"/>
        <v>3.9238</v>
      </c>
      <c r="BS40" t="str">
        <f t="shared" si="98"/>
        <v>W02R13</v>
      </c>
      <c r="BT40">
        <f t="shared" si="99"/>
        <v>40</v>
      </c>
      <c r="BU40" t="b">
        <f t="shared" si="101"/>
        <v>0</v>
      </c>
    </row>
    <row r="41" spans="1:73" x14ac:dyDescent="0.3">
      <c r="A41" t="str">
        <f t="shared" si="100"/>
        <v>W02</v>
      </c>
      <c r="B41" t="s">
        <v>103</v>
      </c>
      <c r="C41" s="3" t="str">
        <f t="shared" si="72"/>
        <v>Zone 14</v>
      </c>
      <c r="D41" t="str">
        <f>IF(NOT(BU41),"n/a",IF(AND(H41=Yes,M41=Yes),Pass,Fail))</f>
        <v>n/a</v>
      </c>
      <c r="E41" s="2">
        <f t="shared" ca="1" si="73"/>
        <v>13.969999999999999</v>
      </c>
      <c r="F41" s="2">
        <f t="shared" ca="1" si="74"/>
        <v>13.969999999999999</v>
      </c>
      <c r="G41" s="3">
        <f t="shared" ca="1" si="75"/>
        <v>0</v>
      </c>
      <c r="H41" s="27" t="str">
        <f t="shared" ca="1" si="76"/>
        <v>Yes</v>
      </c>
      <c r="I41" s="2">
        <f t="shared" ca="1" si="77"/>
        <v>13.969999999999999</v>
      </c>
      <c r="J41" s="2">
        <f ca="1">IF(Units="EDR2 total",BF41,IF(Units="EDR1 total",#REF!,BE41))</f>
        <v>13.969999999999999</v>
      </c>
      <c r="K41" s="2">
        <f ca="1">IF(Units="EDR2 total",BQ41,IF(Units="EDR1 total",#REF!,BP41))</f>
        <v>13.969999999999999</v>
      </c>
      <c r="L41" s="3">
        <f t="shared" ca="1" si="78"/>
        <v>0</v>
      </c>
      <c r="M41" s="3" t="str">
        <f t="shared" ca="1" si="79"/>
        <v>Yes</v>
      </c>
      <c r="N41" s="27" t="str">
        <f t="shared" si="80"/>
        <v>W02R14</v>
      </c>
      <c r="O41" s="19">
        <f t="shared" ca="1" si="81"/>
        <v>0</v>
      </c>
      <c r="P41" s="93">
        <f t="shared" ca="1" si="82"/>
        <v>33</v>
      </c>
      <c r="Q41" s="94">
        <f t="shared" ca="1" si="103"/>
        <v>6.14</v>
      </c>
      <c r="R41" s="94">
        <f t="shared" ca="1" si="103"/>
        <v>3.52</v>
      </c>
      <c r="S41" s="94">
        <f t="shared" ca="1" si="103"/>
        <v>0.85</v>
      </c>
      <c r="T41" s="94" t="str">
        <f t="shared" ca="1" si="103"/>
        <v/>
      </c>
      <c r="U41" s="94">
        <f t="shared" ca="1" si="103"/>
        <v>3.46</v>
      </c>
      <c r="V41" s="94">
        <f t="shared" ca="1" si="103"/>
        <v>0</v>
      </c>
      <c r="W41" s="94">
        <f t="shared" ca="1" si="84"/>
        <v>13.969999999999999</v>
      </c>
      <c r="X41" s="94">
        <f t="shared" ca="1" si="104"/>
        <v>20.010000000000002</v>
      </c>
      <c r="Y41" s="94">
        <f t="shared" ca="1" si="104"/>
        <v>2.4339400000000001E-2</v>
      </c>
      <c r="Z41" s="107">
        <f t="shared" ca="1" si="104"/>
        <v>3.2606999999999999</v>
      </c>
      <c r="AA41" s="107">
        <f t="shared" ca="1" si="104"/>
        <v>3.08</v>
      </c>
      <c r="AB41" s="94">
        <f t="shared" ca="1" si="104"/>
        <v>92</v>
      </c>
      <c r="AC41" s="94">
        <f t="shared" ca="1" si="104"/>
        <v>0</v>
      </c>
      <c r="AD41" s="94">
        <f t="shared" ca="1" si="104"/>
        <v>0</v>
      </c>
      <c r="AE41" s="99">
        <f t="shared" ca="1" si="86"/>
        <v>33</v>
      </c>
      <c r="AF41" s="59">
        <f t="shared" ca="1" si="105"/>
        <v>6.14</v>
      </c>
      <c r="AG41" s="59">
        <f t="shared" ca="1" si="105"/>
        <v>3.52</v>
      </c>
      <c r="AH41" s="59">
        <f t="shared" ca="1" si="105"/>
        <v>0.85</v>
      </c>
      <c r="AI41" s="59" t="str">
        <f t="shared" ca="1" si="105"/>
        <v/>
      </c>
      <c r="AJ41" s="59">
        <f t="shared" ca="1" si="105"/>
        <v>3.46</v>
      </c>
      <c r="AK41" s="59">
        <f t="shared" ca="1" si="105"/>
        <v>0</v>
      </c>
      <c r="AL41" s="59">
        <f t="shared" ca="1" si="105"/>
        <v>-6.73</v>
      </c>
      <c r="AM41" s="59">
        <f t="shared" ca="1" si="88"/>
        <v>13.969999999999999</v>
      </c>
      <c r="AN41" s="59">
        <f t="shared" ca="1" si="106"/>
        <v>2.4339400000000001E-2</v>
      </c>
      <c r="AO41" s="59">
        <f t="shared" ca="1" si="106"/>
        <v>3.2606999999999999</v>
      </c>
      <c r="AP41" s="59">
        <f t="shared" ca="1" si="106"/>
        <v>3.08</v>
      </c>
      <c r="AQ41" s="59">
        <f t="shared" ca="1" si="106"/>
        <v>92</v>
      </c>
      <c r="AR41" s="103">
        <f t="shared" ca="1" si="106"/>
        <v>3.2606999999999999</v>
      </c>
      <c r="AS41" s="103">
        <f t="shared" ca="1" si="106"/>
        <v>3.08</v>
      </c>
      <c r="AT41" s="59">
        <f t="shared" ca="1" si="106"/>
        <v>92</v>
      </c>
      <c r="AU41" s="59">
        <f t="shared" ca="1" si="106"/>
        <v>0</v>
      </c>
      <c r="AV41" s="59">
        <f t="shared" ca="1" si="106"/>
        <v>0</v>
      </c>
      <c r="AW41" s="93">
        <f t="shared" ca="1" si="90"/>
        <v>33</v>
      </c>
      <c r="AX41" s="94">
        <f t="shared" ca="1" si="107"/>
        <v>6.14</v>
      </c>
      <c r="AY41" s="94">
        <f t="shared" ca="1" si="107"/>
        <v>3.52</v>
      </c>
      <c r="AZ41" s="94">
        <f t="shared" ca="1" si="107"/>
        <v>0.85</v>
      </c>
      <c r="BA41" s="94" t="str">
        <f t="shared" ca="1" si="107"/>
        <v/>
      </c>
      <c r="BB41" s="94">
        <f t="shared" ca="1" si="107"/>
        <v>3.46</v>
      </c>
      <c r="BC41" s="94" t="str">
        <f t="shared" ca="1" si="107"/>
        <v/>
      </c>
      <c r="BD41" s="94">
        <f t="shared" ca="1" si="107"/>
        <v>-6.73</v>
      </c>
      <c r="BE41" s="94">
        <f t="shared" ca="1" si="92"/>
        <v>13.969999999999999</v>
      </c>
      <c r="BF41" s="94">
        <f t="shared" ca="1" si="108"/>
        <v>2.4335599999999999E-2</v>
      </c>
      <c r="BG41" s="94">
        <f t="shared" ca="1" si="108"/>
        <v>3.2606999999999999</v>
      </c>
      <c r="BH41" s="99">
        <f t="shared" ca="1" si="94"/>
        <v>33</v>
      </c>
      <c r="BI41" s="59">
        <f t="shared" ca="1" si="109"/>
        <v>6.14</v>
      </c>
      <c r="BJ41" s="59">
        <f t="shared" ca="1" si="109"/>
        <v>3.52</v>
      </c>
      <c r="BK41" s="59">
        <f t="shared" ca="1" si="109"/>
        <v>0.85</v>
      </c>
      <c r="BL41" s="59" t="str">
        <f t="shared" ca="1" si="109"/>
        <v/>
      </c>
      <c r="BM41" s="59">
        <f t="shared" ca="1" si="109"/>
        <v>3.46</v>
      </c>
      <c r="BN41" s="59" t="str">
        <f t="shared" ca="1" si="109"/>
        <v/>
      </c>
      <c r="BO41" s="59">
        <f t="shared" ca="1" si="109"/>
        <v>-6.73</v>
      </c>
      <c r="BP41" s="59">
        <f t="shared" ca="1" si="96"/>
        <v>13.969999999999999</v>
      </c>
      <c r="BQ41" s="59">
        <f t="shared" ca="1" si="110"/>
        <v>2.4335599999999999E-2</v>
      </c>
      <c r="BR41" s="59">
        <f t="shared" ca="1" si="110"/>
        <v>3.2606999999999999</v>
      </c>
      <c r="BS41" t="str">
        <f t="shared" si="98"/>
        <v>W02R14</v>
      </c>
      <c r="BT41">
        <f t="shared" si="99"/>
        <v>41</v>
      </c>
      <c r="BU41" t="b">
        <f t="shared" si="101"/>
        <v>0</v>
      </c>
    </row>
    <row r="42" spans="1:73" x14ac:dyDescent="0.3">
      <c r="A42" t="str">
        <f t="shared" si="100"/>
        <v>W02</v>
      </c>
      <c r="B42" t="s">
        <v>105</v>
      </c>
      <c r="C42" s="3" t="str">
        <f t="shared" si="72"/>
        <v>Zone 15</v>
      </c>
      <c r="D42" t="str">
        <f>IF(NOT(BU42),"n/a",IF(AND(H42=Yes,M42=Yes,ABS(E42-I42)&lt;=Tolerance/2),Pass,Fail))</f>
        <v>n/a</v>
      </c>
      <c r="E42" s="2">
        <f t="shared" ca="1" si="73"/>
        <v>14.81</v>
      </c>
      <c r="F42" s="2">
        <f t="shared" ca="1" si="74"/>
        <v>14.81</v>
      </c>
      <c r="G42" s="3">
        <f t="shared" ca="1" si="75"/>
        <v>0</v>
      </c>
      <c r="H42" s="27" t="str">
        <f t="shared" ca="1" si="76"/>
        <v>Yes</v>
      </c>
      <c r="I42" s="2">
        <f t="shared" ca="1" si="77"/>
        <v>14.81</v>
      </c>
      <c r="J42" s="2">
        <f ca="1">IF(Units="EDR2 total",BF42,IF(Units="EDR1 total",#REF!,BE42))</f>
        <v>14.81</v>
      </c>
      <c r="K42" s="2">
        <f ca="1">IF(Units="EDR2 total",BQ42,IF(Units="EDR1 total",#REF!,BP42))</f>
        <v>14.81</v>
      </c>
      <c r="L42" s="3">
        <f t="shared" ca="1" si="78"/>
        <v>0</v>
      </c>
      <c r="M42" s="3" t="str">
        <f t="shared" ca="1" si="79"/>
        <v>Yes</v>
      </c>
      <c r="N42" s="27" t="str">
        <f t="shared" si="80"/>
        <v>W02R15</v>
      </c>
      <c r="O42" s="19">
        <f t="shared" ca="1" si="81"/>
        <v>0</v>
      </c>
      <c r="P42" s="93">
        <f t="shared" ca="1" si="82"/>
        <v>34</v>
      </c>
      <c r="Q42" s="94">
        <f t="shared" ca="1" si="103"/>
        <v>0.81</v>
      </c>
      <c r="R42" s="94">
        <f t="shared" ca="1" si="103"/>
        <v>11.31</v>
      </c>
      <c r="S42" s="94">
        <f t="shared" ca="1" si="103"/>
        <v>0.86</v>
      </c>
      <c r="T42" s="94" t="str">
        <f t="shared" ca="1" si="103"/>
        <v/>
      </c>
      <c r="U42" s="94">
        <f t="shared" ca="1" si="103"/>
        <v>1.83</v>
      </c>
      <c r="V42" s="94">
        <f t="shared" ca="1" si="103"/>
        <v>0</v>
      </c>
      <c r="W42" s="94">
        <f t="shared" ca="1" si="84"/>
        <v>14.81</v>
      </c>
      <c r="X42" s="94">
        <f t="shared" ca="1" si="104"/>
        <v>17.649999999999999</v>
      </c>
      <c r="Y42" s="94">
        <f t="shared" ca="1" si="104"/>
        <v>0.160026</v>
      </c>
      <c r="Z42" s="107">
        <f t="shared" ca="1" si="104"/>
        <v>5.6820000000000004</v>
      </c>
      <c r="AA42" s="107">
        <f t="shared" ca="1" si="104"/>
        <v>2.66</v>
      </c>
      <c r="AB42" s="94">
        <f t="shared" ca="1" si="104"/>
        <v>213</v>
      </c>
      <c r="AC42" s="94">
        <f t="shared" ca="1" si="104"/>
        <v>0</v>
      </c>
      <c r="AD42" s="94">
        <f t="shared" ca="1" si="104"/>
        <v>0</v>
      </c>
      <c r="AE42" s="99">
        <f t="shared" ca="1" si="86"/>
        <v>34</v>
      </c>
      <c r="AF42" s="59">
        <f t="shared" ca="1" si="105"/>
        <v>0.81</v>
      </c>
      <c r="AG42" s="59">
        <f t="shared" ca="1" si="105"/>
        <v>11.31</v>
      </c>
      <c r="AH42" s="59">
        <f t="shared" ca="1" si="105"/>
        <v>0.86</v>
      </c>
      <c r="AI42" s="59" t="str">
        <f t="shared" ca="1" si="105"/>
        <v/>
      </c>
      <c r="AJ42" s="59">
        <f t="shared" ca="1" si="105"/>
        <v>1.83</v>
      </c>
      <c r="AK42" s="59">
        <f t="shared" ca="1" si="105"/>
        <v>0</v>
      </c>
      <c r="AL42" s="59">
        <f t="shared" ca="1" si="105"/>
        <v>-10.14</v>
      </c>
      <c r="AM42" s="59">
        <f t="shared" ca="1" si="88"/>
        <v>14.81</v>
      </c>
      <c r="AN42" s="59">
        <f t="shared" ca="1" si="106"/>
        <v>0.160026</v>
      </c>
      <c r="AO42" s="59">
        <f t="shared" ca="1" si="106"/>
        <v>5.6820000000000004</v>
      </c>
      <c r="AP42" s="59">
        <f t="shared" ca="1" si="106"/>
        <v>2.66</v>
      </c>
      <c r="AQ42" s="59">
        <f t="shared" ca="1" si="106"/>
        <v>213</v>
      </c>
      <c r="AR42" s="103">
        <f t="shared" ca="1" si="106"/>
        <v>5.6820000000000004</v>
      </c>
      <c r="AS42" s="103">
        <f t="shared" ca="1" si="106"/>
        <v>2.66</v>
      </c>
      <c r="AT42" s="59">
        <f t="shared" ca="1" si="106"/>
        <v>213</v>
      </c>
      <c r="AU42" s="59">
        <f t="shared" ca="1" si="106"/>
        <v>0</v>
      </c>
      <c r="AV42" s="59">
        <f t="shared" ca="1" si="106"/>
        <v>0</v>
      </c>
      <c r="AW42" s="93">
        <f t="shared" ca="1" si="90"/>
        <v>34</v>
      </c>
      <c r="AX42" s="94">
        <f t="shared" ca="1" si="107"/>
        <v>0.81</v>
      </c>
      <c r="AY42" s="94">
        <f t="shared" ca="1" si="107"/>
        <v>11.31</v>
      </c>
      <c r="AZ42" s="94">
        <f t="shared" ca="1" si="107"/>
        <v>0.86</v>
      </c>
      <c r="BA42" s="94" t="str">
        <f t="shared" ca="1" si="107"/>
        <v/>
      </c>
      <c r="BB42" s="94">
        <f t="shared" ca="1" si="107"/>
        <v>1.83</v>
      </c>
      <c r="BC42" s="94" t="str">
        <f t="shared" ca="1" si="107"/>
        <v/>
      </c>
      <c r="BD42" s="94">
        <f t="shared" ca="1" si="107"/>
        <v>-10.14</v>
      </c>
      <c r="BE42" s="94">
        <f t="shared" ca="1" si="92"/>
        <v>14.81</v>
      </c>
      <c r="BF42" s="94">
        <f t="shared" ca="1" si="108"/>
        <v>0.160025</v>
      </c>
      <c r="BG42" s="94">
        <f t="shared" ca="1" si="108"/>
        <v>5.6820000000000004</v>
      </c>
      <c r="BH42" s="99">
        <f t="shared" ca="1" si="94"/>
        <v>34</v>
      </c>
      <c r="BI42" s="59">
        <f t="shared" ca="1" si="109"/>
        <v>0.81</v>
      </c>
      <c r="BJ42" s="59">
        <f t="shared" ca="1" si="109"/>
        <v>11.31</v>
      </c>
      <c r="BK42" s="59">
        <f t="shared" ca="1" si="109"/>
        <v>0.86</v>
      </c>
      <c r="BL42" s="59" t="str">
        <f t="shared" ca="1" si="109"/>
        <v/>
      </c>
      <c r="BM42" s="59">
        <f t="shared" ca="1" si="109"/>
        <v>1.83</v>
      </c>
      <c r="BN42" s="59" t="str">
        <f t="shared" ca="1" si="109"/>
        <v/>
      </c>
      <c r="BO42" s="59">
        <f t="shared" ca="1" si="109"/>
        <v>-10.14</v>
      </c>
      <c r="BP42" s="59">
        <f t="shared" ca="1" si="96"/>
        <v>14.81</v>
      </c>
      <c r="BQ42" s="59">
        <f t="shared" ca="1" si="110"/>
        <v>0.160025</v>
      </c>
      <c r="BR42" s="59">
        <f t="shared" ca="1" si="110"/>
        <v>5.6820000000000004</v>
      </c>
      <c r="BS42" t="str">
        <f t="shared" si="98"/>
        <v>W02R15</v>
      </c>
      <c r="BT42">
        <f t="shared" si="99"/>
        <v>42</v>
      </c>
      <c r="BU42" t="b">
        <f t="shared" si="101"/>
        <v>0</v>
      </c>
    </row>
    <row r="43" spans="1:73" x14ac:dyDescent="0.3">
      <c r="A43" t="str">
        <f t="shared" si="100"/>
        <v>W02</v>
      </c>
      <c r="B43" t="s">
        <v>107</v>
      </c>
      <c r="C43" s="3" t="str">
        <f t="shared" si="72"/>
        <v>Zone 16</v>
      </c>
      <c r="D43" t="str">
        <f>IF(NOT(BU43),"n/a",IF(AND(H43=Yes,M43=Yes,ABS(E43-I43)&lt;=Tolerance/2),Pass,Fail))</f>
        <v>n/a</v>
      </c>
      <c r="E43" s="2">
        <f t="shared" ca="1" si="73"/>
        <v>15.59</v>
      </c>
      <c r="F43" s="2">
        <f t="shared" ca="1" si="74"/>
        <v>15.59</v>
      </c>
      <c r="G43" s="3">
        <f t="shared" ca="1" si="75"/>
        <v>0</v>
      </c>
      <c r="H43" s="27" t="str">
        <f t="shared" ca="1" si="76"/>
        <v>Yes</v>
      </c>
      <c r="I43" s="2">
        <f t="shared" ca="1" si="77"/>
        <v>15.59</v>
      </c>
      <c r="J43" s="2">
        <f ca="1">IF(Units="EDR2 total",BF43,IF(Units="EDR1 total",#REF!,BE43))</f>
        <v>15.59</v>
      </c>
      <c r="K43" s="2">
        <f ca="1">IF(Units="EDR2 total",BQ43,IF(Units="EDR1 total",#REF!,BP43))</f>
        <v>15.59</v>
      </c>
      <c r="L43" s="3">
        <f t="shared" ca="1" si="78"/>
        <v>0</v>
      </c>
      <c r="M43" s="3" t="str">
        <f t="shared" ca="1" si="79"/>
        <v>Yes</v>
      </c>
      <c r="N43" s="27" t="str">
        <f t="shared" si="80"/>
        <v>W02R16</v>
      </c>
      <c r="O43" s="19">
        <f t="shared" ca="1" si="81"/>
        <v>0</v>
      </c>
      <c r="P43" s="93">
        <f t="shared" ca="1" si="82"/>
        <v>35</v>
      </c>
      <c r="Q43" s="94">
        <f t="shared" ca="1" si="103"/>
        <v>10.63</v>
      </c>
      <c r="R43" s="94">
        <f t="shared" ca="1" si="103"/>
        <v>0.42</v>
      </c>
      <c r="S43" s="94">
        <f t="shared" ca="1" si="103"/>
        <v>0.86</v>
      </c>
      <c r="T43" s="94" t="str">
        <f t="shared" ca="1" si="103"/>
        <v/>
      </c>
      <c r="U43" s="94">
        <f t="shared" ca="1" si="103"/>
        <v>3.68</v>
      </c>
      <c r="V43" s="94">
        <f t="shared" ca="1" si="103"/>
        <v>0</v>
      </c>
      <c r="W43" s="94">
        <f t="shared" ca="1" si="84"/>
        <v>15.59</v>
      </c>
      <c r="X43" s="94">
        <f t="shared" ca="1" si="104"/>
        <v>23.42</v>
      </c>
      <c r="Y43" s="94">
        <f t="shared" ca="1" si="104"/>
        <v>1.00151E-4</v>
      </c>
      <c r="Z43" s="107">
        <f t="shared" ca="1" si="104"/>
        <v>2.8130000000000002</v>
      </c>
      <c r="AA43" s="107">
        <f t="shared" ca="1" si="104"/>
        <v>3.55</v>
      </c>
      <c r="AB43" s="94" t="str">
        <f t="shared" ca="1" si="104"/>
        <v>n/a</v>
      </c>
      <c r="AC43" s="94">
        <f t="shared" ca="1" si="104"/>
        <v>0</v>
      </c>
      <c r="AD43" s="94">
        <f t="shared" ca="1" si="104"/>
        <v>0</v>
      </c>
      <c r="AE43" s="99">
        <f t="shared" ca="1" si="86"/>
        <v>35</v>
      </c>
      <c r="AF43" s="59">
        <f t="shared" ca="1" si="105"/>
        <v>10.63</v>
      </c>
      <c r="AG43" s="59">
        <f t="shared" ca="1" si="105"/>
        <v>0.42</v>
      </c>
      <c r="AH43" s="59">
        <f t="shared" ca="1" si="105"/>
        <v>0.86</v>
      </c>
      <c r="AI43" s="59" t="str">
        <f t="shared" ca="1" si="105"/>
        <v/>
      </c>
      <c r="AJ43" s="59">
        <f t="shared" ca="1" si="105"/>
        <v>3.68</v>
      </c>
      <c r="AK43" s="59">
        <f t="shared" ca="1" si="105"/>
        <v>0</v>
      </c>
      <c r="AL43" s="59">
        <f t="shared" ca="1" si="105"/>
        <v>-4.91</v>
      </c>
      <c r="AM43" s="59">
        <f t="shared" ca="1" si="88"/>
        <v>15.59</v>
      </c>
      <c r="AN43" s="59">
        <f t="shared" ca="1" si="106"/>
        <v>1.00151E-4</v>
      </c>
      <c r="AO43" s="59">
        <f t="shared" ca="1" si="106"/>
        <v>2.8130000000000002</v>
      </c>
      <c r="AP43" s="59">
        <f t="shared" ca="1" si="106"/>
        <v>3.55</v>
      </c>
      <c r="AQ43" s="59" t="str">
        <f t="shared" ca="1" si="106"/>
        <v>n/a</v>
      </c>
      <c r="AR43" s="103">
        <f t="shared" ca="1" si="106"/>
        <v>2.8130000000000002</v>
      </c>
      <c r="AS43" s="103">
        <f t="shared" ca="1" si="106"/>
        <v>3.55</v>
      </c>
      <c r="AT43" s="59" t="str">
        <f t="shared" ca="1" si="106"/>
        <v>n/a</v>
      </c>
      <c r="AU43" s="59">
        <f t="shared" ca="1" si="106"/>
        <v>0</v>
      </c>
      <c r="AV43" s="59">
        <f t="shared" ca="1" si="106"/>
        <v>0</v>
      </c>
      <c r="AW43" s="93">
        <f t="shared" ca="1" si="90"/>
        <v>35</v>
      </c>
      <c r="AX43" s="94">
        <f t="shared" ca="1" si="107"/>
        <v>10.63</v>
      </c>
      <c r="AY43" s="94">
        <f t="shared" ca="1" si="107"/>
        <v>0.42</v>
      </c>
      <c r="AZ43" s="94">
        <f t="shared" ca="1" si="107"/>
        <v>0.86</v>
      </c>
      <c r="BA43" s="94" t="str">
        <f t="shared" ca="1" si="107"/>
        <v/>
      </c>
      <c r="BB43" s="94">
        <f t="shared" ca="1" si="107"/>
        <v>3.68</v>
      </c>
      <c r="BC43" s="94" t="str">
        <f t="shared" ca="1" si="107"/>
        <v/>
      </c>
      <c r="BD43" s="94">
        <f t="shared" ca="1" si="107"/>
        <v>-4.91</v>
      </c>
      <c r="BE43" s="94">
        <f t="shared" ca="1" si="92"/>
        <v>15.59</v>
      </c>
      <c r="BF43" s="94">
        <f t="shared" ca="1" si="108"/>
        <v>1.0014999999999999E-4</v>
      </c>
      <c r="BG43" s="94">
        <f t="shared" ca="1" si="108"/>
        <v>2.8130000000000002</v>
      </c>
      <c r="BH43" s="99">
        <f t="shared" ca="1" si="94"/>
        <v>35</v>
      </c>
      <c r="BI43" s="59">
        <f t="shared" ca="1" si="109"/>
        <v>10.63</v>
      </c>
      <c r="BJ43" s="59">
        <f t="shared" ca="1" si="109"/>
        <v>0.42</v>
      </c>
      <c r="BK43" s="59">
        <f t="shared" ca="1" si="109"/>
        <v>0.86</v>
      </c>
      <c r="BL43" s="59" t="str">
        <f t="shared" ca="1" si="109"/>
        <v/>
      </c>
      <c r="BM43" s="59">
        <f t="shared" ca="1" si="109"/>
        <v>3.68</v>
      </c>
      <c r="BN43" s="59" t="str">
        <f t="shared" ca="1" si="109"/>
        <v/>
      </c>
      <c r="BO43" s="59">
        <f t="shared" ca="1" si="109"/>
        <v>-4.91</v>
      </c>
      <c r="BP43" s="59">
        <f t="shared" ca="1" si="96"/>
        <v>15.59</v>
      </c>
      <c r="BQ43" s="59">
        <f t="shared" ca="1" si="110"/>
        <v>1.0014999999999999E-4</v>
      </c>
      <c r="BR43" s="59">
        <f t="shared" ca="1" si="110"/>
        <v>2.8130000000000002</v>
      </c>
      <c r="BS43" t="str">
        <f t="shared" si="98"/>
        <v>W02R16</v>
      </c>
      <c r="BT43">
        <f t="shared" si="99"/>
        <v>43</v>
      </c>
      <c r="BU43" t="b">
        <f t="shared" si="101"/>
        <v>0</v>
      </c>
    </row>
    <row r="44" spans="1:73" x14ac:dyDescent="0.3">
      <c r="A44" s="18" t="str">
        <f>"Result "&amp;A27</f>
        <v>Result W02</v>
      </c>
      <c r="C44" s="5"/>
      <c r="D44" s="6" t="str" cm="1">
        <f t="array" aca="1" ref="D44" ca="1">IF(NOT(BU44),"n/a",IF(COUNTIF(D28:D43,Pass)=INDIRECT("count"&amp;A43),Pass,Fail))</f>
        <v>n/a</v>
      </c>
      <c r="E44" s="15">
        <f ca="1">AVERAGE(E28:E43)</f>
        <v>10.518125</v>
      </c>
      <c r="F44" s="15">
        <f ca="1">AVERAGE(F28:F43)</f>
        <v>10.518125</v>
      </c>
      <c r="G44" s="16">
        <f t="shared" ca="1" si="75"/>
        <v>0</v>
      </c>
      <c r="H44" s="17"/>
      <c r="I44" s="15">
        <f ca="1">AVERAGE(I28:I43)</f>
        <v>10.518125</v>
      </c>
      <c r="J44" s="15">
        <f ca="1">AVERAGE(J28:J43)</f>
        <v>10.518125</v>
      </c>
      <c r="K44" s="15">
        <f ca="1">AVERAGE(K28:K43)</f>
        <v>10.518125</v>
      </c>
      <c r="L44" s="16">
        <f t="shared" ca="1" si="78"/>
        <v>0</v>
      </c>
      <c r="M44" s="17" t="s">
        <v>252</v>
      </c>
      <c r="N44" s="17">
        <f ca="1">MIN(L28:L43)</f>
        <v>0</v>
      </c>
      <c r="O44" s="15">
        <f ca="1">AVERAGE(O28:O43)</f>
        <v>0</v>
      </c>
      <c r="P44" s="95" t="s">
        <v>253</v>
      </c>
      <c r="Q44" s="96">
        <f t="shared" ref="Q44:AC44" ca="1" si="111">IFERROR(AVERAGE(Q28:Q43),"")</f>
        <v>4.2275</v>
      </c>
      <c r="R44" s="96">
        <f t="shared" ca="1" si="111"/>
        <v>2.1312500000000001</v>
      </c>
      <c r="S44" s="96">
        <f t="shared" ca="1" si="111"/>
        <v>0.85937499999999978</v>
      </c>
      <c r="T44" s="96" t="str">
        <f t="shared" ca="1" si="111"/>
        <v/>
      </c>
      <c r="U44" s="96">
        <f t="shared" ca="1" si="111"/>
        <v>3.3000000000000003</v>
      </c>
      <c r="V44" s="96">
        <f t="shared" ca="1" si="111"/>
        <v>0</v>
      </c>
      <c r="W44" s="96">
        <f t="shared" ca="1" si="111"/>
        <v>10.518125</v>
      </c>
      <c r="X44" s="96">
        <f t="shared" ca="1" si="111"/>
        <v>17.901875</v>
      </c>
      <c r="Y44" s="96">
        <f t="shared" ca="1" si="111"/>
        <v>2.5277734818749998E-2</v>
      </c>
      <c r="Z44" s="108">
        <f t="shared" ca="1" si="111"/>
        <v>3.2240812500000007</v>
      </c>
      <c r="AA44" s="108">
        <f t="shared" ca="1" si="111"/>
        <v>3.3206249999999997</v>
      </c>
      <c r="AB44" s="96">
        <f t="shared" ca="1" si="111"/>
        <v>89.333333333333329</v>
      </c>
      <c r="AC44" s="96">
        <f t="shared" ca="1" si="111"/>
        <v>0</v>
      </c>
      <c r="AD44" s="96">
        <f t="shared" ref="AD44" ca="1" si="112">IFERROR(AVERAGE(AD28:AD43),"")</f>
        <v>0</v>
      </c>
      <c r="AE44" s="79" t="s">
        <v>253</v>
      </c>
      <c r="AF44" s="79">
        <f t="shared" ref="AF44:AU44" ca="1" si="113">IFERROR(AVERAGE(AF28:AF43),"")</f>
        <v>4.2275</v>
      </c>
      <c r="AG44" s="79">
        <f t="shared" ca="1" si="113"/>
        <v>2.1312500000000001</v>
      </c>
      <c r="AH44" s="79">
        <f t="shared" ca="1" si="113"/>
        <v>0.85937499999999978</v>
      </c>
      <c r="AI44" s="79" t="str">
        <f t="shared" ca="1" si="113"/>
        <v/>
      </c>
      <c r="AJ44" s="79">
        <f t="shared" ca="1" si="113"/>
        <v>3.3000000000000003</v>
      </c>
      <c r="AK44" s="79">
        <f t="shared" ca="1" si="113"/>
        <v>0</v>
      </c>
      <c r="AL44" s="79">
        <f t="shared" ref="AL44" ca="1" si="114">IFERROR(AVERAGE(AL28:AL43),"")</f>
        <v>-5.4512500000000008</v>
      </c>
      <c r="AM44" s="79">
        <f t="shared" ca="1" si="113"/>
        <v>10.518125</v>
      </c>
      <c r="AN44" s="79">
        <f t="shared" ca="1" si="113"/>
        <v>2.5277734818749998E-2</v>
      </c>
      <c r="AO44" s="79">
        <f t="shared" ca="1" si="113"/>
        <v>3.2240812500000007</v>
      </c>
      <c r="AP44" s="79">
        <f t="shared" ca="1" si="113"/>
        <v>3.3206249999999997</v>
      </c>
      <c r="AQ44" s="79">
        <f t="shared" ca="1" si="113"/>
        <v>89.333333333333329</v>
      </c>
      <c r="AR44" s="104">
        <f t="shared" ca="1" si="113"/>
        <v>3.2240812500000007</v>
      </c>
      <c r="AS44" s="104">
        <f t="shared" ca="1" si="113"/>
        <v>3.3206249999999997</v>
      </c>
      <c r="AT44" s="79">
        <f t="shared" ca="1" si="113"/>
        <v>89.333333333333329</v>
      </c>
      <c r="AU44" s="79">
        <f t="shared" ca="1" si="113"/>
        <v>0</v>
      </c>
      <c r="AV44" s="79">
        <f t="shared" ref="AV44" ca="1" si="115">IFERROR(AVERAGE(AV28:AV43),"")</f>
        <v>0</v>
      </c>
      <c r="AX44" s="96">
        <f t="shared" ref="AX44:BG44" ca="1" si="116">IFERROR(AVERAGE(AX28:AX43),"")</f>
        <v>4.2275</v>
      </c>
      <c r="AY44" s="96">
        <f t="shared" ca="1" si="116"/>
        <v>2.1312500000000001</v>
      </c>
      <c r="AZ44" s="96">
        <f t="shared" ca="1" si="116"/>
        <v>0.85937499999999978</v>
      </c>
      <c r="BA44" s="96" t="str">
        <f t="shared" ca="1" si="116"/>
        <v/>
      </c>
      <c r="BB44" s="96">
        <f t="shared" ca="1" si="116"/>
        <v>3.3000000000000003</v>
      </c>
      <c r="BC44" s="96" t="str">
        <f t="shared" ca="1" si="116"/>
        <v/>
      </c>
      <c r="BD44" s="96">
        <f t="shared" ref="BD44" ca="1" si="117">IFERROR(AVERAGE(BD28:BD43),"")</f>
        <v>-5.4512500000000008</v>
      </c>
      <c r="BE44" s="96">
        <f t="shared" ca="1" si="116"/>
        <v>10.518125</v>
      </c>
      <c r="BF44" s="96">
        <f t="shared" ca="1" si="116"/>
        <v>2.527673569375E-2</v>
      </c>
      <c r="BG44" s="96">
        <f t="shared" ca="1" si="116"/>
        <v>3.2240812500000007</v>
      </c>
      <c r="BH44" s="79"/>
      <c r="BI44" s="79">
        <f t="shared" ref="BI44:BR44" ca="1" si="118">IFERROR(AVERAGE(BI28:BI43),"")</f>
        <v>4.2275</v>
      </c>
      <c r="BJ44" s="79">
        <f t="shared" ca="1" si="118"/>
        <v>2.1312500000000001</v>
      </c>
      <c r="BK44" s="79">
        <f t="shared" ca="1" si="118"/>
        <v>0.85937499999999978</v>
      </c>
      <c r="BL44" s="79" t="str">
        <f t="shared" ca="1" si="118"/>
        <v/>
      </c>
      <c r="BM44" s="79">
        <f t="shared" ca="1" si="118"/>
        <v>3.3000000000000003</v>
      </c>
      <c r="BN44" s="79" t="str">
        <f t="shared" ca="1" si="118"/>
        <v/>
      </c>
      <c r="BO44" s="79">
        <f t="shared" ref="BO44" ca="1" si="119">IFERROR(AVERAGE(BO28:BO43),"")</f>
        <v>-5.4512500000000008</v>
      </c>
      <c r="BP44" s="79">
        <f t="shared" ca="1" si="118"/>
        <v>10.518125</v>
      </c>
      <c r="BQ44" s="79">
        <f t="shared" ca="1" si="118"/>
        <v>2.527673569375E-2</v>
      </c>
      <c r="BR44" s="79">
        <f t="shared" ca="1" si="118"/>
        <v>3.2240812500000007</v>
      </c>
      <c r="BU44" t="b">
        <f t="shared" si="101"/>
        <v>0</v>
      </c>
    </row>
    <row r="45" spans="1:73" x14ac:dyDescent="0.3">
      <c r="C45" s="6" t="str">
        <f>"Page 2 of "&amp;TotalPages</f>
        <v>Page 2 of 11</v>
      </c>
      <c r="D45" s="6"/>
      <c r="E45" s="6"/>
      <c r="F45" s="6"/>
      <c r="G45" s="6"/>
      <c r="H45" s="5"/>
      <c r="I45" s="6"/>
      <c r="J45" s="6"/>
      <c r="K45" s="6"/>
      <c r="L45" s="5" t="s">
        <v>254</v>
      </c>
      <c r="M45" s="5" t="s">
        <v>255</v>
      </c>
      <c r="N45" s="28">
        <f ca="1">MAX(L28:L43)</f>
        <v>0</v>
      </c>
      <c r="AE45" s="44" t="s">
        <v>256</v>
      </c>
      <c r="AF45" s="100">
        <f ca="1">(AF44-Q44)/Q44</f>
        <v>0</v>
      </c>
      <c r="AG45" s="100">
        <f ca="1">(AG44-R44)/R44</f>
        <v>0</v>
      </c>
      <c r="AH45" s="100">
        <f ca="1">(AH44-S44)/S44</f>
        <v>0</v>
      </c>
      <c r="AI45" s="100"/>
      <c r="AJ45" s="100">
        <f ca="1">(AJ44-U44)/U44</f>
        <v>0</v>
      </c>
      <c r="AK45" s="100"/>
      <c r="AL45" s="100"/>
      <c r="AM45" s="100">
        <f ca="1">(AM44-W44)/W44</f>
        <v>0</v>
      </c>
      <c r="BH45" s="44"/>
      <c r="BI45" s="100"/>
      <c r="BJ45" s="100"/>
      <c r="BK45" s="100"/>
      <c r="BL45" s="100"/>
      <c r="BM45" s="100"/>
      <c r="BN45" s="100"/>
      <c r="BO45" s="100"/>
      <c r="BP45" s="100"/>
    </row>
    <row r="46" spans="1:73" x14ac:dyDescent="0.3">
      <c r="A46" s="6" t="s">
        <v>62</v>
      </c>
      <c r="B46" s="6" t="str">
        <f>VLOOKUP(A46,TestArray,2)&amp;" in "&amp;VLOOKUP(A46,TestArray,3)&amp;" for Prototype "&amp;VLOOKUP(A46,TestArray,4)</f>
        <v>Proposed Design in All CZs for Prototype P2100ft2</v>
      </c>
      <c r="C46" s="6"/>
      <c r="I46" s="6" t="str">
        <f>VLOOKUP(A46,TestArray,21)</f>
        <v>Standard = V01 Standard for this test</v>
      </c>
    </row>
    <row r="47" spans="1:73" x14ac:dyDescent="0.3">
      <c r="A47" t="str">
        <f>A46</f>
        <v>W04</v>
      </c>
      <c r="B47" t="s">
        <v>74</v>
      </c>
      <c r="C47" s="3" t="str">
        <f t="shared" ref="C47:C62" si="120">VLOOKUP(A47,TestArray,4+RIGHT(B47,2))</f>
        <v>Zone 01</v>
      </c>
      <c r="D47" t="str">
        <f t="shared" ref="D47:D62" ca="1" si="121">IF(NOT(BU47),"n/a",IF(AND(H47=Yes,M47=Yes),Pass,Fail))</f>
        <v>Pass</v>
      </c>
      <c r="E47" s="2">
        <f t="shared" ref="E47:E62" ca="1" si="122">IF(Units="EDR2 total",X47,IF(Units="EDR1 total",Y47,W47))</f>
        <v>17.7</v>
      </c>
      <c r="F47" s="2">
        <f t="shared" ref="F47:F62" ca="1" si="123">IF(Units="EDR2 total",AN47,IF(Units="EDR1 total",AQ47,AM47))</f>
        <v>17.7</v>
      </c>
      <c r="G47" s="3">
        <f t="shared" ref="G47:G63" ca="1" si="124">IF(E47=0,0,(F47-E47)/E47)</f>
        <v>0</v>
      </c>
      <c r="H47" s="27" t="str">
        <f t="shared" ref="H47:H62" ca="1" si="125">IF(AND((E47-Tolerance&lt;=F47),(E47+Tolerance&gt;=F47)),Yes,No)</f>
        <v>Yes</v>
      </c>
      <c r="I47" s="2">
        <f t="shared" ref="I47:I62" ca="1" si="126">IF(Units="EDR2 total",J47,IF(Units="EDR1 total",J47,INDIRECT(RefCol&amp;INDEX(StandardArray,MATCH($N47,StandardList,0),2))))</f>
        <v>18.04</v>
      </c>
      <c r="J47" s="2">
        <f ca="1">IF(Units="EDR2 total",BF47,IF(Units="EDR1 total",#REF!,BE47))</f>
        <v>18.04</v>
      </c>
      <c r="K47" s="2">
        <f ca="1">IF(Units="EDR2 total",BQ47,IF(Units="EDR1 total",#REF!,BP47))</f>
        <v>18.04</v>
      </c>
      <c r="L47" s="3">
        <f t="shared" ref="L47:L63" ca="1" si="127">IF(I47=0,0,(K47-I47)/I47)</f>
        <v>0</v>
      </c>
      <c r="M47" s="3" t="str">
        <f t="shared" ref="M47:M62" ca="1" si="128">IF(AND((I47-Tolerance&lt;=K47),(I47+Tolerance&gt;=K47),(J47-Tolerance&lt;=K47),(J47+Tolerance&gt;=K47)),Yes,No)</f>
        <v>Yes</v>
      </c>
      <c r="N47" s="27" t="str">
        <f t="shared" ref="N47:N62" si="129">N9</f>
        <v>W01R01</v>
      </c>
      <c r="O47" s="19">
        <f ca="1">K47-F47</f>
        <v>0.33999999999999986</v>
      </c>
      <c r="P47" s="93">
        <f t="shared" ref="P47:P62" ca="1" si="130">MATCH($A47&amp;$B47,INDIRECT(P$2),0)</f>
        <v>36</v>
      </c>
      <c r="Q47" s="94">
        <f t="shared" ref="Q47:V56" ca="1" si="131">IF(Q$3=0,"",INDEX(INDIRECT(Q$1),$P47,Q$3))</f>
        <v>11.18</v>
      </c>
      <c r="R47" s="94">
        <f t="shared" ca="1" si="131"/>
        <v>0</v>
      </c>
      <c r="S47" s="94">
        <f t="shared" ca="1" si="131"/>
        <v>0.87</v>
      </c>
      <c r="T47" s="94" t="str">
        <f t="shared" ca="1" si="131"/>
        <v/>
      </c>
      <c r="U47" s="94">
        <f t="shared" ca="1" si="131"/>
        <v>5.65</v>
      </c>
      <c r="V47" s="94">
        <f t="shared" ca="1" si="131"/>
        <v>0</v>
      </c>
      <c r="W47" s="94">
        <f t="shared" ref="W47:W62" ca="1" si="132">IF(TotalSum="No",INDEX(INDIRECT(W$1),$P47,W$3),SUM(Q47:V47))</f>
        <v>17.7</v>
      </c>
      <c r="X47" s="94">
        <f t="shared" ref="X47:AD56" ca="1" si="133">IF(X$3=0,"",INDEX(INDIRECT(X$1),$P47,X$3))</f>
        <v>26.84</v>
      </c>
      <c r="Y47" s="94">
        <f t="shared" ca="1" si="133"/>
        <v>0</v>
      </c>
      <c r="Z47" s="107">
        <f t="shared" ca="1" si="133"/>
        <v>2.9352999999999998</v>
      </c>
      <c r="AA47" s="107">
        <f t="shared" ca="1" si="133"/>
        <v>4.25</v>
      </c>
      <c r="AB47" s="94" t="str">
        <f t="shared" ca="1" si="133"/>
        <v>n/a</v>
      </c>
      <c r="AC47" s="94">
        <f t="shared" ca="1" si="133"/>
        <v>0.34</v>
      </c>
      <c r="AD47" s="94">
        <f t="shared" ca="1" si="133"/>
        <v>0.34</v>
      </c>
      <c r="AE47" s="99">
        <f t="shared" ref="AE47:AE62" ca="1" si="134">MATCH($A47&amp;$B47,INDIRECT(AE$2),0)</f>
        <v>36</v>
      </c>
      <c r="AF47" s="59">
        <f t="shared" ref="AF47:AL56" ca="1" si="135">IF(AF$3=0,"",INDEX(INDIRECT(AF$1),$AE47,AF$3))</f>
        <v>11.18</v>
      </c>
      <c r="AG47" s="59">
        <f t="shared" ca="1" si="135"/>
        <v>0</v>
      </c>
      <c r="AH47" s="59">
        <f t="shared" ca="1" si="135"/>
        <v>0.87</v>
      </c>
      <c r="AI47" s="59" t="str">
        <f t="shared" ca="1" si="135"/>
        <v/>
      </c>
      <c r="AJ47" s="59">
        <f t="shared" ca="1" si="135"/>
        <v>5.65</v>
      </c>
      <c r="AK47" s="59">
        <f t="shared" ca="1" si="135"/>
        <v>0</v>
      </c>
      <c r="AL47" s="59">
        <f t="shared" ca="1" si="135"/>
        <v>-5.01</v>
      </c>
      <c r="AM47" s="59">
        <f t="shared" ref="AM47:AM62" ca="1" si="136">IF(TotalSum="No",INDEX(INDIRECT(AM$1),$AE47,AM$3),SUM(AF47:AK47))</f>
        <v>17.7</v>
      </c>
      <c r="AN47" s="59">
        <f t="shared" ref="AN47:AV56" ca="1" si="137">IF(AN$3=0,"",INDEX(INDIRECT(AN$1),$AE47,AN$3))</f>
        <v>0</v>
      </c>
      <c r="AO47" s="59">
        <f t="shared" ca="1" si="137"/>
        <v>2.9352999999999998</v>
      </c>
      <c r="AP47" s="59">
        <f t="shared" ca="1" si="137"/>
        <v>4.25</v>
      </c>
      <c r="AQ47" s="59" t="str">
        <f t="shared" ca="1" si="137"/>
        <v>n/a</v>
      </c>
      <c r="AR47" s="103">
        <f t="shared" ca="1" si="137"/>
        <v>2.9352999999999998</v>
      </c>
      <c r="AS47" s="103">
        <f t="shared" ca="1" si="137"/>
        <v>4.25</v>
      </c>
      <c r="AT47" s="59" t="str">
        <f t="shared" ca="1" si="137"/>
        <v>n/a</v>
      </c>
      <c r="AU47" s="59">
        <f t="shared" ca="1" si="137"/>
        <v>0.34</v>
      </c>
      <c r="AV47" s="59">
        <f t="shared" ca="1" si="137"/>
        <v>0.34</v>
      </c>
      <c r="AW47" s="93">
        <f t="shared" ref="AW47:AW62" ca="1" si="138">MATCH($A47&amp;$B47,INDIRECT(AW$2),0)</f>
        <v>36</v>
      </c>
      <c r="AX47" s="94">
        <f t="shared" ref="AX47:BD56" ca="1" si="139">IF(AX$3=0,"",INDEX(INDIRECT(AX$1),$AW47,AX$3))</f>
        <v>11.68</v>
      </c>
      <c r="AY47" s="94">
        <f t="shared" ca="1" si="139"/>
        <v>0</v>
      </c>
      <c r="AZ47" s="94">
        <f t="shared" ca="1" si="139"/>
        <v>0.87</v>
      </c>
      <c r="BA47" s="94" t="str">
        <f t="shared" ca="1" si="139"/>
        <v/>
      </c>
      <c r="BB47" s="94">
        <f t="shared" ca="1" si="139"/>
        <v>5.49</v>
      </c>
      <c r="BC47" s="94" t="str">
        <f t="shared" ca="1" si="139"/>
        <v/>
      </c>
      <c r="BD47" s="94">
        <f t="shared" ca="1" si="139"/>
        <v>-5.03</v>
      </c>
      <c r="BE47" s="94">
        <f t="shared" ref="BE47:BE62" ca="1" si="140">IF(TotalSum="No",INDEX(INDIRECT(BE$1),$AW47,BE$3),SUM(AX47:BC47))</f>
        <v>18.04</v>
      </c>
      <c r="BF47" s="94">
        <f t="shared" ref="BF47:BG56" ca="1" si="141">IF(BF$3=0,"",INDEX(INDIRECT(BF$1),$P47,BF$3))</f>
        <v>0</v>
      </c>
      <c r="BG47" s="94">
        <f t="shared" ca="1" si="141"/>
        <v>2.9352999999999998</v>
      </c>
      <c r="BH47" s="99">
        <f t="shared" ref="BH47:BH62" ca="1" si="142">MATCH($A47&amp;$B47,INDIRECT(BH$2),0)</f>
        <v>36</v>
      </c>
      <c r="BI47" s="59">
        <f t="shared" ref="BI47:BO56" ca="1" si="143">IF(BI$3=0,"",INDEX(INDIRECT(BI$1),$BH47,BI$3))</f>
        <v>11.68</v>
      </c>
      <c r="BJ47" s="59">
        <f t="shared" ca="1" si="143"/>
        <v>0</v>
      </c>
      <c r="BK47" s="59">
        <f t="shared" ca="1" si="143"/>
        <v>0.87</v>
      </c>
      <c r="BL47" s="59" t="str">
        <f t="shared" ca="1" si="143"/>
        <v/>
      </c>
      <c r="BM47" s="59">
        <f t="shared" ca="1" si="143"/>
        <v>5.49</v>
      </c>
      <c r="BN47" s="59" t="str">
        <f t="shared" ca="1" si="143"/>
        <v/>
      </c>
      <c r="BO47" s="59">
        <f t="shared" ca="1" si="143"/>
        <v>-5.03</v>
      </c>
      <c r="BP47" s="59">
        <f t="shared" ref="BP47:BP62" ca="1" si="144">IF(TotalSum="No",INDEX(INDIRECT(BP$1),$BH47,BP$3),SUM(BI47:BN47))</f>
        <v>18.04</v>
      </c>
      <c r="BQ47" s="59">
        <f t="shared" ref="BQ47:BR56" ca="1" si="145">IF(BQ$3=0,"",INDEX(INDIRECT(BQ$1),$BH47,BQ$3))</f>
        <v>0</v>
      </c>
      <c r="BR47" s="59">
        <f t="shared" ca="1" si="145"/>
        <v>2.9352999999999998</v>
      </c>
      <c r="BS47" t="str">
        <f t="shared" ref="BS47:BS62" si="146">A47&amp;B47</f>
        <v>W04R01</v>
      </c>
      <c r="BT47">
        <f t="shared" ref="BT47:BT62" si="147">ROW(BS47)</f>
        <v>47</v>
      </c>
      <c r="BU47" t="b">
        <f>AND(SingleFamily="Yes",NewlyConstructed="Yes")</f>
        <v>1</v>
      </c>
    </row>
    <row r="48" spans="1:73" x14ac:dyDescent="0.3">
      <c r="A48" t="str">
        <f t="shared" ref="A48:A62" si="148">A47</f>
        <v>W04</v>
      </c>
      <c r="B48" t="s">
        <v>77</v>
      </c>
      <c r="C48" s="3" t="str">
        <f t="shared" si="120"/>
        <v>Zone 02</v>
      </c>
      <c r="D48" t="str">
        <f t="shared" ca="1" si="121"/>
        <v>Pass</v>
      </c>
      <c r="E48" s="2">
        <f t="shared" ca="1" si="122"/>
        <v>12.97</v>
      </c>
      <c r="F48" s="2">
        <f t="shared" ca="1" si="123"/>
        <v>12.97</v>
      </c>
      <c r="G48" s="3">
        <f t="shared" ca="1" si="124"/>
        <v>0</v>
      </c>
      <c r="H48" s="27" t="str">
        <f t="shared" ca="1" si="125"/>
        <v>Yes</v>
      </c>
      <c r="I48" s="2">
        <f t="shared" ca="1" si="126"/>
        <v>13.350000000000001</v>
      </c>
      <c r="J48" s="2">
        <f ca="1">IF(Units="EDR2 total",BF48,IF(Units="EDR1 total",#REF!,BE48))</f>
        <v>13.350000000000001</v>
      </c>
      <c r="K48" s="2">
        <f ca="1">IF(Units="EDR2 total",BQ48,IF(Units="EDR1 total",#REF!,BP48))</f>
        <v>13.350000000000001</v>
      </c>
      <c r="L48" s="3">
        <f t="shared" ca="1" si="127"/>
        <v>0</v>
      </c>
      <c r="M48" s="3" t="str">
        <f t="shared" ca="1" si="128"/>
        <v>Yes</v>
      </c>
      <c r="N48" s="27" t="str">
        <f t="shared" si="129"/>
        <v>W01R02</v>
      </c>
      <c r="O48" s="19">
        <f t="shared" ref="O48:O62" ca="1" si="149">K48-F48</f>
        <v>0.38000000000000078</v>
      </c>
      <c r="P48" s="93">
        <f t="shared" ca="1" si="130"/>
        <v>37</v>
      </c>
      <c r="Q48" s="94">
        <f t="shared" ca="1" si="131"/>
        <v>7.34</v>
      </c>
      <c r="R48" s="94">
        <f t="shared" ca="1" si="131"/>
        <v>0</v>
      </c>
      <c r="S48" s="94">
        <f t="shared" ca="1" si="131"/>
        <v>0.88</v>
      </c>
      <c r="T48" s="94" t="str">
        <f t="shared" ca="1" si="131"/>
        <v/>
      </c>
      <c r="U48" s="94">
        <f t="shared" ca="1" si="131"/>
        <v>4.75</v>
      </c>
      <c r="V48" s="94">
        <f t="shared" ca="1" si="131"/>
        <v>0</v>
      </c>
      <c r="W48" s="94">
        <f t="shared" ca="1" si="132"/>
        <v>12.97</v>
      </c>
      <c r="X48" s="94">
        <f t="shared" ca="1" si="133"/>
        <v>22.21</v>
      </c>
      <c r="Y48" s="94">
        <f t="shared" ca="1" si="133"/>
        <v>0</v>
      </c>
      <c r="Z48" s="107">
        <f t="shared" ca="1" si="133"/>
        <v>2.5240999999999998</v>
      </c>
      <c r="AA48" s="107">
        <f t="shared" ca="1" si="133"/>
        <v>4.2699999999999996</v>
      </c>
      <c r="AB48" s="94" t="str">
        <f t="shared" ca="1" si="133"/>
        <v>n/a</v>
      </c>
      <c r="AC48" s="94">
        <f t="shared" ca="1" si="133"/>
        <v>0.38</v>
      </c>
      <c r="AD48" s="94">
        <f t="shared" ca="1" si="133"/>
        <v>0.36</v>
      </c>
      <c r="AE48" s="99">
        <f t="shared" ca="1" si="134"/>
        <v>37</v>
      </c>
      <c r="AF48" s="59">
        <f t="shared" ca="1" si="135"/>
        <v>7.34</v>
      </c>
      <c r="AG48" s="59">
        <f t="shared" ca="1" si="135"/>
        <v>0</v>
      </c>
      <c r="AH48" s="59">
        <f t="shared" ca="1" si="135"/>
        <v>0.88</v>
      </c>
      <c r="AI48" s="59" t="str">
        <f t="shared" ca="1" si="135"/>
        <v/>
      </c>
      <c r="AJ48" s="59">
        <f t="shared" ca="1" si="135"/>
        <v>4.75</v>
      </c>
      <c r="AK48" s="59">
        <f t="shared" ca="1" si="135"/>
        <v>0</v>
      </c>
      <c r="AL48" s="59">
        <f t="shared" ca="1" si="135"/>
        <v>-4.99</v>
      </c>
      <c r="AM48" s="59">
        <f t="shared" ca="1" si="136"/>
        <v>12.97</v>
      </c>
      <c r="AN48" s="59">
        <f t="shared" ca="1" si="137"/>
        <v>0</v>
      </c>
      <c r="AO48" s="59">
        <f t="shared" ca="1" si="137"/>
        <v>2.5240999999999998</v>
      </c>
      <c r="AP48" s="59">
        <f t="shared" ca="1" si="137"/>
        <v>4.2699999999999996</v>
      </c>
      <c r="AQ48" s="59" t="str">
        <f t="shared" ca="1" si="137"/>
        <v>n/a</v>
      </c>
      <c r="AR48" s="103">
        <f t="shared" ca="1" si="137"/>
        <v>2.5240999999999998</v>
      </c>
      <c r="AS48" s="103">
        <f t="shared" ca="1" si="137"/>
        <v>4.2699999999999996</v>
      </c>
      <c r="AT48" s="59" t="str">
        <f t="shared" ca="1" si="137"/>
        <v>n/a</v>
      </c>
      <c r="AU48" s="59">
        <f t="shared" ca="1" si="137"/>
        <v>0.38</v>
      </c>
      <c r="AV48" s="59">
        <f t="shared" ca="1" si="137"/>
        <v>0.36</v>
      </c>
      <c r="AW48" s="93">
        <f t="shared" ca="1" si="138"/>
        <v>37</v>
      </c>
      <c r="AX48" s="94">
        <f t="shared" ca="1" si="139"/>
        <v>7.83</v>
      </c>
      <c r="AY48" s="94">
        <f t="shared" ca="1" si="139"/>
        <v>0</v>
      </c>
      <c r="AZ48" s="94">
        <f t="shared" ca="1" si="139"/>
        <v>0.88</v>
      </c>
      <c r="BA48" s="94" t="str">
        <f t="shared" ca="1" si="139"/>
        <v/>
      </c>
      <c r="BB48" s="94">
        <f t="shared" ca="1" si="139"/>
        <v>4.6399999999999997</v>
      </c>
      <c r="BC48" s="94" t="str">
        <f t="shared" ca="1" si="139"/>
        <v/>
      </c>
      <c r="BD48" s="94">
        <f t="shared" ca="1" si="139"/>
        <v>-5.03</v>
      </c>
      <c r="BE48" s="94">
        <f t="shared" ca="1" si="140"/>
        <v>13.350000000000001</v>
      </c>
      <c r="BF48" s="94">
        <f t="shared" ca="1" si="141"/>
        <v>0</v>
      </c>
      <c r="BG48" s="94">
        <f t="shared" ca="1" si="141"/>
        <v>2.5240999999999998</v>
      </c>
      <c r="BH48" s="99">
        <f t="shared" ca="1" si="142"/>
        <v>37</v>
      </c>
      <c r="BI48" s="59">
        <f t="shared" ca="1" si="143"/>
        <v>7.83</v>
      </c>
      <c r="BJ48" s="59">
        <f t="shared" ca="1" si="143"/>
        <v>0</v>
      </c>
      <c r="BK48" s="59">
        <f t="shared" ca="1" si="143"/>
        <v>0.88</v>
      </c>
      <c r="BL48" s="59" t="str">
        <f t="shared" ca="1" si="143"/>
        <v/>
      </c>
      <c r="BM48" s="59">
        <f t="shared" ca="1" si="143"/>
        <v>4.6399999999999997</v>
      </c>
      <c r="BN48" s="59" t="str">
        <f t="shared" ca="1" si="143"/>
        <v/>
      </c>
      <c r="BO48" s="59">
        <f t="shared" ca="1" si="143"/>
        <v>-5.03</v>
      </c>
      <c r="BP48" s="59">
        <f t="shared" ca="1" si="144"/>
        <v>13.350000000000001</v>
      </c>
      <c r="BQ48" s="59">
        <f t="shared" ca="1" si="145"/>
        <v>0</v>
      </c>
      <c r="BR48" s="59">
        <f t="shared" ca="1" si="145"/>
        <v>2.5240999999999998</v>
      </c>
      <c r="BS48" t="str">
        <f t="shared" si="146"/>
        <v>W04R02</v>
      </c>
      <c r="BT48">
        <f t="shared" si="147"/>
        <v>48</v>
      </c>
      <c r="BU48" t="b">
        <f>BU47</f>
        <v>1</v>
      </c>
    </row>
    <row r="49" spans="1:73" x14ac:dyDescent="0.3">
      <c r="A49" t="str">
        <f t="shared" si="148"/>
        <v>W04</v>
      </c>
      <c r="B49" t="s">
        <v>80</v>
      </c>
      <c r="C49" s="3" t="str">
        <f t="shared" si="120"/>
        <v>Zone 03</v>
      </c>
      <c r="D49" t="str">
        <f t="shared" ca="1" si="121"/>
        <v>Pass</v>
      </c>
      <c r="E49" s="2">
        <f t="shared" ca="1" si="122"/>
        <v>9.18</v>
      </c>
      <c r="F49" s="2">
        <f t="shared" ca="1" si="123"/>
        <v>9.18</v>
      </c>
      <c r="G49" s="3">
        <f t="shared" ca="1" si="124"/>
        <v>0</v>
      </c>
      <c r="H49" s="27" t="str">
        <f t="shared" ca="1" si="125"/>
        <v>Yes</v>
      </c>
      <c r="I49" s="2">
        <f t="shared" ca="1" si="126"/>
        <v>9.93</v>
      </c>
      <c r="J49" s="2">
        <f ca="1">IF(Units="EDR2 total",BF49,IF(Units="EDR1 total",#REF!,BE49))</f>
        <v>9.93</v>
      </c>
      <c r="K49" s="2">
        <f ca="1">IF(Units="EDR2 total",BQ49,IF(Units="EDR1 total",#REF!,BP49))</f>
        <v>9.93</v>
      </c>
      <c r="L49" s="3">
        <f t="shared" ca="1" si="127"/>
        <v>0</v>
      </c>
      <c r="M49" s="3" t="str">
        <f t="shared" ca="1" si="128"/>
        <v>Yes</v>
      </c>
      <c r="N49" s="27" t="str">
        <f t="shared" si="129"/>
        <v>W01R03</v>
      </c>
      <c r="O49" s="19">
        <f t="shared" ca="1" si="149"/>
        <v>0.75</v>
      </c>
      <c r="P49" s="93">
        <f t="shared" ca="1" si="130"/>
        <v>38</v>
      </c>
      <c r="Q49" s="94">
        <f t="shared" ca="1" si="131"/>
        <v>3.93</v>
      </c>
      <c r="R49" s="94">
        <f t="shared" ca="1" si="131"/>
        <v>0</v>
      </c>
      <c r="S49" s="94">
        <f t="shared" ca="1" si="131"/>
        <v>0.88</v>
      </c>
      <c r="T49" s="94" t="str">
        <f t="shared" ca="1" si="131"/>
        <v/>
      </c>
      <c r="U49" s="94">
        <f t="shared" ca="1" si="131"/>
        <v>4.37</v>
      </c>
      <c r="V49" s="94">
        <f t="shared" ca="1" si="131"/>
        <v>0</v>
      </c>
      <c r="W49" s="94">
        <f t="shared" ca="1" si="132"/>
        <v>9.18</v>
      </c>
      <c r="X49" s="94">
        <f t="shared" ca="1" si="133"/>
        <v>18.440000000000001</v>
      </c>
      <c r="Y49" s="94">
        <f t="shared" ca="1" si="133"/>
        <v>0</v>
      </c>
      <c r="Z49" s="107">
        <f t="shared" ca="1" si="133"/>
        <v>2.4388000000000001</v>
      </c>
      <c r="AA49" s="107">
        <f t="shared" ca="1" si="133"/>
        <v>4.45</v>
      </c>
      <c r="AB49" s="94" t="str">
        <f t="shared" ca="1" si="133"/>
        <v>n/a</v>
      </c>
      <c r="AC49" s="94">
        <f t="shared" ca="1" si="133"/>
        <v>0.75</v>
      </c>
      <c r="AD49" s="94">
        <f t="shared" ca="1" si="133"/>
        <v>0.77</v>
      </c>
      <c r="AE49" s="99">
        <f t="shared" ca="1" si="134"/>
        <v>38</v>
      </c>
      <c r="AF49" s="59">
        <f t="shared" ca="1" si="135"/>
        <v>3.93</v>
      </c>
      <c r="AG49" s="59">
        <f t="shared" ca="1" si="135"/>
        <v>0</v>
      </c>
      <c r="AH49" s="59">
        <f t="shared" ca="1" si="135"/>
        <v>0.88</v>
      </c>
      <c r="AI49" s="59" t="str">
        <f t="shared" ca="1" si="135"/>
        <v/>
      </c>
      <c r="AJ49" s="59">
        <f t="shared" ca="1" si="135"/>
        <v>4.37</v>
      </c>
      <c r="AK49" s="59">
        <f t="shared" ca="1" si="135"/>
        <v>0</v>
      </c>
      <c r="AL49" s="59">
        <f t="shared" ca="1" si="135"/>
        <v>-4.99</v>
      </c>
      <c r="AM49" s="59">
        <f t="shared" ca="1" si="136"/>
        <v>9.18</v>
      </c>
      <c r="AN49" s="59">
        <f t="shared" ca="1" si="137"/>
        <v>0</v>
      </c>
      <c r="AO49" s="59">
        <f t="shared" ca="1" si="137"/>
        <v>2.4388000000000001</v>
      </c>
      <c r="AP49" s="59">
        <f t="shared" ca="1" si="137"/>
        <v>4.45</v>
      </c>
      <c r="AQ49" s="59" t="str">
        <f t="shared" ca="1" si="137"/>
        <v>n/a</v>
      </c>
      <c r="AR49" s="103">
        <f t="shared" ca="1" si="137"/>
        <v>2.4388000000000001</v>
      </c>
      <c r="AS49" s="103">
        <f t="shared" ca="1" si="137"/>
        <v>4.45</v>
      </c>
      <c r="AT49" s="59" t="str">
        <f t="shared" ca="1" si="137"/>
        <v>n/a</v>
      </c>
      <c r="AU49" s="59">
        <f t="shared" ca="1" si="137"/>
        <v>0.75</v>
      </c>
      <c r="AV49" s="59">
        <f t="shared" ca="1" si="137"/>
        <v>0.77</v>
      </c>
      <c r="AW49" s="93">
        <f t="shared" ca="1" si="138"/>
        <v>38</v>
      </c>
      <c r="AX49" s="94">
        <f t="shared" ca="1" si="139"/>
        <v>4.75</v>
      </c>
      <c r="AY49" s="94">
        <f t="shared" ca="1" si="139"/>
        <v>0</v>
      </c>
      <c r="AZ49" s="94">
        <f t="shared" ca="1" si="139"/>
        <v>0.88</v>
      </c>
      <c r="BA49" s="94" t="str">
        <f t="shared" ca="1" si="139"/>
        <v/>
      </c>
      <c r="BB49" s="94">
        <f t="shared" ca="1" si="139"/>
        <v>4.3</v>
      </c>
      <c r="BC49" s="94" t="str">
        <f t="shared" ca="1" si="139"/>
        <v/>
      </c>
      <c r="BD49" s="94">
        <f t="shared" ca="1" si="139"/>
        <v>-4.9800000000000004</v>
      </c>
      <c r="BE49" s="94">
        <f t="shared" ca="1" si="140"/>
        <v>9.93</v>
      </c>
      <c r="BF49" s="94">
        <f t="shared" ca="1" si="141"/>
        <v>0</v>
      </c>
      <c r="BG49" s="94">
        <f t="shared" ca="1" si="141"/>
        <v>2.4388000000000001</v>
      </c>
      <c r="BH49" s="99">
        <f t="shared" ca="1" si="142"/>
        <v>38</v>
      </c>
      <c r="BI49" s="59">
        <f t="shared" ca="1" si="143"/>
        <v>4.75</v>
      </c>
      <c r="BJ49" s="59">
        <f t="shared" ca="1" si="143"/>
        <v>0</v>
      </c>
      <c r="BK49" s="59">
        <f t="shared" ca="1" si="143"/>
        <v>0.88</v>
      </c>
      <c r="BL49" s="59" t="str">
        <f t="shared" ca="1" si="143"/>
        <v/>
      </c>
      <c r="BM49" s="59">
        <f t="shared" ca="1" si="143"/>
        <v>4.3</v>
      </c>
      <c r="BN49" s="59" t="str">
        <f t="shared" ca="1" si="143"/>
        <v/>
      </c>
      <c r="BO49" s="59">
        <f t="shared" ca="1" si="143"/>
        <v>-4.9800000000000004</v>
      </c>
      <c r="BP49" s="59">
        <f t="shared" ca="1" si="144"/>
        <v>9.93</v>
      </c>
      <c r="BQ49" s="59">
        <f t="shared" ca="1" si="145"/>
        <v>0</v>
      </c>
      <c r="BR49" s="59">
        <f t="shared" ca="1" si="145"/>
        <v>2.4388000000000001</v>
      </c>
      <c r="BS49" t="str">
        <f t="shared" si="146"/>
        <v>W04R03</v>
      </c>
      <c r="BT49">
        <f t="shared" si="147"/>
        <v>49</v>
      </c>
      <c r="BU49" t="b">
        <f t="shared" ref="BU49:BU63" si="150">BU48</f>
        <v>1</v>
      </c>
    </row>
    <row r="50" spans="1:73" x14ac:dyDescent="0.3">
      <c r="A50" t="str">
        <f t="shared" si="148"/>
        <v>W04</v>
      </c>
      <c r="B50" t="s">
        <v>83</v>
      </c>
      <c r="C50" s="3" t="str">
        <f t="shared" si="120"/>
        <v>Zone 04</v>
      </c>
      <c r="D50" t="str">
        <f t="shared" ca="1" si="121"/>
        <v>Pass</v>
      </c>
      <c r="E50" s="2">
        <f t="shared" ca="1" si="122"/>
        <v>11.14</v>
      </c>
      <c r="F50" s="2">
        <f t="shared" ca="1" si="123"/>
        <v>11.14</v>
      </c>
      <c r="G50" s="3">
        <f t="shared" ca="1" si="124"/>
        <v>0</v>
      </c>
      <c r="H50" s="27" t="str">
        <f t="shared" ca="1" si="125"/>
        <v>Yes</v>
      </c>
      <c r="I50" s="2">
        <f t="shared" ca="1" si="126"/>
        <v>11.77</v>
      </c>
      <c r="J50" s="2">
        <f ca="1">IF(Units="EDR2 total",BF50,IF(Units="EDR1 total",#REF!,BE50))</f>
        <v>11.77</v>
      </c>
      <c r="K50" s="2">
        <f ca="1">IF(Units="EDR2 total",BQ50,IF(Units="EDR1 total",#REF!,BP50))</f>
        <v>11.77</v>
      </c>
      <c r="L50" s="3">
        <f t="shared" ca="1" si="127"/>
        <v>0</v>
      </c>
      <c r="M50" s="3" t="str">
        <f t="shared" ca="1" si="128"/>
        <v>Yes</v>
      </c>
      <c r="N50" s="27" t="str">
        <f t="shared" si="129"/>
        <v>W01R04</v>
      </c>
      <c r="O50" s="19">
        <f t="shared" ca="1" si="149"/>
        <v>0.62999999999999901</v>
      </c>
      <c r="P50" s="93">
        <f t="shared" ca="1" si="130"/>
        <v>39</v>
      </c>
      <c r="Q50" s="94">
        <f t="shared" ca="1" si="131"/>
        <v>5.69</v>
      </c>
      <c r="R50" s="94">
        <f t="shared" ca="1" si="131"/>
        <v>0.24</v>
      </c>
      <c r="S50" s="94">
        <f t="shared" ca="1" si="131"/>
        <v>0.89</v>
      </c>
      <c r="T50" s="94" t="str">
        <f t="shared" ca="1" si="131"/>
        <v/>
      </c>
      <c r="U50" s="94">
        <f t="shared" ca="1" si="131"/>
        <v>4.32</v>
      </c>
      <c r="V50" s="94">
        <f t="shared" ca="1" si="131"/>
        <v>0</v>
      </c>
      <c r="W50" s="94">
        <f t="shared" ca="1" si="132"/>
        <v>11.14</v>
      </c>
      <c r="X50" s="94">
        <f t="shared" ca="1" si="133"/>
        <v>20.05</v>
      </c>
      <c r="Y50" s="94">
        <f t="shared" ca="1" si="133"/>
        <v>0</v>
      </c>
      <c r="Z50" s="107">
        <f t="shared" ca="1" si="133"/>
        <v>2.4405999999999999</v>
      </c>
      <c r="AA50" s="107">
        <f t="shared" ca="1" si="133"/>
        <v>4.1399999999999997</v>
      </c>
      <c r="AB50" s="94">
        <f t="shared" ca="1" si="133"/>
        <v>48</v>
      </c>
      <c r="AC50" s="94">
        <f t="shared" ca="1" si="133"/>
        <v>0.63</v>
      </c>
      <c r="AD50" s="94">
        <f t="shared" ca="1" si="133"/>
        <v>0.57999999999999996</v>
      </c>
      <c r="AE50" s="99">
        <f t="shared" ca="1" si="134"/>
        <v>39</v>
      </c>
      <c r="AF50" s="59">
        <f t="shared" ca="1" si="135"/>
        <v>5.69</v>
      </c>
      <c r="AG50" s="59">
        <f t="shared" ca="1" si="135"/>
        <v>0.24</v>
      </c>
      <c r="AH50" s="59">
        <f t="shared" ca="1" si="135"/>
        <v>0.89</v>
      </c>
      <c r="AI50" s="59" t="str">
        <f t="shared" ca="1" si="135"/>
        <v/>
      </c>
      <c r="AJ50" s="59">
        <f t="shared" ca="1" si="135"/>
        <v>4.32</v>
      </c>
      <c r="AK50" s="59">
        <f t="shared" ca="1" si="135"/>
        <v>0</v>
      </c>
      <c r="AL50" s="59">
        <f t="shared" ca="1" si="135"/>
        <v>-5.35</v>
      </c>
      <c r="AM50" s="59">
        <f t="shared" ca="1" si="136"/>
        <v>11.14</v>
      </c>
      <c r="AN50" s="59">
        <f t="shared" ca="1" si="137"/>
        <v>0</v>
      </c>
      <c r="AO50" s="59">
        <f t="shared" ca="1" si="137"/>
        <v>2.4405999999999999</v>
      </c>
      <c r="AP50" s="59">
        <f t="shared" ca="1" si="137"/>
        <v>4.1399999999999997</v>
      </c>
      <c r="AQ50" s="59">
        <f t="shared" ca="1" si="137"/>
        <v>48</v>
      </c>
      <c r="AR50" s="103">
        <f t="shared" ca="1" si="137"/>
        <v>2.4405999999999999</v>
      </c>
      <c r="AS50" s="103">
        <f t="shared" ca="1" si="137"/>
        <v>4.1399999999999997</v>
      </c>
      <c r="AT50" s="59">
        <f t="shared" ca="1" si="137"/>
        <v>48</v>
      </c>
      <c r="AU50" s="59">
        <f t="shared" ca="1" si="137"/>
        <v>0.63</v>
      </c>
      <c r="AV50" s="59">
        <f t="shared" ca="1" si="137"/>
        <v>0.57999999999999996</v>
      </c>
      <c r="AW50" s="93">
        <f t="shared" ca="1" si="138"/>
        <v>39</v>
      </c>
      <c r="AX50" s="94">
        <f t="shared" ca="1" si="139"/>
        <v>6.26</v>
      </c>
      <c r="AY50" s="94">
        <f t="shared" ca="1" si="139"/>
        <v>0.45</v>
      </c>
      <c r="AZ50" s="94">
        <f t="shared" ca="1" si="139"/>
        <v>0.89</v>
      </c>
      <c r="BA50" s="94" t="str">
        <f t="shared" ca="1" si="139"/>
        <v/>
      </c>
      <c r="BB50" s="94">
        <f t="shared" ca="1" si="139"/>
        <v>4.17</v>
      </c>
      <c r="BC50" s="94" t="str">
        <f t="shared" ca="1" si="139"/>
        <v/>
      </c>
      <c r="BD50" s="94">
        <f t="shared" ca="1" si="139"/>
        <v>-5.42</v>
      </c>
      <c r="BE50" s="94">
        <f t="shared" ca="1" si="140"/>
        <v>11.77</v>
      </c>
      <c r="BF50" s="94">
        <f t="shared" ca="1" si="141"/>
        <v>0</v>
      </c>
      <c r="BG50" s="94">
        <f t="shared" ca="1" si="141"/>
        <v>2.4405999999999999</v>
      </c>
      <c r="BH50" s="99">
        <f t="shared" ca="1" si="142"/>
        <v>39</v>
      </c>
      <c r="BI50" s="59">
        <f t="shared" ca="1" si="143"/>
        <v>6.26</v>
      </c>
      <c r="BJ50" s="59">
        <f t="shared" ca="1" si="143"/>
        <v>0.45</v>
      </c>
      <c r="BK50" s="59">
        <f t="shared" ca="1" si="143"/>
        <v>0.89</v>
      </c>
      <c r="BL50" s="59" t="str">
        <f t="shared" ca="1" si="143"/>
        <v/>
      </c>
      <c r="BM50" s="59">
        <f t="shared" ca="1" si="143"/>
        <v>4.17</v>
      </c>
      <c r="BN50" s="59" t="str">
        <f t="shared" ca="1" si="143"/>
        <v/>
      </c>
      <c r="BO50" s="59">
        <f t="shared" ca="1" si="143"/>
        <v>-5.42</v>
      </c>
      <c r="BP50" s="59">
        <f t="shared" ca="1" si="144"/>
        <v>11.77</v>
      </c>
      <c r="BQ50" s="59">
        <f t="shared" ca="1" si="145"/>
        <v>0</v>
      </c>
      <c r="BR50" s="59">
        <f t="shared" ca="1" si="145"/>
        <v>2.4405999999999999</v>
      </c>
      <c r="BS50" t="str">
        <f t="shared" si="146"/>
        <v>W04R04</v>
      </c>
      <c r="BT50">
        <f t="shared" si="147"/>
        <v>50</v>
      </c>
      <c r="BU50" t="b">
        <f t="shared" si="150"/>
        <v>1</v>
      </c>
    </row>
    <row r="51" spans="1:73" x14ac:dyDescent="0.3">
      <c r="A51" t="str">
        <f t="shared" si="148"/>
        <v>W04</v>
      </c>
      <c r="B51" t="s">
        <v>85</v>
      </c>
      <c r="C51" s="3" t="str">
        <f t="shared" si="120"/>
        <v>Zone 05</v>
      </c>
      <c r="D51" t="str">
        <f t="shared" ca="1" si="121"/>
        <v>Pass</v>
      </c>
      <c r="E51" s="2">
        <f t="shared" ca="1" si="122"/>
        <v>8.4699999999999989</v>
      </c>
      <c r="F51" s="2">
        <f t="shared" ca="1" si="123"/>
        <v>8.4699999999999989</v>
      </c>
      <c r="G51" s="3">
        <f t="shared" ca="1" si="124"/>
        <v>0</v>
      </c>
      <c r="H51" s="27" t="str">
        <f t="shared" ca="1" si="125"/>
        <v>Yes</v>
      </c>
      <c r="I51" s="2">
        <f t="shared" ca="1" si="126"/>
        <v>9.11</v>
      </c>
      <c r="J51" s="2">
        <f ca="1">IF(Units="EDR2 total",BF51,IF(Units="EDR1 total",#REF!,BE51))</f>
        <v>9.11</v>
      </c>
      <c r="K51" s="2">
        <f ca="1">IF(Units="EDR2 total",BQ51,IF(Units="EDR1 total",#REF!,BP51))</f>
        <v>9.11</v>
      </c>
      <c r="L51" s="3">
        <f t="shared" ca="1" si="127"/>
        <v>0</v>
      </c>
      <c r="M51" s="3" t="str">
        <f t="shared" ca="1" si="128"/>
        <v>Yes</v>
      </c>
      <c r="N51" s="27" t="str">
        <f t="shared" si="129"/>
        <v>W01R05</v>
      </c>
      <c r="O51" s="19">
        <f t="shared" ca="1" si="149"/>
        <v>0.64000000000000057</v>
      </c>
      <c r="P51" s="93">
        <f t="shared" ca="1" si="130"/>
        <v>40</v>
      </c>
      <c r="Q51" s="94">
        <f t="shared" ca="1" si="131"/>
        <v>3.2</v>
      </c>
      <c r="R51" s="94">
        <f t="shared" ca="1" si="131"/>
        <v>0</v>
      </c>
      <c r="S51" s="94">
        <f t="shared" ca="1" si="131"/>
        <v>0.88</v>
      </c>
      <c r="T51" s="94" t="str">
        <f t="shared" ca="1" si="131"/>
        <v/>
      </c>
      <c r="U51" s="94">
        <f t="shared" ca="1" si="131"/>
        <v>4.3899999999999997</v>
      </c>
      <c r="V51" s="94">
        <f t="shared" ca="1" si="131"/>
        <v>0</v>
      </c>
      <c r="W51" s="94">
        <f t="shared" ca="1" si="132"/>
        <v>8.4699999999999989</v>
      </c>
      <c r="X51" s="94">
        <f t="shared" ca="1" si="133"/>
        <v>17.57</v>
      </c>
      <c r="Y51" s="94">
        <f t="shared" ca="1" si="133"/>
        <v>0</v>
      </c>
      <c r="Z51" s="107">
        <f t="shared" ca="1" si="133"/>
        <v>2.2885</v>
      </c>
      <c r="AA51" s="107">
        <f t="shared" ca="1" si="133"/>
        <v>4.4800000000000004</v>
      </c>
      <c r="AB51" s="94" t="str">
        <f t="shared" ca="1" si="133"/>
        <v>n/a</v>
      </c>
      <c r="AC51" s="94">
        <f t="shared" ca="1" si="133"/>
        <v>0.64</v>
      </c>
      <c r="AD51" s="94">
        <f t="shared" ca="1" si="133"/>
        <v>0.67</v>
      </c>
      <c r="AE51" s="99">
        <f t="shared" ca="1" si="134"/>
        <v>40</v>
      </c>
      <c r="AF51" s="59">
        <f t="shared" ca="1" si="135"/>
        <v>3.2</v>
      </c>
      <c r="AG51" s="59">
        <f t="shared" ca="1" si="135"/>
        <v>0</v>
      </c>
      <c r="AH51" s="59">
        <f t="shared" ca="1" si="135"/>
        <v>0.88</v>
      </c>
      <c r="AI51" s="59" t="str">
        <f t="shared" ca="1" si="135"/>
        <v/>
      </c>
      <c r="AJ51" s="59">
        <f t="shared" ca="1" si="135"/>
        <v>4.3899999999999997</v>
      </c>
      <c r="AK51" s="59">
        <f t="shared" ca="1" si="135"/>
        <v>0</v>
      </c>
      <c r="AL51" s="59">
        <f t="shared" ca="1" si="135"/>
        <v>-5.14</v>
      </c>
      <c r="AM51" s="59">
        <f t="shared" ca="1" si="136"/>
        <v>8.4699999999999989</v>
      </c>
      <c r="AN51" s="59">
        <f t="shared" ca="1" si="137"/>
        <v>0</v>
      </c>
      <c r="AO51" s="59">
        <f t="shared" ca="1" si="137"/>
        <v>2.2885</v>
      </c>
      <c r="AP51" s="59">
        <f t="shared" ca="1" si="137"/>
        <v>4.4800000000000004</v>
      </c>
      <c r="AQ51" s="59" t="str">
        <f t="shared" ca="1" si="137"/>
        <v>n/a</v>
      </c>
      <c r="AR51" s="103">
        <f t="shared" ca="1" si="137"/>
        <v>2.2885</v>
      </c>
      <c r="AS51" s="103">
        <f t="shared" ca="1" si="137"/>
        <v>4.4800000000000004</v>
      </c>
      <c r="AT51" s="59" t="str">
        <f t="shared" ca="1" si="137"/>
        <v>n/a</v>
      </c>
      <c r="AU51" s="59">
        <f t="shared" ca="1" si="137"/>
        <v>0.64</v>
      </c>
      <c r="AV51" s="59">
        <f t="shared" ca="1" si="137"/>
        <v>0.67</v>
      </c>
      <c r="AW51" s="93">
        <f t="shared" ca="1" si="138"/>
        <v>40</v>
      </c>
      <c r="AX51" s="94">
        <f t="shared" ca="1" si="139"/>
        <v>3.92</v>
      </c>
      <c r="AY51" s="94">
        <f t="shared" ca="1" si="139"/>
        <v>0</v>
      </c>
      <c r="AZ51" s="94">
        <f t="shared" ca="1" si="139"/>
        <v>0.88</v>
      </c>
      <c r="BA51" s="94" t="str">
        <f t="shared" ca="1" si="139"/>
        <v/>
      </c>
      <c r="BB51" s="94">
        <f t="shared" ca="1" si="139"/>
        <v>4.3099999999999996</v>
      </c>
      <c r="BC51" s="94" t="str">
        <f t="shared" ca="1" si="139"/>
        <v/>
      </c>
      <c r="BD51" s="94">
        <f t="shared" ca="1" si="139"/>
        <v>-5.12</v>
      </c>
      <c r="BE51" s="94">
        <f t="shared" ca="1" si="140"/>
        <v>9.11</v>
      </c>
      <c r="BF51" s="94">
        <f t="shared" ca="1" si="141"/>
        <v>0</v>
      </c>
      <c r="BG51" s="94">
        <f t="shared" ca="1" si="141"/>
        <v>2.2885</v>
      </c>
      <c r="BH51" s="99">
        <f t="shared" ca="1" si="142"/>
        <v>40</v>
      </c>
      <c r="BI51" s="59">
        <f t="shared" ca="1" si="143"/>
        <v>3.92</v>
      </c>
      <c r="BJ51" s="59">
        <f t="shared" ca="1" si="143"/>
        <v>0</v>
      </c>
      <c r="BK51" s="59">
        <f t="shared" ca="1" si="143"/>
        <v>0.88</v>
      </c>
      <c r="BL51" s="59" t="str">
        <f t="shared" ca="1" si="143"/>
        <v/>
      </c>
      <c r="BM51" s="59">
        <f t="shared" ca="1" si="143"/>
        <v>4.3099999999999996</v>
      </c>
      <c r="BN51" s="59" t="str">
        <f t="shared" ca="1" si="143"/>
        <v/>
      </c>
      <c r="BO51" s="59">
        <f t="shared" ca="1" si="143"/>
        <v>-5.12</v>
      </c>
      <c r="BP51" s="59">
        <f t="shared" ca="1" si="144"/>
        <v>9.11</v>
      </c>
      <c r="BQ51" s="59">
        <f t="shared" ca="1" si="145"/>
        <v>0</v>
      </c>
      <c r="BR51" s="59">
        <f t="shared" ca="1" si="145"/>
        <v>2.2885</v>
      </c>
      <c r="BS51" t="str">
        <f t="shared" si="146"/>
        <v>W04R05</v>
      </c>
      <c r="BT51">
        <f t="shared" si="147"/>
        <v>51</v>
      </c>
      <c r="BU51" t="b">
        <f t="shared" si="150"/>
        <v>1</v>
      </c>
    </row>
    <row r="52" spans="1:73" x14ac:dyDescent="0.3">
      <c r="A52" t="str">
        <f t="shared" si="148"/>
        <v>W04</v>
      </c>
      <c r="B52" t="s">
        <v>87</v>
      </c>
      <c r="C52" s="3" t="str">
        <f t="shared" si="120"/>
        <v>Zone 06</v>
      </c>
      <c r="D52" t="str">
        <f t="shared" ca="1" si="121"/>
        <v>Pass</v>
      </c>
      <c r="E52" s="2">
        <f t="shared" ca="1" si="122"/>
        <v>5.35</v>
      </c>
      <c r="F52" s="2">
        <f t="shared" ca="1" si="123"/>
        <v>5.35</v>
      </c>
      <c r="G52" s="3">
        <f t="shared" ca="1" si="124"/>
        <v>0</v>
      </c>
      <c r="H52" s="27" t="str">
        <f t="shared" ca="1" si="125"/>
        <v>Yes</v>
      </c>
      <c r="I52" s="2">
        <f t="shared" ca="1" si="126"/>
        <v>5.5</v>
      </c>
      <c r="J52" s="2">
        <f ca="1">IF(Units="EDR2 total",BF52,IF(Units="EDR1 total",#REF!,BE52))</f>
        <v>5.5</v>
      </c>
      <c r="K52" s="2">
        <f ca="1">IF(Units="EDR2 total",BQ52,IF(Units="EDR1 total",#REF!,BP52))</f>
        <v>5.5</v>
      </c>
      <c r="L52" s="3">
        <f t="shared" ca="1" si="127"/>
        <v>0</v>
      </c>
      <c r="M52" s="3" t="str">
        <f t="shared" ca="1" si="128"/>
        <v>Yes</v>
      </c>
      <c r="N52" s="27" t="str">
        <f t="shared" si="129"/>
        <v>W01R06</v>
      </c>
      <c r="O52" s="19">
        <f t="shared" ca="1" si="149"/>
        <v>0.15000000000000036</v>
      </c>
      <c r="P52" s="93">
        <f t="shared" ca="1" si="130"/>
        <v>41</v>
      </c>
      <c r="Q52" s="94">
        <f t="shared" ca="1" si="131"/>
        <v>1</v>
      </c>
      <c r="R52" s="94">
        <f t="shared" ca="1" si="131"/>
        <v>0.17</v>
      </c>
      <c r="S52" s="94">
        <f t="shared" ca="1" si="131"/>
        <v>0.9</v>
      </c>
      <c r="T52" s="94" t="str">
        <f t="shared" ca="1" si="131"/>
        <v/>
      </c>
      <c r="U52" s="94">
        <f t="shared" ca="1" si="131"/>
        <v>3.28</v>
      </c>
      <c r="V52" s="94">
        <f t="shared" ca="1" si="131"/>
        <v>0</v>
      </c>
      <c r="W52" s="94">
        <f t="shared" ca="1" si="132"/>
        <v>5.35</v>
      </c>
      <c r="X52" s="94">
        <f t="shared" ca="1" si="133"/>
        <v>14.28</v>
      </c>
      <c r="Y52" s="94">
        <f t="shared" ca="1" si="133"/>
        <v>3.8128400000000001E-3</v>
      </c>
      <c r="Z52" s="107">
        <f t="shared" ca="1" si="133"/>
        <v>2.4773999999999998</v>
      </c>
      <c r="AA52" s="107">
        <f t="shared" ca="1" si="133"/>
        <v>3.99</v>
      </c>
      <c r="AB52" s="94" t="str">
        <f t="shared" ca="1" si="133"/>
        <v>n/a</v>
      </c>
      <c r="AC52" s="94">
        <f t="shared" ca="1" si="133"/>
        <v>0.15</v>
      </c>
      <c r="AD52" s="94">
        <f t="shared" ca="1" si="133"/>
        <v>0.18</v>
      </c>
      <c r="AE52" s="99">
        <f t="shared" ca="1" si="134"/>
        <v>41</v>
      </c>
      <c r="AF52" s="59">
        <f t="shared" ca="1" si="135"/>
        <v>1</v>
      </c>
      <c r="AG52" s="59">
        <f t="shared" ca="1" si="135"/>
        <v>0.17</v>
      </c>
      <c r="AH52" s="59">
        <f t="shared" ca="1" si="135"/>
        <v>0.9</v>
      </c>
      <c r="AI52" s="59" t="str">
        <f t="shared" ca="1" si="135"/>
        <v/>
      </c>
      <c r="AJ52" s="59">
        <f t="shared" ca="1" si="135"/>
        <v>3.28</v>
      </c>
      <c r="AK52" s="59">
        <f t="shared" ca="1" si="135"/>
        <v>0</v>
      </c>
      <c r="AL52" s="59">
        <f t="shared" ca="1" si="135"/>
        <v>-5.36</v>
      </c>
      <c r="AM52" s="59">
        <f t="shared" ca="1" si="136"/>
        <v>5.35</v>
      </c>
      <c r="AN52" s="59">
        <f t="shared" ca="1" si="137"/>
        <v>3.8129000000000001E-3</v>
      </c>
      <c r="AO52" s="59">
        <f t="shared" ca="1" si="137"/>
        <v>2.4773999999999998</v>
      </c>
      <c r="AP52" s="59">
        <f t="shared" ca="1" si="137"/>
        <v>3.99</v>
      </c>
      <c r="AQ52" s="59" t="str">
        <f t="shared" ca="1" si="137"/>
        <v>n/a</v>
      </c>
      <c r="AR52" s="103">
        <f t="shared" ca="1" si="137"/>
        <v>2.4773999999999998</v>
      </c>
      <c r="AS52" s="103">
        <f t="shared" ca="1" si="137"/>
        <v>3.99</v>
      </c>
      <c r="AT52" s="59" t="str">
        <f t="shared" ca="1" si="137"/>
        <v>n/a</v>
      </c>
      <c r="AU52" s="59">
        <f t="shared" ca="1" si="137"/>
        <v>0.15</v>
      </c>
      <c r="AV52" s="59">
        <f t="shared" ca="1" si="137"/>
        <v>0.18</v>
      </c>
      <c r="AW52" s="93">
        <f t="shared" ca="1" si="138"/>
        <v>41</v>
      </c>
      <c r="AX52" s="94">
        <f t="shared" ca="1" si="139"/>
        <v>1.2</v>
      </c>
      <c r="AY52" s="94">
        <f t="shared" ca="1" si="139"/>
        <v>0.17</v>
      </c>
      <c r="AZ52" s="94">
        <f t="shared" ca="1" si="139"/>
        <v>0.9</v>
      </c>
      <c r="BA52" s="94" t="str">
        <f t="shared" ca="1" si="139"/>
        <v/>
      </c>
      <c r="BB52" s="94">
        <f t="shared" ca="1" si="139"/>
        <v>3.23</v>
      </c>
      <c r="BC52" s="94" t="str">
        <f t="shared" ca="1" si="139"/>
        <v/>
      </c>
      <c r="BD52" s="94">
        <f t="shared" ca="1" si="139"/>
        <v>-5.34</v>
      </c>
      <c r="BE52" s="94">
        <f t="shared" ca="1" si="140"/>
        <v>5.5</v>
      </c>
      <c r="BF52" s="94">
        <f t="shared" ca="1" si="141"/>
        <v>4.1420600000000004E-3</v>
      </c>
      <c r="BG52" s="94">
        <f t="shared" ca="1" si="141"/>
        <v>2.4773999999999998</v>
      </c>
      <c r="BH52" s="99">
        <f t="shared" ca="1" si="142"/>
        <v>41</v>
      </c>
      <c r="BI52" s="59">
        <f t="shared" ca="1" si="143"/>
        <v>1.2</v>
      </c>
      <c r="BJ52" s="59">
        <f t="shared" ca="1" si="143"/>
        <v>0.17</v>
      </c>
      <c r="BK52" s="59">
        <f t="shared" ca="1" si="143"/>
        <v>0.9</v>
      </c>
      <c r="BL52" s="59" t="str">
        <f t="shared" ca="1" si="143"/>
        <v/>
      </c>
      <c r="BM52" s="59">
        <f t="shared" ca="1" si="143"/>
        <v>3.23</v>
      </c>
      <c r="BN52" s="59" t="str">
        <f t="shared" ca="1" si="143"/>
        <v/>
      </c>
      <c r="BO52" s="59">
        <f t="shared" ca="1" si="143"/>
        <v>-5.34</v>
      </c>
      <c r="BP52" s="59">
        <f t="shared" ca="1" si="144"/>
        <v>5.5</v>
      </c>
      <c r="BQ52" s="59">
        <f t="shared" ca="1" si="145"/>
        <v>4.1420600000000004E-3</v>
      </c>
      <c r="BR52" s="59">
        <f t="shared" ca="1" si="145"/>
        <v>2.4773999999999998</v>
      </c>
      <c r="BS52" t="str">
        <f t="shared" si="146"/>
        <v>W04R06</v>
      </c>
      <c r="BT52">
        <f t="shared" si="147"/>
        <v>52</v>
      </c>
      <c r="BU52" t="b">
        <f t="shared" si="150"/>
        <v>1</v>
      </c>
    </row>
    <row r="53" spans="1:73" x14ac:dyDescent="0.3">
      <c r="A53" t="str">
        <f t="shared" si="148"/>
        <v>W04</v>
      </c>
      <c r="B53" t="s">
        <v>89</v>
      </c>
      <c r="C53" s="3" t="str">
        <f t="shared" si="120"/>
        <v>Zone 07</v>
      </c>
      <c r="D53" t="str">
        <f t="shared" ca="1" si="121"/>
        <v>Pass</v>
      </c>
      <c r="E53" s="2">
        <f t="shared" ca="1" si="122"/>
        <v>5.2200000000000006</v>
      </c>
      <c r="F53" s="2">
        <f t="shared" ca="1" si="123"/>
        <v>5.2200000000000006</v>
      </c>
      <c r="G53" s="3">
        <f t="shared" ca="1" si="124"/>
        <v>0</v>
      </c>
      <c r="H53" s="27" t="str">
        <f t="shared" ca="1" si="125"/>
        <v>Yes</v>
      </c>
      <c r="I53" s="2">
        <f t="shared" ca="1" si="126"/>
        <v>5.3900000000000006</v>
      </c>
      <c r="J53" s="2">
        <f ca="1">IF(Units="EDR2 total",BF53,IF(Units="EDR1 total",#REF!,BE53))</f>
        <v>5.3900000000000006</v>
      </c>
      <c r="K53" s="2">
        <f ca="1">IF(Units="EDR2 total",BQ53,IF(Units="EDR1 total",#REF!,BP53))</f>
        <v>5.3900000000000006</v>
      </c>
      <c r="L53" s="3">
        <f t="shared" ca="1" si="127"/>
        <v>0</v>
      </c>
      <c r="M53" s="3" t="str">
        <f t="shared" ca="1" si="128"/>
        <v>Yes</v>
      </c>
      <c r="N53" s="27" t="str">
        <f t="shared" si="129"/>
        <v>W01R07</v>
      </c>
      <c r="O53" s="19">
        <f t="shared" ca="1" si="149"/>
        <v>0.16999999999999993</v>
      </c>
      <c r="P53" s="93">
        <f t="shared" ca="1" si="130"/>
        <v>42</v>
      </c>
      <c r="Q53" s="94">
        <f t="shared" ca="1" si="131"/>
        <v>0.67</v>
      </c>
      <c r="R53" s="94">
        <f t="shared" ca="1" si="131"/>
        <v>0.49</v>
      </c>
      <c r="S53" s="94">
        <f t="shared" ca="1" si="131"/>
        <v>0.89</v>
      </c>
      <c r="T53" s="94" t="str">
        <f t="shared" ca="1" si="131"/>
        <v/>
      </c>
      <c r="U53" s="94">
        <f t="shared" ca="1" si="131"/>
        <v>3.17</v>
      </c>
      <c r="V53" s="94">
        <f t="shared" ca="1" si="131"/>
        <v>0</v>
      </c>
      <c r="W53" s="94">
        <f t="shared" ca="1" si="132"/>
        <v>5.2200000000000006</v>
      </c>
      <c r="X53" s="94">
        <f t="shared" ca="1" si="133"/>
        <v>14.79</v>
      </c>
      <c r="Y53" s="94">
        <f t="shared" ca="1" si="133"/>
        <v>4.7323699999999996E-3</v>
      </c>
      <c r="Z53" s="107">
        <f t="shared" ca="1" si="133"/>
        <v>2.3512</v>
      </c>
      <c r="AA53" s="107">
        <f t="shared" ca="1" si="133"/>
        <v>3.95</v>
      </c>
      <c r="AB53" s="94" t="str">
        <f t="shared" ca="1" si="133"/>
        <v>n/a</v>
      </c>
      <c r="AC53" s="94">
        <f t="shared" ca="1" si="133"/>
        <v>0.17</v>
      </c>
      <c r="AD53" s="94">
        <f t="shared" ca="1" si="133"/>
        <v>0.19</v>
      </c>
      <c r="AE53" s="99">
        <f t="shared" ca="1" si="134"/>
        <v>42</v>
      </c>
      <c r="AF53" s="59">
        <f t="shared" ca="1" si="135"/>
        <v>0.67</v>
      </c>
      <c r="AG53" s="59">
        <f t="shared" ca="1" si="135"/>
        <v>0.49</v>
      </c>
      <c r="AH53" s="59">
        <f t="shared" ca="1" si="135"/>
        <v>0.89</v>
      </c>
      <c r="AI53" s="59" t="str">
        <f t="shared" ca="1" si="135"/>
        <v/>
      </c>
      <c r="AJ53" s="59">
        <f t="shared" ca="1" si="135"/>
        <v>3.17</v>
      </c>
      <c r="AK53" s="59">
        <f t="shared" ca="1" si="135"/>
        <v>0</v>
      </c>
      <c r="AL53" s="59">
        <f t="shared" ca="1" si="135"/>
        <v>-4.9000000000000004</v>
      </c>
      <c r="AM53" s="59">
        <f t="shared" ca="1" si="136"/>
        <v>5.2200000000000006</v>
      </c>
      <c r="AN53" s="59">
        <f t="shared" ca="1" si="137"/>
        <v>4.7324000000000003E-3</v>
      </c>
      <c r="AO53" s="59">
        <f t="shared" ca="1" si="137"/>
        <v>2.3512</v>
      </c>
      <c r="AP53" s="59">
        <f t="shared" ca="1" si="137"/>
        <v>3.95</v>
      </c>
      <c r="AQ53" s="59" t="str">
        <f t="shared" ca="1" si="137"/>
        <v>n/a</v>
      </c>
      <c r="AR53" s="103">
        <f t="shared" ca="1" si="137"/>
        <v>2.3512</v>
      </c>
      <c r="AS53" s="103">
        <f t="shared" ca="1" si="137"/>
        <v>3.95</v>
      </c>
      <c r="AT53" s="59" t="str">
        <f t="shared" ca="1" si="137"/>
        <v>n/a</v>
      </c>
      <c r="AU53" s="59">
        <f t="shared" ca="1" si="137"/>
        <v>0.17</v>
      </c>
      <c r="AV53" s="59">
        <f t="shared" ca="1" si="137"/>
        <v>0.19</v>
      </c>
      <c r="AW53" s="93">
        <f t="shared" ca="1" si="138"/>
        <v>42</v>
      </c>
      <c r="AX53" s="94">
        <f t="shared" ca="1" si="139"/>
        <v>0.84</v>
      </c>
      <c r="AY53" s="94">
        <f t="shared" ca="1" si="139"/>
        <v>0.54</v>
      </c>
      <c r="AZ53" s="94">
        <f t="shared" ca="1" si="139"/>
        <v>0.89</v>
      </c>
      <c r="BA53" s="94" t="str">
        <f t="shared" ca="1" si="139"/>
        <v/>
      </c>
      <c r="BB53" s="94">
        <f t="shared" ca="1" si="139"/>
        <v>3.12</v>
      </c>
      <c r="BC53" s="94" t="str">
        <f t="shared" ca="1" si="139"/>
        <v/>
      </c>
      <c r="BD53" s="94">
        <f t="shared" ca="1" si="139"/>
        <v>-4.8899999999999997</v>
      </c>
      <c r="BE53" s="94">
        <f t="shared" ca="1" si="140"/>
        <v>5.3900000000000006</v>
      </c>
      <c r="BF53" s="94">
        <f t="shared" ca="1" si="141"/>
        <v>5.2679700000000003E-3</v>
      </c>
      <c r="BG53" s="94">
        <f t="shared" ca="1" si="141"/>
        <v>2.3512</v>
      </c>
      <c r="BH53" s="99">
        <f t="shared" ca="1" si="142"/>
        <v>42</v>
      </c>
      <c r="BI53" s="59">
        <f t="shared" ca="1" si="143"/>
        <v>0.84</v>
      </c>
      <c r="BJ53" s="59">
        <f t="shared" ca="1" si="143"/>
        <v>0.54</v>
      </c>
      <c r="BK53" s="59">
        <f t="shared" ca="1" si="143"/>
        <v>0.89</v>
      </c>
      <c r="BL53" s="59" t="str">
        <f t="shared" ca="1" si="143"/>
        <v/>
      </c>
      <c r="BM53" s="59">
        <f t="shared" ca="1" si="143"/>
        <v>3.12</v>
      </c>
      <c r="BN53" s="59" t="str">
        <f t="shared" ca="1" si="143"/>
        <v/>
      </c>
      <c r="BO53" s="59">
        <f t="shared" ca="1" si="143"/>
        <v>-4.8899999999999997</v>
      </c>
      <c r="BP53" s="59">
        <f t="shared" ca="1" si="144"/>
        <v>5.3900000000000006</v>
      </c>
      <c r="BQ53" s="59">
        <f t="shared" ca="1" si="145"/>
        <v>5.2679700000000003E-3</v>
      </c>
      <c r="BR53" s="59">
        <f t="shared" ca="1" si="145"/>
        <v>2.3512</v>
      </c>
      <c r="BS53" t="str">
        <f t="shared" si="146"/>
        <v>W04R07</v>
      </c>
      <c r="BT53">
        <f t="shared" si="147"/>
        <v>53</v>
      </c>
      <c r="BU53" t="b">
        <f t="shared" si="150"/>
        <v>1</v>
      </c>
    </row>
    <row r="54" spans="1:73" x14ac:dyDescent="0.3">
      <c r="A54" t="str">
        <f t="shared" si="148"/>
        <v>W04</v>
      </c>
      <c r="B54" t="s">
        <v>91</v>
      </c>
      <c r="C54" s="3" t="str">
        <f t="shared" si="120"/>
        <v>Zone 08</v>
      </c>
      <c r="D54" t="str">
        <f t="shared" ca="1" si="121"/>
        <v>Pass</v>
      </c>
      <c r="E54" s="2">
        <f t="shared" ca="1" si="122"/>
        <v>6.1099999999999994</v>
      </c>
      <c r="F54" s="2">
        <f t="shared" ca="1" si="123"/>
        <v>6.1099999999999994</v>
      </c>
      <c r="G54" s="3">
        <f t="shared" ca="1" si="124"/>
        <v>0</v>
      </c>
      <c r="H54" s="27" t="str">
        <f t="shared" ca="1" si="125"/>
        <v>Yes</v>
      </c>
      <c r="I54" s="2">
        <f t="shared" ca="1" si="126"/>
        <v>6.5600000000000005</v>
      </c>
      <c r="J54" s="2">
        <f ca="1">IF(Units="EDR2 total",BF54,IF(Units="EDR1 total",#REF!,BE54))</f>
        <v>6.5600000000000005</v>
      </c>
      <c r="K54" s="2">
        <f ca="1">IF(Units="EDR2 total",BQ54,IF(Units="EDR1 total",#REF!,BP54))</f>
        <v>6.5600000000000005</v>
      </c>
      <c r="L54" s="3">
        <f t="shared" ca="1" si="127"/>
        <v>0</v>
      </c>
      <c r="M54" s="3" t="str">
        <f t="shared" ca="1" si="128"/>
        <v>Yes</v>
      </c>
      <c r="N54" s="27" t="str">
        <f t="shared" si="129"/>
        <v>W01R08</v>
      </c>
      <c r="O54" s="19">
        <f t="shared" ca="1" si="149"/>
        <v>0.45000000000000107</v>
      </c>
      <c r="P54" s="93">
        <f t="shared" ca="1" si="130"/>
        <v>43</v>
      </c>
      <c r="Q54" s="94">
        <f t="shared" ca="1" si="131"/>
        <v>0.88</v>
      </c>
      <c r="R54" s="94">
        <f t="shared" ca="1" si="131"/>
        <v>1.29</v>
      </c>
      <c r="S54" s="94">
        <f t="shared" ca="1" si="131"/>
        <v>0.9</v>
      </c>
      <c r="T54" s="94" t="str">
        <f t="shared" ca="1" si="131"/>
        <v/>
      </c>
      <c r="U54" s="94">
        <f t="shared" ca="1" si="131"/>
        <v>3.04</v>
      </c>
      <c r="V54" s="94">
        <f t="shared" ca="1" si="131"/>
        <v>0</v>
      </c>
      <c r="W54" s="94">
        <f t="shared" ca="1" si="132"/>
        <v>6.1099999999999994</v>
      </c>
      <c r="X54" s="94">
        <f t="shared" ca="1" si="133"/>
        <v>14.92</v>
      </c>
      <c r="Y54" s="94">
        <f t="shared" ca="1" si="133"/>
        <v>1.9322099999999998E-2</v>
      </c>
      <c r="Z54" s="107">
        <f t="shared" ca="1" si="133"/>
        <v>2.6006</v>
      </c>
      <c r="AA54" s="107">
        <f t="shared" ca="1" si="133"/>
        <v>3.9</v>
      </c>
      <c r="AB54" s="94">
        <f t="shared" ca="1" si="133"/>
        <v>80</v>
      </c>
      <c r="AC54" s="94">
        <f t="shared" ca="1" si="133"/>
        <v>0.45</v>
      </c>
      <c r="AD54" s="94">
        <f t="shared" ca="1" si="133"/>
        <v>0.41</v>
      </c>
      <c r="AE54" s="99">
        <f t="shared" ca="1" si="134"/>
        <v>43</v>
      </c>
      <c r="AF54" s="59">
        <f t="shared" ca="1" si="135"/>
        <v>0.88</v>
      </c>
      <c r="AG54" s="59">
        <f t="shared" ca="1" si="135"/>
        <v>1.29</v>
      </c>
      <c r="AH54" s="59">
        <f t="shared" ca="1" si="135"/>
        <v>0.9</v>
      </c>
      <c r="AI54" s="59" t="str">
        <f t="shared" ca="1" si="135"/>
        <v/>
      </c>
      <c r="AJ54" s="59">
        <f t="shared" ca="1" si="135"/>
        <v>3.04</v>
      </c>
      <c r="AK54" s="59">
        <f t="shared" ca="1" si="135"/>
        <v>0</v>
      </c>
      <c r="AL54" s="59">
        <f t="shared" ca="1" si="135"/>
        <v>-5.49</v>
      </c>
      <c r="AM54" s="59">
        <f t="shared" ca="1" si="136"/>
        <v>6.1099999999999994</v>
      </c>
      <c r="AN54" s="59">
        <f t="shared" ca="1" si="137"/>
        <v>1.9322200000000001E-2</v>
      </c>
      <c r="AO54" s="59">
        <f t="shared" ca="1" si="137"/>
        <v>2.6006</v>
      </c>
      <c r="AP54" s="59">
        <f t="shared" ca="1" si="137"/>
        <v>3.9</v>
      </c>
      <c r="AQ54" s="59">
        <f t="shared" ca="1" si="137"/>
        <v>80</v>
      </c>
      <c r="AR54" s="103">
        <f t="shared" ca="1" si="137"/>
        <v>2.6006</v>
      </c>
      <c r="AS54" s="103">
        <f t="shared" ca="1" si="137"/>
        <v>3.9</v>
      </c>
      <c r="AT54" s="59">
        <f t="shared" ca="1" si="137"/>
        <v>80</v>
      </c>
      <c r="AU54" s="59">
        <f t="shared" ca="1" si="137"/>
        <v>0.45</v>
      </c>
      <c r="AV54" s="59">
        <f t="shared" ca="1" si="137"/>
        <v>0.41</v>
      </c>
      <c r="AW54" s="93">
        <f t="shared" ca="1" si="138"/>
        <v>43</v>
      </c>
      <c r="AX54" s="94">
        <f t="shared" ca="1" si="139"/>
        <v>1.1499999999999999</v>
      </c>
      <c r="AY54" s="94">
        <f t="shared" ca="1" si="139"/>
        <v>1.52</v>
      </c>
      <c r="AZ54" s="94">
        <f t="shared" ca="1" si="139"/>
        <v>0.9</v>
      </c>
      <c r="BA54" s="94" t="str">
        <f t="shared" ca="1" si="139"/>
        <v/>
      </c>
      <c r="BB54" s="94">
        <f t="shared" ca="1" si="139"/>
        <v>2.99</v>
      </c>
      <c r="BC54" s="94" t="str">
        <f t="shared" ca="1" si="139"/>
        <v/>
      </c>
      <c r="BD54" s="94">
        <f t="shared" ca="1" si="139"/>
        <v>-5.55</v>
      </c>
      <c r="BE54" s="94">
        <f t="shared" ca="1" si="140"/>
        <v>6.5600000000000005</v>
      </c>
      <c r="BF54" s="94">
        <f t="shared" ca="1" si="141"/>
        <v>2.0198299999999999E-2</v>
      </c>
      <c r="BG54" s="94">
        <f t="shared" ca="1" si="141"/>
        <v>2.6006</v>
      </c>
      <c r="BH54" s="99">
        <f t="shared" ca="1" si="142"/>
        <v>43</v>
      </c>
      <c r="BI54" s="59">
        <f t="shared" ca="1" si="143"/>
        <v>1.1499999999999999</v>
      </c>
      <c r="BJ54" s="59">
        <f t="shared" ca="1" si="143"/>
        <v>1.52</v>
      </c>
      <c r="BK54" s="59">
        <f t="shared" ca="1" si="143"/>
        <v>0.9</v>
      </c>
      <c r="BL54" s="59" t="str">
        <f t="shared" ca="1" si="143"/>
        <v/>
      </c>
      <c r="BM54" s="59">
        <f t="shared" ca="1" si="143"/>
        <v>2.99</v>
      </c>
      <c r="BN54" s="59" t="str">
        <f t="shared" ca="1" si="143"/>
        <v/>
      </c>
      <c r="BO54" s="59">
        <f t="shared" ca="1" si="143"/>
        <v>-5.55</v>
      </c>
      <c r="BP54" s="59">
        <f t="shared" ca="1" si="144"/>
        <v>6.5600000000000005</v>
      </c>
      <c r="BQ54" s="59">
        <f t="shared" ca="1" si="145"/>
        <v>2.0198299999999999E-2</v>
      </c>
      <c r="BR54" s="59">
        <f t="shared" ca="1" si="145"/>
        <v>2.6006</v>
      </c>
      <c r="BS54" t="str">
        <f t="shared" si="146"/>
        <v>W04R08</v>
      </c>
      <c r="BT54">
        <f t="shared" si="147"/>
        <v>54</v>
      </c>
      <c r="BU54" t="b">
        <f t="shared" si="150"/>
        <v>1</v>
      </c>
    </row>
    <row r="55" spans="1:73" x14ac:dyDescent="0.3">
      <c r="A55" t="str">
        <f t="shared" si="148"/>
        <v>W04</v>
      </c>
      <c r="B55" t="s">
        <v>93</v>
      </c>
      <c r="C55" s="3" t="str">
        <f t="shared" si="120"/>
        <v>Zone 09</v>
      </c>
      <c r="D55" t="str">
        <f t="shared" ca="1" si="121"/>
        <v>Pass</v>
      </c>
      <c r="E55" s="2">
        <f t="shared" ca="1" si="122"/>
        <v>6.76</v>
      </c>
      <c r="F55" s="2">
        <f t="shared" ca="1" si="123"/>
        <v>6.76</v>
      </c>
      <c r="G55" s="3">
        <f t="shared" ca="1" si="124"/>
        <v>0</v>
      </c>
      <c r="H55" s="27" t="str">
        <f t="shared" ca="1" si="125"/>
        <v>Yes</v>
      </c>
      <c r="I55" s="2">
        <f t="shared" ca="1" si="126"/>
        <v>7.2899999999999991</v>
      </c>
      <c r="J55" s="2">
        <f ca="1">IF(Units="EDR2 total",BF55,IF(Units="EDR1 total",#REF!,BE55))</f>
        <v>7.2899999999999991</v>
      </c>
      <c r="K55" s="2">
        <f ca="1">IF(Units="EDR2 total",BQ55,IF(Units="EDR1 total",#REF!,BP55))</f>
        <v>7.2899999999999991</v>
      </c>
      <c r="L55" s="3">
        <f t="shared" ca="1" si="127"/>
        <v>0</v>
      </c>
      <c r="M55" s="3" t="str">
        <f t="shared" ca="1" si="128"/>
        <v>Yes</v>
      </c>
      <c r="N55" s="27" t="str">
        <f t="shared" si="129"/>
        <v>W01R09</v>
      </c>
      <c r="O55" s="19">
        <f t="shared" ca="1" si="149"/>
        <v>0.52999999999999936</v>
      </c>
      <c r="P55" s="93">
        <f t="shared" ca="1" si="130"/>
        <v>44</v>
      </c>
      <c r="Q55" s="94">
        <f t="shared" ca="1" si="131"/>
        <v>1.47</v>
      </c>
      <c r="R55" s="94">
        <f t="shared" ca="1" si="131"/>
        <v>1.28</v>
      </c>
      <c r="S55" s="94">
        <f t="shared" ca="1" si="131"/>
        <v>0.89</v>
      </c>
      <c r="T55" s="94" t="str">
        <f t="shared" ca="1" si="131"/>
        <v/>
      </c>
      <c r="U55" s="94">
        <f t="shared" ca="1" si="131"/>
        <v>3.12</v>
      </c>
      <c r="V55" s="94">
        <f t="shared" ca="1" si="131"/>
        <v>0</v>
      </c>
      <c r="W55" s="94">
        <f t="shared" ca="1" si="132"/>
        <v>6.76</v>
      </c>
      <c r="X55" s="94">
        <f t="shared" ca="1" si="133"/>
        <v>15.34</v>
      </c>
      <c r="Y55" s="94">
        <f t="shared" ca="1" si="133"/>
        <v>1.83982E-2</v>
      </c>
      <c r="Z55" s="107">
        <f t="shared" ca="1" si="133"/>
        <v>2.6473</v>
      </c>
      <c r="AA55" s="107">
        <f t="shared" ca="1" si="133"/>
        <v>3.96</v>
      </c>
      <c r="AB55" s="94">
        <f t="shared" ca="1" si="133"/>
        <v>85</v>
      </c>
      <c r="AC55" s="94">
        <f t="shared" ca="1" si="133"/>
        <v>0.53</v>
      </c>
      <c r="AD55" s="94">
        <f t="shared" ca="1" si="133"/>
        <v>0.45</v>
      </c>
      <c r="AE55" s="99">
        <f t="shared" ca="1" si="134"/>
        <v>44</v>
      </c>
      <c r="AF55" s="59">
        <f t="shared" ca="1" si="135"/>
        <v>1.47</v>
      </c>
      <c r="AG55" s="59">
        <f t="shared" ca="1" si="135"/>
        <v>1.28</v>
      </c>
      <c r="AH55" s="59">
        <f t="shared" ca="1" si="135"/>
        <v>0.89</v>
      </c>
      <c r="AI55" s="59" t="str">
        <f t="shared" ca="1" si="135"/>
        <v/>
      </c>
      <c r="AJ55" s="59">
        <f t="shared" ca="1" si="135"/>
        <v>3.12</v>
      </c>
      <c r="AK55" s="59">
        <f t="shared" ca="1" si="135"/>
        <v>0</v>
      </c>
      <c r="AL55" s="59">
        <f t="shared" ca="1" si="135"/>
        <v>-5.69</v>
      </c>
      <c r="AM55" s="59">
        <f t="shared" ca="1" si="136"/>
        <v>6.76</v>
      </c>
      <c r="AN55" s="59">
        <f t="shared" ca="1" si="137"/>
        <v>1.8398500000000002E-2</v>
      </c>
      <c r="AO55" s="59">
        <f t="shared" ca="1" si="137"/>
        <v>2.6473</v>
      </c>
      <c r="AP55" s="59">
        <f t="shared" ca="1" si="137"/>
        <v>3.96</v>
      </c>
      <c r="AQ55" s="59">
        <f t="shared" ca="1" si="137"/>
        <v>85</v>
      </c>
      <c r="AR55" s="103">
        <f t="shared" ca="1" si="137"/>
        <v>2.6473</v>
      </c>
      <c r="AS55" s="103">
        <f t="shared" ca="1" si="137"/>
        <v>3.96</v>
      </c>
      <c r="AT55" s="59">
        <f t="shared" ca="1" si="137"/>
        <v>85</v>
      </c>
      <c r="AU55" s="59">
        <f t="shared" ca="1" si="137"/>
        <v>0.53</v>
      </c>
      <c r="AV55" s="59">
        <f t="shared" ca="1" si="137"/>
        <v>0.45</v>
      </c>
      <c r="AW55" s="93">
        <f t="shared" ca="1" si="138"/>
        <v>44</v>
      </c>
      <c r="AX55" s="94">
        <f t="shared" ca="1" si="139"/>
        <v>1.76</v>
      </c>
      <c r="AY55" s="94">
        <f t="shared" ca="1" si="139"/>
        <v>1.57</v>
      </c>
      <c r="AZ55" s="94">
        <f t="shared" ca="1" si="139"/>
        <v>0.89</v>
      </c>
      <c r="BA55" s="94" t="str">
        <f t="shared" ca="1" si="139"/>
        <v/>
      </c>
      <c r="BB55" s="94">
        <f t="shared" ca="1" si="139"/>
        <v>3.07</v>
      </c>
      <c r="BC55" s="94" t="str">
        <f t="shared" ca="1" si="139"/>
        <v/>
      </c>
      <c r="BD55" s="94">
        <f t="shared" ca="1" si="139"/>
        <v>-5.78</v>
      </c>
      <c r="BE55" s="94">
        <f t="shared" ca="1" si="140"/>
        <v>7.2899999999999991</v>
      </c>
      <c r="BF55" s="94">
        <f t="shared" ca="1" si="141"/>
        <v>1.95619E-2</v>
      </c>
      <c r="BG55" s="94">
        <f t="shared" ca="1" si="141"/>
        <v>2.6473</v>
      </c>
      <c r="BH55" s="99">
        <f t="shared" ca="1" si="142"/>
        <v>44</v>
      </c>
      <c r="BI55" s="59">
        <f t="shared" ca="1" si="143"/>
        <v>1.76</v>
      </c>
      <c r="BJ55" s="59">
        <f t="shared" ca="1" si="143"/>
        <v>1.57</v>
      </c>
      <c r="BK55" s="59">
        <f t="shared" ca="1" si="143"/>
        <v>0.89</v>
      </c>
      <c r="BL55" s="59" t="str">
        <f t="shared" ca="1" si="143"/>
        <v/>
      </c>
      <c r="BM55" s="59">
        <f t="shared" ca="1" si="143"/>
        <v>3.07</v>
      </c>
      <c r="BN55" s="59" t="str">
        <f t="shared" ca="1" si="143"/>
        <v/>
      </c>
      <c r="BO55" s="59">
        <f t="shared" ca="1" si="143"/>
        <v>-5.78</v>
      </c>
      <c r="BP55" s="59">
        <f t="shared" ca="1" si="144"/>
        <v>7.2899999999999991</v>
      </c>
      <c r="BQ55" s="59">
        <f t="shared" ca="1" si="145"/>
        <v>1.95619E-2</v>
      </c>
      <c r="BR55" s="59">
        <f t="shared" ca="1" si="145"/>
        <v>2.6473</v>
      </c>
      <c r="BS55" t="str">
        <f t="shared" si="146"/>
        <v>W04R09</v>
      </c>
      <c r="BT55">
        <f t="shared" si="147"/>
        <v>55</v>
      </c>
      <c r="BU55" t="b">
        <f t="shared" si="150"/>
        <v>1</v>
      </c>
    </row>
    <row r="56" spans="1:73" x14ac:dyDescent="0.3">
      <c r="A56" t="str">
        <f t="shared" si="148"/>
        <v>W04</v>
      </c>
      <c r="B56" t="s">
        <v>95</v>
      </c>
      <c r="C56" s="3" t="str">
        <f t="shared" si="120"/>
        <v>Zone 10</v>
      </c>
      <c r="D56" t="str">
        <f t="shared" ca="1" si="121"/>
        <v>Pass</v>
      </c>
      <c r="E56" s="2">
        <f t="shared" ca="1" si="122"/>
        <v>7.379999999999999</v>
      </c>
      <c r="F56" s="2">
        <f t="shared" ca="1" si="123"/>
        <v>7.379999999999999</v>
      </c>
      <c r="G56" s="3">
        <f t="shared" ca="1" si="124"/>
        <v>0</v>
      </c>
      <c r="H56" s="27" t="str">
        <f t="shared" ca="1" si="125"/>
        <v>Yes</v>
      </c>
      <c r="I56" s="2">
        <f t="shared" ca="1" si="126"/>
        <v>8</v>
      </c>
      <c r="J56" s="2">
        <f ca="1">IF(Units="EDR2 total",BF56,IF(Units="EDR1 total",#REF!,BE56))</f>
        <v>8</v>
      </c>
      <c r="K56" s="2">
        <f ca="1">IF(Units="EDR2 total",BQ56,IF(Units="EDR1 total",#REF!,BP56))</f>
        <v>8</v>
      </c>
      <c r="L56" s="3">
        <f t="shared" ca="1" si="127"/>
        <v>0</v>
      </c>
      <c r="M56" s="3" t="str">
        <f t="shared" ca="1" si="128"/>
        <v>Yes</v>
      </c>
      <c r="N56" s="27" t="str">
        <f t="shared" si="129"/>
        <v>W01R10</v>
      </c>
      <c r="O56" s="19">
        <f t="shared" ca="1" si="149"/>
        <v>0.62000000000000099</v>
      </c>
      <c r="P56" s="93">
        <f t="shared" ca="1" si="130"/>
        <v>45</v>
      </c>
      <c r="Q56" s="94">
        <f t="shared" ca="1" si="131"/>
        <v>1.55</v>
      </c>
      <c r="R56" s="94">
        <f t="shared" ca="1" si="131"/>
        <v>1.87</v>
      </c>
      <c r="S56" s="94">
        <f t="shared" ca="1" si="131"/>
        <v>0.89</v>
      </c>
      <c r="T56" s="94" t="str">
        <f t="shared" ca="1" si="131"/>
        <v/>
      </c>
      <c r="U56" s="94">
        <f t="shared" ca="1" si="131"/>
        <v>3.07</v>
      </c>
      <c r="V56" s="94">
        <f t="shared" ca="1" si="131"/>
        <v>0</v>
      </c>
      <c r="W56" s="94">
        <f t="shared" ca="1" si="132"/>
        <v>7.379999999999999</v>
      </c>
      <c r="X56" s="94">
        <f t="shared" ca="1" si="133"/>
        <v>15.76</v>
      </c>
      <c r="Y56" s="94">
        <f t="shared" ca="1" si="133"/>
        <v>1.99866E-2</v>
      </c>
      <c r="Z56" s="107">
        <f t="shared" ca="1" si="133"/>
        <v>2.7267000000000001</v>
      </c>
      <c r="AA56" s="107">
        <f t="shared" ca="1" si="133"/>
        <v>3.88</v>
      </c>
      <c r="AB56" s="94">
        <f t="shared" ca="1" si="133"/>
        <v>110</v>
      </c>
      <c r="AC56" s="94">
        <f t="shared" ca="1" si="133"/>
        <v>0.62</v>
      </c>
      <c r="AD56" s="94">
        <f t="shared" ca="1" si="133"/>
        <v>0.5</v>
      </c>
      <c r="AE56" s="99">
        <f t="shared" ca="1" si="134"/>
        <v>45</v>
      </c>
      <c r="AF56" s="59">
        <f t="shared" ca="1" si="135"/>
        <v>1.55</v>
      </c>
      <c r="AG56" s="59">
        <f t="shared" ca="1" si="135"/>
        <v>1.87</v>
      </c>
      <c r="AH56" s="59">
        <f t="shared" ca="1" si="135"/>
        <v>0.89</v>
      </c>
      <c r="AI56" s="59" t="str">
        <f t="shared" ca="1" si="135"/>
        <v/>
      </c>
      <c r="AJ56" s="59">
        <f t="shared" ca="1" si="135"/>
        <v>3.07</v>
      </c>
      <c r="AK56" s="59">
        <f t="shared" ca="1" si="135"/>
        <v>0</v>
      </c>
      <c r="AL56" s="59">
        <f t="shared" ca="1" si="135"/>
        <v>-5.91</v>
      </c>
      <c r="AM56" s="59">
        <f t="shared" ca="1" si="136"/>
        <v>7.379999999999999</v>
      </c>
      <c r="AN56" s="59">
        <f t="shared" ca="1" si="137"/>
        <v>1.9986799999999999E-2</v>
      </c>
      <c r="AO56" s="59">
        <f t="shared" ca="1" si="137"/>
        <v>2.7267000000000001</v>
      </c>
      <c r="AP56" s="59">
        <f t="shared" ca="1" si="137"/>
        <v>3.89</v>
      </c>
      <c r="AQ56" s="59">
        <f t="shared" ca="1" si="137"/>
        <v>110</v>
      </c>
      <c r="AR56" s="103">
        <f t="shared" ca="1" si="137"/>
        <v>2.7267000000000001</v>
      </c>
      <c r="AS56" s="103">
        <f t="shared" ca="1" si="137"/>
        <v>3.89</v>
      </c>
      <c r="AT56" s="59">
        <f t="shared" ca="1" si="137"/>
        <v>110</v>
      </c>
      <c r="AU56" s="59">
        <f t="shared" ca="1" si="137"/>
        <v>0.62</v>
      </c>
      <c r="AV56" s="59">
        <f t="shared" ca="1" si="137"/>
        <v>0.5</v>
      </c>
      <c r="AW56" s="93">
        <f t="shared" ca="1" si="138"/>
        <v>45</v>
      </c>
      <c r="AX56" s="94">
        <f t="shared" ca="1" si="139"/>
        <v>1.84</v>
      </c>
      <c r="AY56" s="94">
        <f t="shared" ca="1" si="139"/>
        <v>2.25</v>
      </c>
      <c r="AZ56" s="94">
        <f t="shared" ca="1" si="139"/>
        <v>0.89</v>
      </c>
      <c r="BA56" s="94" t="str">
        <f t="shared" ca="1" si="139"/>
        <v/>
      </c>
      <c r="BB56" s="94">
        <f t="shared" ca="1" si="139"/>
        <v>3.02</v>
      </c>
      <c r="BC56" s="94" t="str">
        <f t="shared" ca="1" si="139"/>
        <v/>
      </c>
      <c r="BD56" s="94">
        <f t="shared" ca="1" si="139"/>
        <v>-6.05</v>
      </c>
      <c r="BE56" s="94">
        <f t="shared" ca="1" si="140"/>
        <v>8</v>
      </c>
      <c r="BF56" s="94">
        <f t="shared" ca="1" si="141"/>
        <v>2.1163999999999999E-2</v>
      </c>
      <c r="BG56" s="94">
        <f t="shared" ca="1" si="141"/>
        <v>2.7267000000000001</v>
      </c>
      <c r="BH56" s="99">
        <f t="shared" ca="1" si="142"/>
        <v>45</v>
      </c>
      <c r="BI56" s="59">
        <f t="shared" ca="1" si="143"/>
        <v>1.84</v>
      </c>
      <c r="BJ56" s="59">
        <f t="shared" ca="1" si="143"/>
        <v>2.25</v>
      </c>
      <c r="BK56" s="59">
        <f t="shared" ca="1" si="143"/>
        <v>0.89</v>
      </c>
      <c r="BL56" s="59" t="str">
        <f t="shared" ca="1" si="143"/>
        <v/>
      </c>
      <c r="BM56" s="59">
        <f t="shared" ca="1" si="143"/>
        <v>3.02</v>
      </c>
      <c r="BN56" s="59" t="str">
        <f t="shared" ca="1" si="143"/>
        <v/>
      </c>
      <c r="BO56" s="59">
        <f t="shared" ca="1" si="143"/>
        <v>-6.05</v>
      </c>
      <c r="BP56" s="59">
        <f t="shared" ca="1" si="144"/>
        <v>8</v>
      </c>
      <c r="BQ56" s="59">
        <f t="shared" ca="1" si="145"/>
        <v>2.1163999999999999E-2</v>
      </c>
      <c r="BR56" s="59">
        <f t="shared" ca="1" si="145"/>
        <v>2.7267000000000001</v>
      </c>
      <c r="BS56" t="str">
        <f t="shared" si="146"/>
        <v>W04R10</v>
      </c>
      <c r="BT56">
        <f t="shared" si="147"/>
        <v>56</v>
      </c>
      <c r="BU56" t="b">
        <f t="shared" si="150"/>
        <v>1</v>
      </c>
    </row>
    <row r="57" spans="1:73" x14ac:dyDescent="0.3">
      <c r="A57" t="str">
        <f t="shared" si="148"/>
        <v>W04</v>
      </c>
      <c r="B57" t="s">
        <v>97</v>
      </c>
      <c r="C57" s="3" t="str">
        <f t="shared" si="120"/>
        <v>Zone 11</v>
      </c>
      <c r="D57" t="str">
        <f t="shared" ca="1" si="121"/>
        <v>Pass</v>
      </c>
      <c r="E57" s="2">
        <f t="shared" ca="1" si="122"/>
        <v>13.71</v>
      </c>
      <c r="F57" s="2">
        <f t="shared" ca="1" si="123"/>
        <v>13.71</v>
      </c>
      <c r="G57" s="3">
        <f t="shared" ca="1" si="124"/>
        <v>0</v>
      </c>
      <c r="H57" s="27" t="str">
        <f t="shared" ca="1" si="125"/>
        <v>Yes</v>
      </c>
      <c r="I57" s="2">
        <f t="shared" ca="1" si="126"/>
        <v>14.52</v>
      </c>
      <c r="J57" s="2">
        <f ca="1">IF(Units="EDR2 total",BF57,IF(Units="EDR1 total",#REF!,BE57))</f>
        <v>14.52</v>
      </c>
      <c r="K57" s="2">
        <f ca="1">IF(Units="EDR2 total",BQ57,IF(Units="EDR1 total",#REF!,BP57))</f>
        <v>14.52</v>
      </c>
      <c r="L57" s="3">
        <f t="shared" ca="1" si="127"/>
        <v>0</v>
      </c>
      <c r="M57" s="3" t="str">
        <f t="shared" ca="1" si="128"/>
        <v>Yes</v>
      </c>
      <c r="N57" s="27" t="str">
        <f t="shared" si="129"/>
        <v>W01R11</v>
      </c>
      <c r="O57" s="19">
        <f t="shared" ca="1" si="149"/>
        <v>0.80999999999999872</v>
      </c>
      <c r="P57" s="93">
        <f t="shared" ca="1" si="130"/>
        <v>46</v>
      </c>
      <c r="Q57" s="94">
        <f t="shared" ref="Q57:V62" ca="1" si="151">IF(Q$3=0,"",INDEX(INDIRECT(Q$1),$P57,Q$3))</f>
        <v>5.58</v>
      </c>
      <c r="R57" s="94">
        <f t="shared" ca="1" si="151"/>
        <v>3.42</v>
      </c>
      <c r="S57" s="94">
        <f t="shared" ca="1" si="151"/>
        <v>0.89</v>
      </c>
      <c r="T57" s="94" t="str">
        <f t="shared" ca="1" si="151"/>
        <v/>
      </c>
      <c r="U57" s="94">
        <f t="shared" ca="1" si="151"/>
        <v>3.82</v>
      </c>
      <c r="V57" s="94">
        <f t="shared" ca="1" si="151"/>
        <v>0</v>
      </c>
      <c r="W57" s="94">
        <f t="shared" ca="1" si="132"/>
        <v>13.71</v>
      </c>
      <c r="X57" s="94">
        <f t="shared" ref="X57:AD62" ca="1" si="152">IF(X$3=0,"",INDEX(INDIRECT(X$1),$P57,X$3))</f>
        <v>21.87</v>
      </c>
      <c r="Y57" s="94">
        <f t="shared" ca="1" si="152"/>
        <v>2.5798399999999999E-2</v>
      </c>
      <c r="Z57" s="107">
        <f t="shared" ca="1" si="152"/>
        <v>3.1956000000000002</v>
      </c>
      <c r="AA57" s="107">
        <f t="shared" ca="1" si="152"/>
        <v>3.88</v>
      </c>
      <c r="AB57" s="94">
        <f t="shared" ca="1" si="152"/>
        <v>156</v>
      </c>
      <c r="AC57" s="94">
        <f t="shared" ca="1" si="152"/>
        <v>0.81</v>
      </c>
      <c r="AD57" s="94">
        <f t="shared" ca="1" si="152"/>
        <v>0.67</v>
      </c>
      <c r="AE57" s="99">
        <f t="shared" ca="1" si="134"/>
        <v>46</v>
      </c>
      <c r="AF57" s="59">
        <f t="shared" ref="AF57:AL62" ca="1" si="153">IF(AF$3=0,"",INDEX(INDIRECT(AF$1),$AE57,AF$3))</f>
        <v>5.58</v>
      </c>
      <c r="AG57" s="59">
        <f t="shared" ca="1" si="153"/>
        <v>3.42</v>
      </c>
      <c r="AH57" s="59">
        <f t="shared" ca="1" si="153"/>
        <v>0.89</v>
      </c>
      <c r="AI57" s="59" t="str">
        <f t="shared" ca="1" si="153"/>
        <v/>
      </c>
      <c r="AJ57" s="59">
        <f t="shared" ca="1" si="153"/>
        <v>3.82</v>
      </c>
      <c r="AK57" s="59">
        <f t="shared" ca="1" si="153"/>
        <v>0</v>
      </c>
      <c r="AL57" s="59">
        <f t="shared" ca="1" si="153"/>
        <v>-6.15</v>
      </c>
      <c r="AM57" s="59">
        <f t="shared" ca="1" si="136"/>
        <v>13.71</v>
      </c>
      <c r="AN57" s="59">
        <f t="shared" ref="AN57:AV62" ca="1" si="154">IF(AN$3=0,"",INDEX(INDIRECT(AN$1),$AE57,AN$3))</f>
        <v>2.5798399999999999E-2</v>
      </c>
      <c r="AO57" s="59">
        <f t="shared" ca="1" si="154"/>
        <v>3.1956000000000002</v>
      </c>
      <c r="AP57" s="59">
        <f t="shared" ca="1" si="154"/>
        <v>3.88</v>
      </c>
      <c r="AQ57" s="59">
        <f t="shared" ca="1" si="154"/>
        <v>156</v>
      </c>
      <c r="AR57" s="103">
        <f t="shared" ca="1" si="154"/>
        <v>3.1956000000000002</v>
      </c>
      <c r="AS57" s="103">
        <f t="shared" ca="1" si="154"/>
        <v>3.88</v>
      </c>
      <c r="AT57" s="59">
        <f t="shared" ca="1" si="154"/>
        <v>156</v>
      </c>
      <c r="AU57" s="59">
        <f t="shared" ca="1" si="154"/>
        <v>0.81</v>
      </c>
      <c r="AV57" s="59">
        <f t="shared" ca="1" si="154"/>
        <v>0.67</v>
      </c>
      <c r="AW57" s="93">
        <f t="shared" ca="1" si="138"/>
        <v>46</v>
      </c>
      <c r="AX57" s="94">
        <f t="shared" ref="AX57:BD62" ca="1" si="155">IF(AX$3=0,"",INDEX(INDIRECT(AX$1),$AW57,AX$3))</f>
        <v>6.06</v>
      </c>
      <c r="AY57" s="94">
        <f t="shared" ca="1" si="155"/>
        <v>3.86</v>
      </c>
      <c r="AZ57" s="94">
        <f t="shared" ca="1" si="155"/>
        <v>0.89</v>
      </c>
      <c r="BA57" s="94" t="str">
        <f t="shared" ca="1" si="155"/>
        <v/>
      </c>
      <c r="BB57" s="94">
        <f t="shared" ca="1" si="155"/>
        <v>3.71</v>
      </c>
      <c r="BC57" s="94" t="str">
        <f t="shared" ca="1" si="155"/>
        <v/>
      </c>
      <c r="BD57" s="94">
        <f t="shared" ca="1" si="155"/>
        <v>-6.3</v>
      </c>
      <c r="BE57" s="94">
        <f t="shared" ca="1" si="140"/>
        <v>14.52</v>
      </c>
      <c r="BF57" s="94">
        <f t="shared" ref="BF57:BG62" ca="1" si="156">IF(BF$3=0,"",INDEX(INDIRECT(BF$1),$P57,BF$3))</f>
        <v>2.6667699999999999E-2</v>
      </c>
      <c r="BG57" s="94">
        <f t="shared" ca="1" si="156"/>
        <v>3.1956000000000002</v>
      </c>
      <c r="BH57" s="99">
        <f t="shared" ca="1" si="142"/>
        <v>46</v>
      </c>
      <c r="BI57" s="59">
        <f t="shared" ref="BI57:BO62" ca="1" si="157">IF(BI$3=0,"",INDEX(INDIRECT(BI$1),$BH57,BI$3))</f>
        <v>6.06</v>
      </c>
      <c r="BJ57" s="59">
        <f t="shared" ca="1" si="157"/>
        <v>3.86</v>
      </c>
      <c r="BK57" s="59">
        <f t="shared" ca="1" si="157"/>
        <v>0.89</v>
      </c>
      <c r="BL57" s="59" t="str">
        <f t="shared" ca="1" si="157"/>
        <v/>
      </c>
      <c r="BM57" s="59">
        <f t="shared" ca="1" si="157"/>
        <v>3.71</v>
      </c>
      <c r="BN57" s="59" t="str">
        <f t="shared" ca="1" si="157"/>
        <v/>
      </c>
      <c r="BO57" s="59">
        <f t="shared" ca="1" si="157"/>
        <v>-6.3</v>
      </c>
      <c r="BP57" s="59">
        <f t="shared" ca="1" si="144"/>
        <v>14.52</v>
      </c>
      <c r="BQ57" s="59">
        <f t="shared" ref="BQ57:BR62" ca="1" si="158">IF(BQ$3=0,"",INDEX(INDIRECT(BQ$1),$BH57,BQ$3))</f>
        <v>2.6667699999999999E-2</v>
      </c>
      <c r="BR57" s="59">
        <f t="shared" ca="1" si="158"/>
        <v>3.1956000000000002</v>
      </c>
      <c r="BS57" t="str">
        <f t="shared" si="146"/>
        <v>W04R11</v>
      </c>
      <c r="BT57">
        <f t="shared" si="147"/>
        <v>57</v>
      </c>
      <c r="BU57" t="b">
        <f t="shared" si="150"/>
        <v>1</v>
      </c>
    </row>
    <row r="58" spans="1:73" x14ac:dyDescent="0.3">
      <c r="A58" t="str">
        <f t="shared" si="148"/>
        <v>W04</v>
      </c>
      <c r="B58" t="s">
        <v>99</v>
      </c>
      <c r="C58" s="3" t="str">
        <f t="shared" si="120"/>
        <v>Zone 12</v>
      </c>
      <c r="D58" t="str">
        <f t="shared" ca="1" si="121"/>
        <v>Pass</v>
      </c>
      <c r="E58" s="2">
        <f t="shared" ca="1" si="122"/>
        <v>11.469999999999999</v>
      </c>
      <c r="F58" s="2">
        <f t="shared" ca="1" si="123"/>
        <v>11.469999999999999</v>
      </c>
      <c r="G58" s="3">
        <f t="shared" ca="1" si="124"/>
        <v>0</v>
      </c>
      <c r="H58" s="27" t="str">
        <f t="shared" ca="1" si="125"/>
        <v>Yes</v>
      </c>
      <c r="I58" s="2">
        <f t="shared" ca="1" si="126"/>
        <v>12.05</v>
      </c>
      <c r="J58" s="2">
        <f ca="1">IF(Units="EDR2 total",BF58,IF(Units="EDR1 total",#REF!,BE58))</f>
        <v>12.05</v>
      </c>
      <c r="K58" s="2">
        <f ca="1">IF(Units="EDR2 total",BQ58,IF(Units="EDR1 total",#REF!,BP58))</f>
        <v>12.05</v>
      </c>
      <c r="L58" s="3">
        <f t="shared" ca="1" si="127"/>
        <v>0</v>
      </c>
      <c r="M58" s="3" t="str">
        <f t="shared" ca="1" si="128"/>
        <v>Yes</v>
      </c>
      <c r="N58" s="27" t="str">
        <f t="shared" si="129"/>
        <v>W01R12</v>
      </c>
      <c r="O58" s="19">
        <f t="shared" ca="1" si="149"/>
        <v>0.58000000000000185</v>
      </c>
      <c r="P58" s="93">
        <f t="shared" ca="1" si="130"/>
        <v>47</v>
      </c>
      <c r="Q58" s="94">
        <f t="shared" ca="1" si="151"/>
        <v>5.81</v>
      </c>
      <c r="R58" s="94">
        <f t="shared" ca="1" si="151"/>
        <v>0.6</v>
      </c>
      <c r="S58" s="94">
        <f t="shared" ca="1" si="151"/>
        <v>0.88</v>
      </c>
      <c r="T58" s="94" t="str">
        <f t="shared" ca="1" si="151"/>
        <v/>
      </c>
      <c r="U58" s="94">
        <f t="shared" ca="1" si="151"/>
        <v>4.18</v>
      </c>
      <c r="V58" s="94">
        <f t="shared" ca="1" si="151"/>
        <v>0</v>
      </c>
      <c r="W58" s="94">
        <f t="shared" ca="1" si="132"/>
        <v>11.469999999999999</v>
      </c>
      <c r="X58" s="94">
        <f t="shared" ca="1" si="152"/>
        <v>20.6</v>
      </c>
      <c r="Y58" s="94">
        <f t="shared" ca="1" si="152"/>
        <v>8.9797200000000001E-3</v>
      </c>
      <c r="Z58" s="107">
        <f t="shared" ca="1" si="152"/>
        <v>2.6873</v>
      </c>
      <c r="AA58" s="107">
        <f t="shared" ca="1" si="152"/>
        <v>4.05</v>
      </c>
      <c r="AB58" s="94">
        <f t="shared" ca="1" si="152"/>
        <v>50</v>
      </c>
      <c r="AC58" s="94">
        <f t="shared" ca="1" si="152"/>
        <v>0.57999999999999996</v>
      </c>
      <c r="AD58" s="94">
        <f t="shared" ca="1" si="152"/>
        <v>0.54</v>
      </c>
      <c r="AE58" s="99">
        <f t="shared" ca="1" si="134"/>
        <v>47</v>
      </c>
      <c r="AF58" s="59">
        <f t="shared" ca="1" si="153"/>
        <v>5.81</v>
      </c>
      <c r="AG58" s="59">
        <f t="shared" ca="1" si="153"/>
        <v>0.6</v>
      </c>
      <c r="AH58" s="59">
        <f t="shared" ca="1" si="153"/>
        <v>0.88</v>
      </c>
      <c r="AI58" s="59" t="str">
        <f t="shared" ca="1" si="153"/>
        <v/>
      </c>
      <c r="AJ58" s="59">
        <f t="shared" ca="1" si="153"/>
        <v>4.18</v>
      </c>
      <c r="AK58" s="59">
        <f t="shared" ca="1" si="153"/>
        <v>0</v>
      </c>
      <c r="AL58" s="59">
        <f t="shared" ca="1" si="153"/>
        <v>-5.13</v>
      </c>
      <c r="AM58" s="59">
        <f t="shared" ca="1" si="136"/>
        <v>11.469999999999999</v>
      </c>
      <c r="AN58" s="59">
        <f t="shared" ca="1" si="154"/>
        <v>8.9797399999999999E-3</v>
      </c>
      <c r="AO58" s="59">
        <f t="shared" ca="1" si="154"/>
        <v>2.6873</v>
      </c>
      <c r="AP58" s="59">
        <f t="shared" ca="1" si="154"/>
        <v>4.05</v>
      </c>
      <c r="AQ58" s="59">
        <f t="shared" ca="1" si="154"/>
        <v>50</v>
      </c>
      <c r="AR58" s="103">
        <f t="shared" ca="1" si="154"/>
        <v>2.6873</v>
      </c>
      <c r="AS58" s="103">
        <f t="shared" ca="1" si="154"/>
        <v>4.05</v>
      </c>
      <c r="AT58" s="59">
        <f t="shared" ca="1" si="154"/>
        <v>50</v>
      </c>
      <c r="AU58" s="59">
        <f t="shared" ca="1" si="154"/>
        <v>0.57999999999999996</v>
      </c>
      <c r="AV58" s="59">
        <f t="shared" ca="1" si="154"/>
        <v>0.54</v>
      </c>
      <c r="AW58" s="93">
        <f t="shared" ca="1" si="138"/>
        <v>47</v>
      </c>
      <c r="AX58" s="94">
        <f t="shared" ca="1" si="155"/>
        <v>6.27</v>
      </c>
      <c r="AY58" s="94">
        <f t="shared" ca="1" si="155"/>
        <v>0.83</v>
      </c>
      <c r="AZ58" s="94">
        <f t="shared" ca="1" si="155"/>
        <v>0.88</v>
      </c>
      <c r="BA58" s="94" t="str">
        <f t="shared" ca="1" si="155"/>
        <v/>
      </c>
      <c r="BB58" s="94">
        <f t="shared" ca="1" si="155"/>
        <v>4.07</v>
      </c>
      <c r="BC58" s="94" t="str">
        <f t="shared" ca="1" si="155"/>
        <v/>
      </c>
      <c r="BD58" s="94">
        <f t="shared" ca="1" si="155"/>
        <v>-5.18</v>
      </c>
      <c r="BE58" s="94">
        <f t="shared" ca="1" si="140"/>
        <v>12.05</v>
      </c>
      <c r="BF58" s="94">
        <f t="shared" ca="1" si="156"/>
        <v>9.0878699999999996E-3</v>
      </c>
      <c r="BG58" s="94">
        <f t="shared" ca="1" si="156"/>
        <v>2.6873</v>
      </c>
      <c r="BH58" s="99">
        <f t="shared" ca="1" si="142"/>
        <v>47</v>
      </c>
      <c r="BI58" s="59">
        <f t="shared" ca="1" si="157"/>
        <v>6.27</v>
      </c>
      <c r="BJ58" s="59">
        <f t="shared" ca="1" si="157"/>
        <v>0.83</v>
      </c>
      <c r="BK58" s="59">
        <f t="shared" ca="1" si="157"/>
        <v>0.88</v>
      </c>
      <c r="BL58" s="59" t="str">
        <f t="shared" ca="1" si="157"/>
        <v/>
      </c>
      <c r="BM58" s="59">
        <f t="shared" ca="1" si="157"/>
        <v>4.07</v>
      </c>
      <c r="BN58" s="59" t="str">
        <f t="shared" ca="1" si="157"/>
        <v/>
      </c>
      <c r="BO58" s="59">
        <f t="shared" ca="1" si="157"/>
        <v>-5.18</v>
      </c>
      <c r="BP58" s="59">
        <f t="shared" ca="1" si="144"/>
        <v>12.05</v>
      </c>
      <c r="BQ58" s="59">
        <f t="shared" ca="1" si="158"/>
        <v>9.0878699999999996E-3</v>
      </c>
      <c r="BR58" s="59">
        <f t="shared" ca="1" si="158"/>
        <v>2.6873</v>
      </c>
      <c r="BS58" t="str">
        <f t="shared" si="146"/>
        <v>W04R12</v>
      </c>
      <c r="BT58">
        <f t="shared" si="147"/>
        <v>58</v>
      </c>
      <c r="BU58" t="b">
        <f t="shared" si="150"/>
        <v>1</v>
      </c>
    </row>
    <row r="59" spans="1:73" x14ac:dyDescent="0.3">
      <c r="A59" t="str">
        <f t="shared" si="148"/>
        <v>W04</v>
      </c>
      <c r="B59" t="s">
        <v>101</v>
      </c>
      <c r="C59" s="3" t="str">
        <f t="shared" si="120"/>
        <v>Zone 13</v>
      </c>
      <c r="D59" t="str">
        <f t="shared" ca="1" si="121"/>
        <v>Pass</v>
      </c>
      <c r="E59" s="2">
        <f t="shared" ca="1" si="122"/>
        <v>13.130000000000003</v>
      </c>
      <c r="F59" s="2">
        <f t="shared" ca="1" si="123"/>
        <v>13.130000000000003</v>
      </c>
      <c r="G59" s="3">
        <f t="shared" ca="1" si="124"/>
        <v>0</v>
      </c>
      <c r="H59" s="27" t="str">
        <f t="shared" ca="1" si="125"/>
        <v>Yes</v>
      </c>
      <c r="I59" s="2">
        <f t="shared" ca="1" si="126"/>
        <v>13.84</v>
      </c>
      <c r="J59" s="2">
        <f ca="1">IF(Units="EDR2 total",BF59,IF(Units="EDR1 total",#REF!,BE59))</f>
        <v>13.84</v>
      </c>
      <c r="K59" s="2">
        <f ca="1">IF(Units="EDR2 total",BQ59,IF(Units="EDR1 total",#REF!,BP59))</f>
        <v>13.84</v>
      </c>
      <c r="L59" s="3">
        <f t="shared" ca="1" si="127"/>
        <v>0</v>
      </c>
      <c r="M59" s="3" t="str">
        <f t="shared" ca="1" si="128"/>
        <v>Yes</v>
      </c>
      <c r="N59" s="27" t="str">
        <f t="shared" si="129"/>
        <v>W01R13</v>
      </c>
      <c r="O59" s="19">
        <f t="shared" ca="1" si="149"/>
        <v>0.7099999999999973</v>
      </c>
      <c r="P59" s="93">
        <f t="shared" ca="1" si="130"/>
        <v>48</v>
      </c>
      <c r="Q59" s="94">
        <f t="shared" ca="1" si="151"/>
        <v>4.09</v>
      </c>
      <c r="R59" s="94">
        <f t="shared" ca="1" si="151"/>
        <v>4.6900000000000004</v>
      </c>
      <c r="S59" s="94">
        <f t="shared" ca="1" si="151"/>
        <v>0.89</v>
      </c>
      <c r="T59" s="94" t="str">
        <f t="shared" ca="1" si="151"/>
        <v/>
      </c>
      <c r="U59" s="94">
        <f t="shared" ca="1" si="151"/>
        <v>3.46</v>
      </c>
      <c r="V59" s="94">
        <f t="shared" ca="1" si="151"/>
        <v>0</v>
      </c>
      <c r="W59" s="94">
        <f t="shared" ca="1" si="132"/>
        <v>13.130000000000003</v>
      </c>
      <c r="X59" s="94">
        <f t="shared" ca="1" si="152"/>
        <v>20.77</v>
      </c>
      <c r="Y59" s="94">
        <f t="shared" ca="1" si="152"/>
        <v>4.5006900000000002E-2</v>
      </c>
      <c r="Z59" s="107">
        <f t="shared" ca="1" si="152"/>
        <v>3.3874</v>
      </c>
      <c r="AA59" s="107">
        <f t="shared" ca="1" si="152"/>
        <v>3.81</v>
      </c>
      <c r="AB59" s="94">
        <f t="shared" ca="1" si="152"/>
        <v>165</v>
      </c>
      <c r="AC59" s="94">
        <f t="shared" ca="1" si="152"/>
        <v>0.71</v>
      </c>
      <c r="AD59" s="94">
        <f t="shared" ca="1" si="152"/>
        <v>0.55000000000000004</v>
      </c>
      <c r="AE59" s="99">
        <f t="shared" ca="1" si="134"/>
        <v>48</v>
      </c>
      <c r="AF59" s="59">
        <f t="shared" ca="1" si="153"/>
        <v>4.09</v>
      </c>
      <c r="AG59" s="59">
        <f t="shared" ca="1" si="153"/>
        <v>4.6900000000000004</v>
      </c>
      <c r="AH59" s="59">
        <f t="shared" ca="1" si="153"/>
        <v>0.89</v>
      </c>
      <c r="AI59" s="59" t="str">
        <f t="shared" ca="1" si="153"/>
        <v/>
      </c>
      <c r="AJ59" s="59">
        <f t="shared" ca="1" si="153"/>
        <v>3.46</v>
      </c>
      <c r="AK59" s="59">
        <f t="shared" ca="1" si="153"/>
        <v>0</v>
      </c>
      <c r="AL59" s="59">
        <f t="shared" ca="1" si="153"/>
        <v>-6.73</v>
      </c>
      <c r="AM59" s="59">
        <f t="shared" ca="1" si="136"/>
        <v>13.130000000000003</v>
      </c>
      <c r="AN59" s="59">
        <f t="shared" ca="1" si="154"/>
        <v>4.5007100000000001E-2</v>
      </c>
      <c r="AO59" s="59">
        <f t="shared" ca="1" si="154"/>
        <v>3.3874</v>
      </c>
      <c r="AP59" s="59">
        <f t="shared" ca="1" si="154"/>
        <v>3.81</v>
      </c>
      <c r="AQ59" s="59">
        <f t="shared" ca="1" si="154"/>
        <v>165</v>
      </c>
      <c r="AR59" s="103">
        <f t="shared" ca="1" si="154"/>
        <v>3.3874</v>
      </c>
      <c r="AS59" s="103">
        <f t="shared" ca="1" si="154"/>
        <v>3.81</v>
      </c>
      <c r="AT59" s="59">
        <f t="shared" ca="1" si="154"/>
        <v>165</v>
      </c>
      <c r="AU59" s="59">
        <f t="shared" ca="1" si="154"/>
        <v>0.71</v>
      </c>
      <c r="AV59" s="59">
        <f t="shared" ca="1" si="154"/>
        <v>0.55000000000000004</v>
      </c>
      <c r="AW59" s="93">
        <f t="shared" ca="1" si="138"/>
        <v>48</v>
      </c>
      <c r="AX59" s="94">
        <f t="shared" ca="1" si="155"/>
        <v>4.3899999999999997</v>
      </c>
      <c r="AY59" s="94">
        <f t="shared" ca="1" si="155"/>
        <v>5.17</v>
      </c>
      <c r="AZ59" s="94">
        <f t="shared" ca="1" si="155"/>
        <v>0.89</v>
      </c>
      <c r="BA59" s="94" t="str">
        <f t="shared" ca="1" si="155"/>
        <v/>
      </c>
      <c r="BB59" s="94">
        <f t="shared" ca="1" si="155"/>
        <v>3.39</v>
      </c>
      <c r="BC59" s="94" t="str">
        <f t="shared" ca="1" si="155"/>
        <v/>
      </c>
      <c r="BD59" s="94">
        <f t="shared" ca="1" si="155"/>
        <v>-6.91</v>
      </c>
      <c r="BE59" s="94">
        <f t="shared" ca="1" si="140"/>
        <v>13.84</v>
      </c>
      <c r="BF59" s="94">
        <f t="shared" ca="1" si="156"/>
        <v>4.63323E-2</v>
      </c>
      <c r="BG59" s="94">
        <f t="shared" ca="1" si="156"/>
        <v>3.3874</v>
      </c>
      <c r="BH59" s="99">
        <f t="shared" ca="1" si="142"/>
        <v>48</v>
      </c>
      <c r="BI59" s="59">
        <f t="shared" ca="1" si="157"/>
        <v>4.3899999999999997</v>
      </c>
      <c r="BJ59" s="59">
        <f t="shared" ca="1" si="157"/>
        <v>5.17</v>
      </c>
      <c r="BK59" s="59">
        <f t="shared" ca="1" si="157"/>
        <v>0.89</v>
      </c>
      <c r="BL59" s="59" t="str">
        <f t="shared" ca="1" si="157"/>
        <v/>
      </c>
      <c r="BM59" s="59">
        <f t="shared" ca="1" si="157"/>
        <v>3.39</v>
      </c>
      <c r="BN59" s="59" t="str">
        <f t="shared" ca="1" si="157"/>
        <v/>
      </c>
      <c r="BO59" s="59">
        <f t="shared" ca="1" si="157"/>
        <v>-6.91</v>
      </c>
      <c r="BP59" s="59">
        <f t="shared" ca="1" si="144"/>
        <v>13.84</v>
      </c>
      <c r="BQ59" s="59">
        <f t="shared" ca="1" si="158"/>
        <v>4.63323E-2</v>
      </c>
      <c r="BR59" s="59">
        <f t="shared" ca="1" si="158"/>
        <v>3.3874</v>
      </c>
      <c r="BS59" t="str">
        <f t="shared" si="146"/>
        <v>W04R13</v>
      </c>
      <c r="BT59">
        <f t="shared" si="147"/>
        <v>59</v>
      </c>
      <c r="BU59" t="b">
        <f t="shared" si="150"/>
        <v>1</v>
      </c>
    </row>
    <row r="60" spans="1:73" x14ac:dyDescent="0.3">
      <c r="A60" t="str">
        <f t="shared" si="148"/>
        <v>W04</v>
      </c>
      <c r="B60" t="s">
        <v>103</v>
      </c>
      <c r="C60" s="3" t="str">
        <f t="shared" si="120"/>
        <v>Zone 14</v>
      </c>
      <c r="D60" t="str">
        <f t="shared" ca="1" si="121"/>
        <v>Pass</v>
      </c>
      <c r="E60" s="2">
        <f t="shared" ca="1" si="122"/>
        <v>13.570000000000002</v>
      </c>
      <c r="F60" s="2">
        <f t="shared" ca="1" si="123"/>
        <v>13.570000000000002</v>
      </c>
      <c r="G60" s="3">
        <f t="shared" ca="1" si="124"/>
        <v>0</v>
      </c>
      <c r="H60" s="27" t="str">
        <f t="shared" ca="1" si="125"/>
        <v>Yes</v>
      </c>
      <c r="I60" s="2">
        <f t="shared" ca="1" si="126"/>
        <v>14.52</v>
      </c>
      <c r="J60" s="2">
        <f ca="1">IF(Units="EDR2 total",BF60,IF(Units="EDR1 total",#REF!,BE60))</f>
        <v>14.52</v>
      </c>
      <c r="K60" s="2">
        <f ca="1">IF(Units="EDR2 total",BQ60,IF(Units="EDR1 total",#REF!,BP60))</f>
        <v>14.52</v>
      </c>
      <c r="L60" s="3">
        <f t="shared" ca="1" si="127"/>
        <v>0</v>
      </c>
      <c r="M60" s="3" t="str">
        <f t="shared" ca="1" si="128"/>
        <v>Yes</v>
      </c>
      <c r="N60" s="27" t="str">
        <f t="shared" si="129"/>
        <v>W01R14</v>
      </c>
      <c r="O60" s="19">
        <f t="shared" ca="1" si="149"/>
        <v>0.94999999999999751</v>
      </c>
      <c r="P60" s="93">
        <f t="shared" ca="1" si="130"/>
        <v>49</v>
      </c>
      <c r="Q60" s="94">
        <f t="shared" ca="1" si="151"/>
        <v>5.72</v>
      </c>
      <c r="R60" s="94">
        <f t="shared" ca="1" si="151"/>
        <v>2.74</v>
      </c>
      <c r="S60" s="94">
        <f t="shared" ca="1" si="151"/>
        <v>0.88</v>
      </c>
      <c r="T60" s="94" t="str">
        <f t="shared" ca="1" si="151"/>
        <v/>
      </c>
      <c r="U60" s="94">
        <f t="shared" ca="1" si="151"/>
        <v>4.2300000000000004</v>
      </c>
      <c r="V60" s="94">
        <f t="shared" ca="1" si="151"/>
        <v>0</v>
      </c>
      <c r="W60" s="94">
        <f t="shared" ca="1" si="132"/>
        <v>13.570000000000002</v>
      </c>
      <c r="X60" s="94">
        <f t="shared" ca="1" si="152"/>
        <v>20.75</v>
      </c>
      <c r="Y60" s="94">
        <f t="shared" ca="1" si="152"/>
        <v>1.7291500000000001E-2</v>
      </c>
      <c r="Z60" s="107">
        <f t="shared" ca="1" si="152"/>
        <v>2.8161</v>
      </c>
      <c r="AA60" s="107">
        <f t="shared" ca="1" si="152"/>
        <v>3.83</v>
      </c>
      <c r="AB60" s="94">
        <f t="shared" ca="1" si="152"/>
        <v>117</v>
      </c>
      <c r="AC60" s="94">
        <f t="shared" ca="1" si="152"/>
        <v>0.95</v>
      </c>
      <c r="AD60" s="94">
        <f t="shared" ca="1" si="152"/>
        <v>0.76</v>
      </c>
      <c r="AE60" s="99">
        <f t="shared" ca="1" si="134"/>
        <v>49</v>
      </c>
      <c r="AF60" s="59">
        <f t="shared" ca="1" si="153"/>
        <v>5.72</v>
      </c>
      <c r="AG60" s="59">
        <f t="shared" ca="1" si="153"/>
        <v>2.74</v>
      </c>
      <c r="AH60" s="59">
        <f t="shared" ca="1" si="153"/>
        <v>0.88</v>
      </c>
      <c r="AI60" s="59" t="str">
        <f t="shared" ca="1" si="153"/>
        <v/>
      </c>
      <c r="AJ60" s="59">
        <f t="shared" ca="1" si="153"/>
        <v>4.2300000000000004</v>
      </c>
      <c r="AK60" s="59">
        <f t="shared" ca="1" si="153"/>
        <v>0</v>
      </c>
      <c r="AL60" s="59">
        <f t="shared" ca="1" si="153"/>
        <v>-7.04</v>
      </c>
      <c r="AM60" s="59">
        <f t="shared" ca="1" si="136"/>
        <v>13.570000000000002</v>
      </c>
      <c r="AN60" s="59">
        <f t="shared" ca="1" si="154"/>
        <v>1.72917E-2</v>
      </c>
      <c r="AO60" s="59">
        <f t="shared" ca="1" si="154"/>
        <v>2.8161</v>
      </c>
      <c r="AP60" s="59">
        <f t="shared" ca="1" si="154"/>
        <v>3.83</v>
      </c>
      <c r="AQ60" s="59">
        <f t="shared" ca="1" si="154"/>
        <v>117</v>
      </c>
      <c r="AR60" s="103">
        <f t="shared" ca="1" si="154"/>
        <v>2.8161</v>
      </c>
      <c r="AS60" s="103">
        <f t="shared" ca="1" si="154"/>
        <v>3.83</v>
      </c>
      <c r="AT60" s="59">
        <f t="shared" ca="1" si="154"/>
        <v>117</v>
      </c>
      <c r="AU60" s="59">
        <f t="shared" ca="1" si="154"/>
        <v>0.95</v>
      </c>
      <c r="AV60" s="59">
        <f t="shared" ca="1" si="154"/>
        <v>0.76</v>
      </c>
      <c r="AW60" s="93">
        <f t="shared" ca="1" si="138"/>
        <v>49</v>
      </c>
      <c r="AX60" s="94">
        <f t="shared" ca="1" si="155"/>
        <v>6.43</v>
      </c>
      <c r="AY60" s="94">
        <f t="shared" ca="1" si="155"/>
        <v>3.2</v>
      </c>
      <c r="AZ60" s="94">
        <f t="shared" ca="1" si="155"/>
        <v>0.88</v>
      </c>
      <c r="BA60" s="94" t="str">
        <f t="shared" ca="1" si="155"/>
        <v/>
      </c>
      <c r="BB60" s="94">
        <f t="shared" ca="1" si="155"/>
        <v>4.01</v>
      </c>
      <c r="BC60" s="94" t="str">
        <f t="shared" ca="1" si="155"/>
        <v/>
      </c>
      <c r="BD60" s="94">
        <f t="shared" ca="1" si="155"/>
        <v>-7.24</v>
      </c>
      <c r="BE60" s="94">
        <f t="shared" ca="1" si="140"/>
        <v>14.52</v>
      </c>
      <c r="BF60" s="94">
        <f t="shared" ca="1" si="156"/>
        <v>1.8234199999999999E-2</v>
      </c>
      <c r="BG60" s="94">
        <f t="shared" ca="1" si="156"/>
        <v>2.8161</v>
      </c>
      <c r="BH60" s="99">
        <f t="shared" ca="1" si="142"/>
        <v>49</v>
      </c>
      <c r="BI60" s="59">
        <f t="shared" ca="1" si="157"/>
        <v>6.43</v>
      </c>
      <c r="BJ60" s="59">
        <f t="shared" ca="1" si="157"/>
        <v>3.2</v>
      </c>
      <c r="BK60" s="59">
        <f t="shared" ca="1" si="157"/>
        <v>0.88</v>
      </c>
      <c r="BL60" s="59" t="str">
        <f t="shared" ca="1" si="157"/>
        <v/>
      </c>
      <c r="BM60" s="59">
        <f t="shared" ca="1" si="157"/>
        <v>4.01</v>
      </c>
      <c r="BN60" s="59" t="str">
        <f t="shared" ca="1" si="157"/>
        <v/>
      </c>
      <c r="BO60" s="59">
        <f t="shared" ca="1" si="157"/>
        <v>-7.24</v>
      </c>
      <c r="BP60" s="59">
        <f t="shared" ca="1" si="144"/>
        <v>14.52</v>
      </c>
      <c r="BQ60" s="59">
        <f t="shared" ca="1" si="158"/>
        <v>1.8234199999999999E-2</v>
      </c>
      <c r="BR60" s="59">
        <f t="shared" ca="1" si="158"/>
        <v>2.8161</v>
      </c>
      <c r="BS60" t="str">
        <f t="shared" si="146"/>
        <v>W04R14</v>
      </c>
      <c r="BT60">
        <f t="shared" si="147"/>
        <v>60</v>
      </c>
      <c r="BU60" t="b">
        <f t="shared" si="150"/>
        <v>1</v>
      </c>
    </row>
    <row r="61" spans="1:73" x14ac:dyDescent="0.3">
      <c r="A61" t="str">
        <f t="shared" si="148"/>
        <v>W04</v>
      </c>
      <c r="B61" t="s">
        <v>105</v>
      </c>
      <c r="C61" s="3" t="str">
        <f t="shared" si="120"/>
        <v>Zone 15</v>
      </c>
      <c r="D61" t="str">
        <f t="shared" ca="1" si="121"/>
        <v>Pass</v>
      </c>
      <c r="E61" s="2">
        <f t="shared" ca="1" si="122"/>
        <v>15.120000000000001</v>
      </c>
      <c r="F61" s="2">
        <f t="shared" ca="1" si="123"/>
        <v>15.120000000000001</v>
      </c>
      <c r="G61" s="3">
        <f t="shared" ca="1" si="124"/>
        <v>0</v>
      </c>
      <c r="H61" s="27" t="str">
        <f t="shared" ca="1" si="125"/>
        <v>Yes</v>
      </c>
      <c r="I61" s="2">
        <f t="shared" ca="1" si="126"/>
        <v>15.680000000000001</v>
      </c>
      <c r="J61" s="2">
        <f ca="1">IF(Units="EDR2 total",BF61,IF(Units="EDR1 total",#REF!,BE61))</f>
        <v>15.680000000000001</v>
      </c>
      <c r="K61" s="2">
        <f ca="1">IF(Units="EDR2 total",BQ61,IF(Units="EDR1 total",#REF!,BP61))</f>
        <v>15.680000000000001</v>
      </c>
      <c r="L61" s="3">
        <f t="shared" ca="1" si="127"/>
        <v>0</v>
      </c>
      <c r="M61" s="3" t="str">
        <f t="shared" ca="1" si="128"/>
        <v>Yes</v>
      </c>
      <c r="N61" s="27" t="str">
        <f t="shared" si="129"/>
        <v>W01R15</v>
      </c>
      <c r="O61" s="19">
        <f t="shared" ca="1" si="149"/>
        <v>0.5600000000000005</v>
      </c>
      <c r="P61" s="93">
        <f t="shared" ca="1" si="130"/>
        <v>50</v>
      </c>
      <c r="Q61" s="94">
        <f t="shared" ca="1" si="151"/>
        <v>0.35</v>
      </c>
      <c r="R61" s="94">
        <f t="shared" ca="1" si="151"/>
        <v>11.74</v>
      </c>
      <c r="S61" s="94">
        <f t="shared" ca="1" si="151"/>
        <v>0.89</v>
      </c>
      <c r="T61" s="94" t="str">
        <f t="shared" ca="1" si="151"/>
        <v/>
      </c>
      <c r="U61" s="94">
        <f t="shared" ca="1" si="151"/>
        <v>2.14</v>
      </c>
      <c r="V61" s="94">
        <f t="shared" ca="1" si="151"/>
        <v>0</v>
      </c>
      <c r="W61" s="94">
        <f t="shared" ca="1" si="132"/>
        <v>15.120000000000001</v>
      </c>
      <c r="X61" s="94">
        <f t="shared" ca="1" si="152"/>
        <v>18.84</v>
      </c>
      <c r="Y61" s="94">
        <f t="shared" ca="1" si="152"/>
        <v>0.14857400000000001</v>
      </c>
      <c r="Z61" s="107">
        <f t="shared" ca="1" si="152"/>
        <v>4.7460000000000004</v>
      </c>
      <c r="AA61" s="107">
        <f t="shared" ca="1" si="152"/>
        <v>3.16</v>
      </c>
      <c r="AB61" s="94">
        <f t="shared" ca="1" si="152"/>
        <v>215</v>
      </c>
      <c r="AC61" s="94">
        <f t="shared" ca="1" si="152"/>
        <v>0.56000000000000005</v>
      </c>
      <c r="AD61" s="94">
        <f t="shared" ca="1" si="152"/>
        <v>0.39</v>
      </c>
      <c r="AE61" s="99">
        <f t="shared" ca="1" si="134"/>
        <v>50</v>
      </c>
      <c r="AF61" s="59">
        <f t="shared" ca="1" si="153"/>
        <v>0.35</v>
      </c>
      <c r="AG61" s="59">
        <f t="shared" ca="1" si="153"/>
        <v>11.74</v>
      </c>
      <c r="AH61" s="59">
        <f t="shared" ca="1" si="153"/>
        <v>0.89</v>
      </c>
      <c r="AI61" s="59" t="str">
        <f t="shared" ca="1" si="153"/>
        <v/>
      </c>
      <c r="AJ61" s="59">
        <f t="shared" ca="1" si="153"/>
        <v>2.14</v>
      </c>
      <c r="AK61" s="59">
        <f t="shared" ca="1" si="153"/>
        <v>0</v>
      </c>
      <c r="AL61" s="59">
        <f t="shared" ca="1" si="153"/>
        <v>-10.73</v>
      </c>
      <c r="AM61" s="59">
        <f t="shared" ca="1" si="136"/>
        <v>15.120000000000001</v>
      </c>
      <c r="AN61" s="59">
        <f t="shared" ca="1" si="154"/>
        <v>0.14857400000000001</v>
      </c>
      <c r="AO61" s="59">
        <f t="shared" ca="1" si="154"/>
        <v>4.7460000000000004</v>
      </c>
      <c r="AP61" s="59">
        <f t="shared" ca="1" si="154"/>
        <v>3.16</v>
      </c>
      <c r="AQ61" s="59">
        <f t="shared" ca="1" si="154"/>
        <v>215</v>
      </c>
      <c r="AR61" s="103">
        <f t="shared" ca="1" si="154"/>
        <v>4.7460000000000004</v>
      </c>
      <c r="AS61" s="103">
        <f t="shared" ca="1" si="154"/>
        <v>3.16</v>
      </c>
      <c r="AT61" s="59">
        <f t="shared" ca="1" si="154"/>
        <v>215</v>
      </c>
      <c r="AU61" s="59">
        <f t="shared" ca="1" si="154"/>
        <v>0.56000000000000005</v>
      </c>
      <c r="AV61" s="59">
        <f t="shared" ca="1" si="154"/>
        <v>0.39</v>
      </c>
      <c r="AW61" s="93">
        <f t="shared" ca="1" si="138"/>
        <v>50</v>
      </c>
      <c r="AX61" s="94">
        <f t="shared" ca="1" si="155"/>
        <v>0.46</v>
      </c>
      <c r="AY61" s="94">
        <f t="shared" ca="1" si="155"/>
        <v>12.23</v>
      </c>
      <c r="AZ61" s="94">
        <f t="shared" ca="1" si="155"/>
        <v>0.89</v>
      </c>
      <c r="BA61" s="94" t="str">
        <f t="shared" ca="1" si="155"/>
        <v/>
      </c>
      <c r="BB61" s="94">
        <f t="shared" ca="1" si="155"/>
        <v>2.1</v>
      </c>
      <c r="BC61" s="94" t="str">
        <f t="shared" ca="1" si="155"/>
        <v/>
      </c>
      <c r="BD61" s="94">
        <f t="shared" ca="1" si="155"/>
        <v>-10.91</v>
      </c>
      <c r="BE61" s="94">
        <f t="shared" ca="1" si="140"/>
        <v>15.680000000000001</v>
      </c>
      <c r="BF61" s="94">
        <f t="shared" ca="1" si="156"/>
        <v>0.14966099999999999</v>
      </c>
      <c r="BG61" s="94">
        <f t="shared" ca="1" si="156"/>
        <v>4.7460000000000004</v>
      </c>
      <c r="BH61" s="99">
        <f t="shared" ca="1" si="142"/>
        <v>50</v>
      </c>
      <c r="BI61" s="59">
        <f t="shared" ca="1" si="157"/>
        <v>0.46</v>
      </c>
      <c r="BJ61" s="59">
        <f t="shared" ca="1" si="157"/>
        <v>12.23</v>
      </c>
      <c r="BK61" s="59">
        <f t="shared" ca="1" si="157"/>
        <v>0.89</v>
      </c>
      <c r="BL61" s="59" t="str">
        <f t="shared" ca="1" si="157"/>
        <v/>
      </c>
      <c r="BM61" s="59">
        <f t="shared" ca="1" si="157"/>
        <v>2.1</v>
      </c>
      <c r="BN61" s="59" t="str">
        <f t="shared" ca="1" si="157"/>
        <v/>
      </c>
      <c r="BO61" s="59">
        <f t="shared" ca="1" si="157"/>
        <v>-10.91</v>
      </c>
      <c r="BP61" s="59">
        <f t="shared" ca="1" si="144"/>
        <v>15.680000000000001</v>
      </c>
      <c r="BQ61" s="59">
        <f t="shared" ca="1" si="158"/>
        <v>0.14966099999999999</v>
      </c>
      <c r="BR61" s="59">
        <f t="shared" ca="1" si="158"/>
        <v>4.7460000000000004</v>
      </c>
      <c r="BS61" t="str">
        <f t="shared" si="146"/>
        <v>W04R15</v>
      </c>
      <c r="BT61">
        <f t="shared" si="147"/>
        <v>61</v>
      </c>
      <c r="BU61" t="b">
        <f t="shared" si="150"/>
        <v>1</v>
      </c>
    </row>
    <row r="62" spans="1:73" x14ac:dyDescent="0.3">
      <c r="A62" t="str">
        <f t="shared" si="148"/>
        <v>W04</v>
      </c>
      <c r="B62" t="s">
        <v>107</v>
      </c>
      <c r="C62" s="3" t="str">
        <f t="shared" si="120"/>
        <v>Zone 16</v>
      </c>
      <c r="D62" t="str">
        <f t="shared" ca="1" si="121"/>
        <v>Pass</v>
      </c>
      <c r="E62" s="2">
        <f t="shared" ca="1" si="122"/>
        <v>16.480000000000004</v>
      </c>
      <c r="F62" s="2">
        <f t="shared" ca="1" si="123"/>
        <v>16.480000000000004</v>
      </c>
      <c r="G62" s="3">
        <f t="shared" ca="1" si="124"/>
        <v>0</v>
      </c>
      <c r="H62" s="27" t="str">
        <f t="shared" ca="1" si="125"/>
        <v>Yes</v>
      </c>
      <c r="I62" s="2">
        <f t="shared" ca="1" si="126"/>
        <v>17.260000000000002</v>
      </c>
      <c r="J62" s="2">
        <f ca="1">IF(Units="EDR2 total",BF62,IF(Units="EDR1 total",#REF!,BE62))</f>
        <v>17.260000000000002</v>
      </c>
      <c r="K62" s="2">
        <f ca="1">IF(Units="EDR2 total",BQ62,IF(Units="EDR1 total",#REF!,BP62))</f>
        <v>17.260000000000002</v>
      </c>
      <c r="L62" s="3">
        <f t="shared" ca="1" si="127"/>
        <v>0</v>
      </c>
      <c r="M62" s="3" t="str">
        <f t="shared" ca="1" si="128"/>
        <v>Yes</v>
      </c>
      <c r="N62" s="27" t="str">
        <f t="shared" si="129"/>
        <v>W01R16</v>
      </c>
      <c r="O62" s="19">
        <f t="shared" ca="1" si="149"/>
        <v>0.77999999999999758</v>
      </c>
      <c r="P62" s="93">
        <f t="shared" ca="1" si="130"/>
        <v>51</v>
      </c>
      <c r="Q62" s="94">
        <f t="shared" ca="1" si="151"/>
        <v>10.96</v>
      </c>
      <c r="R62" s="94">
        <f t="shared" ca="1" si="151"/>
        <v>0.05</v>
      </c>
      <c r="S62" s="94">
        <f t="shared" ca="1" si="151"/>
        <v>0.89</v>
      </c>
      <c r="T62" s="94" t="str">
        <f t="shared" ca="1" si="151"/>
        <v/>
      </c>
      <c r="U62" s="94">
        <f t="shared" ca="1" si="151"/>
        <v>4.58</v>
      </c>
      <c r="V62" s="94">
        <f t="shared" ca="1" si="151"/>
        <v>0</v>
      </c>
      <c r="W62" s="94">
        <f t="shared" ca="1" si="132"/>
        <v>16.480000000000004</v>
      </c>
      <c r="X62" s="94">
        <f t="shared" ca="1" si="152"/>
        <v>25.33</v>
      </c>
      <c r="Y62" s="94">
        <f t="shared" ca="1" si="152"/>
        <v>0</v>
      </c>
      <c r="Z62" s="107">
        <f t="shared" ca="1" si="152"/>
        <v>2.4590000000000001</v>
      </c>
      <c r="AA62" s="107">
        <f t="shared" ca="1" si="152"/>
        <v>4.43</v>
      </c>
      <c r="AB62" s="94" t="str">
        <f t="shared" ca="1" si="152"/>
        <v>n/a</v>
      </c>
      <c r="AC62" s="94">
        <f t="shared" ca="1" si="152"/>
        <v>0.78</v>
      </c>
      <c r="AD62" s="94">
        <f t="shared" ca="1" si="152"/>
        <v>0.76</v>
      </c>
      <c r="AE62" s="99">
        <f t="shared" ca="1" si="134"/>
        <v>51</v>
      </c>
      <c r="AF62" s="59">
        <f t="shared" ca="1" si="153"/>
        <v>10.96</v>
      </c>
      <c r="AG62" s="59">
        <f t="shared" ca="1" si="153"/>
        <v>0.05</v>
      </c>
      <c r="AH62" s="59">
        <f t="shared" ca="1" si="153"/>
        <v>0.89</v>
      </c>
      <c r="AI62" s="59" t="str">
        <f t="shared" ca="1" si="153"/>
        <v/>
      </c>
      <c r="AJ62" s="59">
        <f t="shared" ca="1" si="153"/>
        <v>4.58</v>
      </c>
      <c r="AK62" s="59">
        <f t="shared" ca="1" si="153"/>
        <v>0</v>
      </c>
      <c r="AL62" s="59">
        <f t="shared" ca="1" si="153"/>
        <v>-5.32</v>
      </c>
      <c r="AM62" s="59">
        <f t="shared" ca="1" si="136"/>
        <v>16.480000000000004</v>
      </c>
      <c r="AN62" s="59">
        <f t="shared" ca="1" si="154"/>
        <v>0</v>
      </c>
      <c r="AO62" s="59">
        <f t="shared" ca="1" si="154"/>
        <v>2.4590000000000001</v>
      </c>
      <c r="AP62" s="59">
        <f t="shared" ca="1" si="154"/>
        <v>4.43</v>
      </c>
      <c r="AQ62" s="59" t="str">
        <f t="shared" ca="1" si="154"/>
        <v>n/a</v>
      </c>
      <c r="AR62" s="103">
        <f t="shared" ca="1" si="154"/>
        <v>2.4590000000000001</v>
      </c>
      <c r="AS62" s="103">
        <f t="shared" ca="1" si="154"/>
        <v>4.43</v>
      </c>
      <c r="AT62" s="59" t="str">
        <f t="shared" ca="1" si="154"/>
        <v>n/a</v>
      </c>
      <c r="AU62" s="59">
        <f t="shared" ca="1" si="154"/>
        <v>0.78</v>
      </c>
      <c r="AV62" s="59">
        <f t="shared" ca="1" si="154"/>
        <v>0.76</v>
      </c>
      <c r="AW62" s="93">
        <f t="shared" ca="1" si="138"/>
        <v>51</v>
      </c>
      <c r="AX62" s="94">
        <f t="shared" ca="1" si="155"/>
        <v>11.82</v>
      </c>
      <c r="AY62" s="94">
        <f t="shared" ca="1" si="155"/>
        <v>0.21</v>
      </c>
      <c r="AZ62" s="94">
        <f t="shared" ca="1" si="155"/>
        <v>0.89</v>
      </c>
      <c r="BA62" s="94" t="str">
        <f t="shared" ca="1" si="155"/>
        <v/>
      </c>
      <c r="BB62" s="94">
        <f t="shared" ca="1" si="155"/>
        <v>4.34</v>
      </c>
      <c r="BC62" s="94" t="str">
        <f t="shared" ca="1" si="155"/>
        <v/>
      </c>
      <c r="BD62" s="94">
        <f t="shared" ca="1" si="155"/>
        <v>-5.36</v>
      </c>
      <c r="BE62" s="94">
        <f t="shared" ca="1" si="140"/>
        <v>17.260000000000002</v>
      </c>
      <c r="BF62" s="94">
        <f t="shared" ca="1" si="156"/>
        <v>6.3756800000000001E-6</v>
      </c>
      <c r="BG62" s="94">
        <f t="shared" ca="1" si="156"/>
        <v>2.4590000000000001</v>
      </c>
      <c r="BH62" s="99">
        <f t="shared" ca="1" si="142"/>
        <v>51</v>
      </c>
      <c r="BI62" s="59">
        <f t="shared" ca="1" si="157"/>
        <v>11.82</v>
      </c>
      <c r="BJ62" s="59">
        <f t="shared" ca="1" si="157"/>
        <v>0.21</v>
      </c>
      <c r="BK62" s="59">
        <f t="shared" ca="1" si="157"/>
        <v>0.89</v>
      </c>
      <c r="BL62" s="59" t="str">
        <f t="shared" ca="1" si="157"/>
        <v/>
      </c>
      <c r="BM62" s="59">
        <f t="shared" ca="1" si="157"/>
        <v>4.34</v>
      </c>
      <c r="BN62" s="59" t="str">
        <f t="shared" ca="1" si="157"/>
        <v/>
      </c>
      <c r="BO62" s="59">
        <f t="shared" ca="1" si="157"/>
        <v>-5.36</v>
      </c>
      <c r="BP62" s="59">
        <f t="shared" ca="1" si="144"/>
        <v>17.260000000000002</v>
      </c>
      <c r="BQ62" s="59">
        <f t="shared" ca="1" si="158"/>
        <v>6.3756899999999999E-6</v>
      </c>
      <c r="BR62" s="59">
        <f t="shared" ca="1" si="158"/>
        <v>2.4590000000000001</v>
      </c>
      <c r="BS62" t="str">
        <f t="shared" si="146"/>
        <v>W04R16</v>
      </c>
      <c r="BT62">
        <f t="shared" si="147"/>
        <v>62</v>
      </c>
      <c r="BU62" t="b">
        <f t="shared" si="150"/>
        <v>1</v>
      </c>
    </row>
    <row r="63" spans="1:73" x14ac:dyDescent="0.3">
      <c r="A63" s="18" t="str">
        <f>"Result "&amp;A46</f>
        <v>Result W04</v>
      </c>
      <c r="C63" s="5"/>
      <c r="D63" s="6" t="str" cm="1">
        <f t="array" aca="1" ref="D63" ca="1">IF(NOT(BU63),"n/a",IF(COUNTIF(D47:D62,Pass)=INDIRECT("count"&amp;A62),Pass,Fail))</f>
        <v>Pass</v>
      </c>
      <c r="E63" s="15">
        <f ca="1">AVERAGE(E47:E62)</f>
        <v>10.86</v>
      </c>
      <c r="F63" s="15">
        <f ca="1">AVERAGE(F47:F62)</f>
        <v>10.86</v>
      </c>
      <c r="G63" s="16">
        <f t="shared" ca="1" si="124"/>
        <v>0</v>
      </c>
      <c r="H63" s="17"/>
      <c r="I63" s="15">
        <f ca="1">AVERAGE(I47:I62)</f>
        <v>11.425625</v>
      </c>
      <c r="J63" s="15">
        <f ca="1">AVERAGE(J47:J62)</f>
        <v>11.425625</v>
      </c>
      <c r="K63" s="15">
        <f ca="1">AVERAGE(K47:K62)</f>
        <v>11.425625</v>
      </c>
      <c r="L63" s="16">
        <f t="shared" ca="1" si="127"/>
        <v>0</v>
      </c>
      <c r="M63" s="17" t="s">
        <v>252</v>
      </c>
      <c r="N63" s="17">
        <f ca="1">MIN(L47:L62)</f>
        <v>0</v>
      </c>
      <c r="O63" s="15">
        <f ca="1">AVERAGE(O47:O62)</f>
        <v>0.56562499999999971</v>
      </c>
      <c r="P63" s="95" t="s">
        <v>253</v>
      </c>
      <c r="Q63" s="96">
        <f t="shared" ref="Q63:AC63" ca="1" si="159">IFERROR(AVERAGE(Q47:Q62),"")</f>
        <v>4.3387500000000001</v>
      </c>
      <c r="R63" s="96">
        <f t="shared" ca="1" si="159"/>
        <v>1.7862500000000001</v>
      </c>
      <c r="S63" s="96">
        <f t="shared" ca="1" si="159"/>
        <v>0.8868750000000003</v>
      </c>
      <c r="T63" s="96" t="str">
        <f t="shared" ca="1" si="159"/>
        <v/>
      </c>
      <c r="U63" s="96">
        <f t="shared" ca="1" si="159"/>
        <v>3.8481249999999996</v>
      </c>
      <c r="V63" s="96">
        <f t="shared" ca="1" si="159"/>
        <v>0</v>
      </c>
      <c r="W63" s="96">
        <f t="shared" ca="1" si="159"/>
        <v>10.86</v>
      </c>
      <c r="X63" s="96">
        <f t="shared" ca="1" si="159"/>
        <v>19.272499999999994</v>
      </c>
      <c r="Y63" s="96">
        <f t="shared" ca="1" si="159"/>
        <v>1.9493914375000004E-2</v>
      </c>
      <c r="Z63" s="108">
        <f t="shared" ca="1" si="159"/>
        <v>2.7951187500000003</v>
      </c>
      <c r="AA63" s="108">
        <f t="shared" ca="1" si="159"/>
        <v>4.0268750000000004</v>
      </c>
      <c r="AB63" s="96">
        <f t="shared" ca="1" si="159"/>
        <v>114</v>
      </c>
      <c r="AC63" s="96">
        <f t="shared" ca="1" si="159"/>
        <v>0.56562500000000004</v>
      </c>
      <c r="AD63" s="96">
        <f t="shared" ref="AD63" ca="1" si="160">IFERROR(AVERAGE(AD47:AD62),"")</f>
        <v>0.50749999999999995</v>
      </c>
      <c r="AE63" s="79" t="s">
        <v>253</v>
      </c>
      <c r="AF63" s="79">
        <f t="shared" ref="AF63:AU63" ca="1" si="161">IFERROR(AVERAGE(AF47:AF62),"")</f>
        <v>4.3387500000000001</v>
      </c>
      <c r="AG63" s="79">
        <f t="shared" ca="1" si="161"/>
        <v>1.7862500000000001</v>
      </c>
      <c r="AH63" s="79">
        <f t="shared" ca="1" si="161"/>
        <v>0.8868750000000003</v>
      </c>
      <c r="AI63" s="79" t="str">
        <f t="shared" ca="1" si="161"/>
        <v/>
      </c>
      <c r="AJ63" s="79">
        <f t="shared" ca="1" si="161"/>
        <v>3.8481249999999996</v>
      </c>
      <c r="AK63" s="79">
        <f t="shared" ca="1" si="161"/>
        <v>0</v>
      </c>
      <c r="AL63" s="79">
        <f t="shared" ref="AL63" ca="1" si="162">IFERROR(AVERAGE(AL47:AL62),"")</f>
        <v>-5.8706250000000004</v>
      </c>
      <c r="AM63" s="79">
        <f t="shared" ca="1" si="161"/>
        <v>10.86</v>
      </c>
      <c r="AN63" s="79">
        <f t="shared" ca="1" si="161"/>
        <v>1.9493983749999999E-2</v>
      </c>
      <c r="AO63" s="79">
        <f t="shared" ca="1" si="161"/>
        <v>2.7951187500000003</v>
      </c>
      <c r="AP63" s="79">
        <f t="shared" ca="1" si="161"/>
        <v>4.0274999999999999</v>
      </c>
      <c r="AQ63" s="79">
        <f t="shared" ca="1" si="161"/>
        <v>114</v>
      </c>
      <c r="AR63" s="104">
        <f t="shared" ca="1" si="161"/>
        <v>2.7951187500000003</v>
      </c>
      <c r="AS63" s="104">
        <f t="shared" ca="1" si="161"/>
        <v>4.0274999999999999</v>
      </c>
      <c r="AT63" s="79">
        <f t="shared" ca="1" si="161"/>
        <v>114</v>
      </c>
      <c r="AU63" s="79">
        <f t="shared" ca="1" si="161"/>
        <v>0.56562500000000004</v>
      </c>
      <c r="AV63" s="79">
        <f t="shared" ref="AV63" ca="1" si="163">IFERROR(AVERAGE(AV47:AV62),"")</f>
        <v>0.50749999999999995</v>
      </c>
      <c r="AX63" s="96">
        <f t="shared" ref="AX63:BG63" ca="1" si="164">IFERROR(AVERAGE(AX47:AX62),"")</f>
        <v>4.7912499999999998</v>
      </c>
      <c r="AY63" s="96">
        <f t="shared" ca="1" si="164"/>
        <v>2</v>
      </c>
      <c r="AZ63" s="96">
        <f t="shared" ca="1" si="164"/>
        <v>0.8868750000000003</v>
      </c>
      <c r="BA63" s="96" t="str">
        <f t="shared" ca="1" si="164"/>
        <v/>
      </c>
      <c r="BB63" s="96">
        <f t="shared" ca="1" si="164"/>
        <v>3.7475000000000005</v>
      </c>
      <c r="BC63" s="96" t="str">
        <f t="shared" ca="1" si="164"/>
        <v/>
      </c>
      <c r="BD63" s="96">
        <f t="shared" ref="BD63" ca="1" si="165">IFERROR(AVERAGE(BD47:BD62),"")</f>
        <v>-5.9431249999999984</v>
      </c>
      <c r="BE63" s="96">
        <f t="shared" ca="1" si="164"/>
        <v>11.425625</v>
      </c>
      <c r="BF63" s="96">
        <f t="shared" ca="1" si="164"/>
        <v>2.0020229730000002E-2</v>
      </c>
      <c r="BG63" s="96">
        <f t="shared" ca="1" si="164"/>
        <v>2.7951187500000003</v>
      </c>
      <c r="BH63" s="79"/>
      <c r="BI63" s="79">
        <f t="shared" ref="BI63:BR63" ca="1" si="166">IFERROR(AVERAGE(BI47:BI62),"")</f>
        <v>4.7912499999999998</v>
      </c>
      <c r="BJ63" s="79">
        <f t="shared" ca="1" si="166"/>
        <v>2</v>
      </c>
      <c r="BK63" s="79">
        <f t="shared" ca="1" si="166"/>
        <v>0.8868750000000003</v>
      </c>
      <c r="BL63" s="79" t="str">
        <f t="shared" ca="1" si="166"/>
        <v/>
      </c>
      <c r="BM63" s="79">
        <f t="shared" ca="1" si="166"/>
        <v>3.7475000000000005</v>
      </c>
      <c r="BN63" s="79" t="str">
        <f t="shared" ca="1" si="166"/>
        <v/>
      </c>
      <c r="BO63" s="79">
        <f t="shared" ref="BO63" ca="1" si="167">IFERROR(AVERAGE(BO47:BO62),"")</f>
        <v>-5.9431249999999984</v>
      </c>
      <c r="BP63" s="79">
        <f t="shared" ca="1" si="166"/>
        <v>11.425625</v>
      </c>
      <c r="BQ63" s="79">
        <f t="shared" ca="1" si="166"/>
        <v>2.0020229730625002E-2</v>
      </c>
      <c r="BR63" s="79">
        <f t="shared" ca="1" si="166"/>
        <v>2.7951187500000003</v>
      </c>
      <c r="BU63" t="b">
        <f t="shared" si="150"/>
        <v>1</v>
      </c>
    </row>
    <row r="64" spans="1:73" x14ac:dyDescent="0.3">
      <c r="C64" s="6" t="str">
        <f>"Page 3 of "&amp;TotalPages</f>
        <v>Page 3 of 11</v>
      </c>
      <c r="D64" s="6"/>
      <c r="E64" s="6"/>
      <c r="F64" s="6"/>
      <c r="G64" s="6"/>
      <c r="H64" s="5"/>
      <c r="I64" s="6"/>
      <c r="J64" s="6"/>
      <c r="K64" s="6"/>
      <c r="L64" s="5" t="s">
        <v>254</v>
      </c>
      <c r="M64" s="5" t="s">
        <v>255</v>
      </c>
      <c r="N64" s="28">
        <f ca="1">MAX(L47:L62)</f>
        <v>0</v>
      </c>
      <c r="AE64" s="44" t="s">
        <v>256</v>
      </c>
      <c r="AF64" s="100">
        <f ca="1">(AF63-Q63)/Q63</f>
        <v>0</v>
      </c>
      <c r="AG64" s="100">
        <f ca="1">(AG63-R63)/R63</f>
        <v>0</v>
      </c>
      <c r="AH64" s="100">
        <f ca="1">(AH63-S63)/S63</f>
        <v>0</v>
      </c>
      <c r="AI64" s="100"/>
      <c r="AJ64" s="100">
        <f ca="1">(AJ63-U63)/U63</f>
        <v>0</v>
      </c>
      <c r="AK64" s="100"/>
      <c r="AL64" s="100"/>
      <c r="AM64" s="100">
        <f ca="1">(AM63-W63)/W63</f>
        <v>0</v>
      </c>
      <c r="BH64" s="44"/>
      <c r="BI64" s="100"/>
      <c r="BJ64" s="100"/>
      <c r="BK64" s="100"/>
      <c r="BL64" s="100"/>
      <c r="BM64" s="100"/>
      <c r="BN64" s="100"/>
      <c r="BO64" s="100"/>
      <c r="BP64" s="100"/>
    </row>
    <row r="65" spans="1:73" x14ac:dyDescent="0.3">
      <c r="A65" s="6" t="s">
        <v>65</v>
      </c>
      <c r="B65" s="6" t="str">
        <f>VLOOKUP(A65,TestArray,2)&amp;" in "&amp;VLOOKUP(A65,TestArray,3)&amp;" for Prototype "&amp;VLOOKUP(A65,TestArray,4)</f>
        <v>Proposed Design in All CZs for Prototype P2700ft2</v>
      </c>
      <c r="C65" s="6"/>
      <c r="I65" s="6" t="str">
        <f>VLOOKUP(A65,TestArray,21)</f>
        <v>Standard = V02 Standard for this test</v>
      </c>
    </row>
    <row r="66" spans="1:73" x14ac:dyDescent="0.3">
      <c r="A66" t="str">
        <f>A65</f>
        <v>W05</v>
      </c>
      <c r="B66" t="s">
        <v>74</v>
      </c>
      <c r="C66" s="3" t="str">
        <f t="shared" ref="C66:C81" si="168">VLOOKUP(A66,TestArray,4+RIGHT(B66,2))</f>
        <v>Zone 01</v>
      </c>
      <c r="D66" t="str">
        <f t="shared" ref="D66:D81" ca="1" si="169">IF(NOT(BU66),"n/a",IF(AND(H66=Yes,M66=Yes),Pass,Fail))</f>
        <v>Pass</v>
      </c>
      <c r="E66" s="2">
        <f t="shared" ref="E66:E81" ca="1" si="170">IF(Units="EDR2 total",X66,IF(Units="EDR1 total",Y66,W66))</f>
        <v>14.01</v>
      </c>
      <c r="F66" s="2">
        <f t="shared" ref="F66:F81" ca="1" si="171">IF(Units="EDR2 total",AN66,IF(Units="EDR1 total",AQ66,AM66))</f>
        <v>14.01</v>
      </c>
      <c r="G66" s="3">
        <f t="shared" ref="G66:G82" ca="1" si="172">IF(E66=0,0,(F66-E66)/E66)</f>
        <v>0</v>
      </c>
      <c r="H66" s="27" t="str">
        <f t="shared" ref="H66:H81" ca="1" si="173">IF(AND((E66-Tolerance&lt;=F66),(E66+Tolerance&gt;=F66)),Yes,No)</f>
        <v>Yes</v>
      </c>
      <c r="I66" s="2">
        <f t="shared" ref="I66:I81" ca="1" si="174">IF(Units="EDR2 total",J66,IF(Units="EDR1 total",J66,INDIRECT(RefCol&amp;INDEX(StandardArray,MATCH($N66,StandardList,0),2))))</f>
        <v>14.47</v>
      </c>
      <c r="J66" s="2">
        <f ca="1">IF(Units="EDR2 total",BF66,IF(Units="EDR1 total",#REF!,BE66))</f>
        <v>14.47</v>
      </c>
      <c r="K66" s="2">
        <f ca="1">IF(Units="EDR2 total",BQ66,IF(Units="EDR1 total",#REF!,BP66))</f>
        <v>14.47</v>
      </c>
      <c r="L66" s="3">
        <f t="shared" ref="L66:L82" ca="1" si="175">IF(I66=0,0,(K66-I66)/I66)</f>
        <v>0</v>
      </c>
      <c r="M66" s="3" t="str">
        <f t="shared" ref="M66:M81" ca="1" si="176">IF(AND((I66-Tolerance&lt;=K66),(I66+Tolerance&gt;=K66),(J66-Tolerance&lt;=K66),(J66+Tolerance&gt;=K66)),Yes,No)</f>
        <v>Yes</v>
      </c>
      <c r="N66" s="27" t="str">
        <f t="shared" ref="N66:N81" si="177">N28</f>
        <v>W02R01</v>
      </c>
      <c r="O66" s="19">
        <f t="shared" ref="O66:O81" ca="1" si="178">K66-F66</f>
        <v>0.46000000000000085</v>
      </c>
      <c r="P66" s="93">
        <f t="shared" ref="P66:P81" ca="1" si="179">MATCH($A66&amp;$B66,INDIRECT(P$2),0)</f>
        <v>52</v>
      </c>
      <c r="Q66" s="94">
        <f t="shared" ref="Q66:V75" ca="1" si="180">IF(Q$3=0,"",INDEX(INDIRECT(Q$1),$P66,Q$3))</f>
        <v>8.2799999999999994</v>
      </c>
      <c r="R66" s="94">
        <f t="shared" ca="1" si="180"/>
        <v>0</v>
      </c>
      <c r="S66" s="94">
        <f t="shared" ca="1" si="180"/>
        <v>0.83</v>
      </c>
      <c r="T66" s="94" t="str">
        <f t="shared" ca="1" si="180"/>
        <v/>
      </c>
      <c r="U66" s="94">
        <f t="shared" ca="1" si="180"/>
        <v>4.9000000000000004</v>
      </c>
      <c r="V66" s="94">
        <f t="shared" ca="1" si="180"/>
        <v>0</v>
      </c>
      <c r="W66" s="94">
        <f t="shared" ref="W66:W81" ca="1" si="181">IF(TotalSum="No",INDEX(INDIRECT(W$1),$P66,W$3),SUM(Q66:V66))</f>
        <v>14.01</v>
      </c>
      <c r="X66" s="94">
        <f t="shared" ref="X66:AD75" ca="1" si="182">IF(X$3=0,"",INDEX(INDIRECT(X$1),$P66,X$3))</f>
        <v>22.25</v>
      </c>
      <c r="Y66" s="94">
        <f t="shared" ca="1" si="182"/>
        <v>0</v>
      </c>
      <c r="Z66" s="107">
        <f t="shared" ca="1" si="182"/>
        <v>3.4110999999999998</v>
      </c>
      <c r="AA66" s="107">
        <f t="shared" ca="1" si="182"/>
        <v>3.75</v>
      </c>
      <c r="AB66" s="94" t="str">
        <f t="shared" ca="1" si="182"/>
        <v>n/a</v>
      </c>
      <c r="AC66" s="94">
        <f t="shared" ca="1" si="182"/>
        <v>0.46</v>
      </c>
      <c r="AD66" s="94">
        <f t="shared" ca="1" si="182"/>
        <v>0.49</v>
      </c>
      <c r="AE66" s="99">
        <f t="shared" ref="AE66:AE81" ca="1" si="183">MATCH($A66&amp;$B66,INDIRECT(AE$2),0)</f>
        <v>52</v>
      </c>
      <c r="AF66" s="59">
        <f t="shared" ref="AF66:AL75" ca="1" si="184">IF(AF$3=0,"",INDEX(INDIRECT(AF$1),$AE66,AF$3))</f>
        <v>8.2799999999999994</v>
      </c>
      <c r="AG66" s="59">
        <f t="shared" ca="1" si="184"/>
        <v>0</v>
      </c>
      <c r="AH66" s="59">
        <f t="shared" ca="1" si="184"/>
        <v>0.83</v>
      </c>
      <c r="AI66" s="59" t="str">
        <f t="shared" ca="1" si="184"/>
        <v/>
      </c>
      <c r="AJ66" s="59">
        <f t="shared" ca="1" si="184"/>
        <v>4.9000000000000004</v>
      </c>
      <c r="AK66" s="59">
        <f t="shared" ca="1" si="184"/>
        <v>0</v>
      </c>
      <c r="AL66" s="59">
        <f t="shared" ca="1" si="184"/>
        <v>-4.47</v>
      </c>
      <c r="AM66" s="59">
        <f t="shared" ref="AM66:AM81" ca="1" si="185">IF(TotalSum="No",INDEX(INDIRECT(AM$1),$AE66,AM$3),SUM(AF66:AK66))</f>
        <v>14.01</v>
      </c>
      <c r="AN66" s="59">
        <f t="shared" ref="AN66:AV75" ca="1" si="186">IF(AN$3=0,"",INDEX(INDIRECT(AN$1),$AE66,AN$3))</f>
        <v>0</v>
      </c>
      <c r="AO66" s="59">
        <f t="shared" ca="1" si="186"/>
        <v>3.4110999999999998</v>
      </c>
      <c r="AP66" s="59">
        <f t="shared" ca="1" si="186"/>
        <v>3.75</v>
      </c>
      <c r="AQ66" s="59" t="str">
        <f t="shared" ca="1" si="186"/>
        <v>n/a</v>
      </c>
      <c r="AR66" s="103">
        <f t="shared" ca="1" si="186"/>
        <v>3.4110999999999998</v>
      </c>
      <c r="AS66" s="103">
        <f t="shared" ca="1" si="186"/>
        <v>3.75</v>
      </c>
      <c r="AT66" s="59" t="str">
        <f t="shared" ca="1" si="186"/>
        <v>n/a</v>
      </c>
      <c r="AU66" s="59">
        <f t="shared" ca="1" si="186"/>
        <v>0.46</v>
      </c>
      <c r="AV66" s="59">
        <f t="shared" ca="1" si="186"/>
        <v>0.49</v>
      </c>
      <c r="AW66" s="93">
        <f t="shared" ref="AW66:AW81" ca="1" si="187">MATCH($A66&amp;$B66,INDIRECT(AW$2),0)</f>
        <v>52</v>
      </c>
      <c r="AX66" s="94">
        <f t="shared" ref="AX66:BD75" ca="1" si="188">IF(AX$3=0,"",INDEX(INDIRECT(AX$1),$AW66,AX$3))</f>
        <v>8.8800000000000008</v>
      </c>
      <c r="AY66" s="94">
        <f t="shared" ca="1" si="188"/>
        <v>0</v>
      </c>
      <c r="AZ66" s="94">
        <f t="shared" ca="1" si="188"/>
        <v>0.83</v>
      </c>
      <c r="BA66" s="94" t="str">
        <f t="shared" ca="1" si="188"/>
        <v/>
      </c>
      <c r="BB66" s="94">
        <f t="shared" ca="1" si="188"/>
        <v>4.76</v>
      </c>
      <c r="BC66" s="94" t="str">
        <f t="shared" ca="1" si="188"/>
        <v/>
      </c>
      <c r="BD66" s="94">
        <f t="shared" ca="1" si="188"/>
        <v>-4.46</v>
      </c>
      <c r="BE66" s="94">
        <f t="shared" ref="BE66:BE81" ca="1" si="189">IF(TotalSum="No",INDEX(INDIRECT(BE$1),$AW66,BE$3),SUM(AX66:BC66))</f>
        <v>14.47</v>
      </c>
      <c r="BF66" s="94">
        <f t="shared" ref="BF66:BG75" ca="1" si="190">IF(BF$3=0,"",INDEX(INDIRECT(BF$1),$P66,BF$3))</f>
        <v>0</v>
      </c>
      <c r="BG66" s="94">
        <f t="shared" ca="1" si="190"/>
        <v>3.4110999999999998</v>
      </c>
      <c r="BH66" s="99">
        <f t="shared" ref="BH66:BH81" ca="1" si="191">MATCH($A66&amp;$B66,INDIRECT(BH$2),0)</f>
        <v>52</v>
      </c>
      <c r="BI66" s="59">
        <f t="shared" ref="BI66:BO75" ca="1" si="192">IF(BI$3=0,"",INDEX(INDIRECT(BI$1),$BH66,BI$3))</f>
        <v>8.8800000000000008</v>
      </c>
      <c r="BJ66" s="59">
        <f t="shared" ca="1" si="192"/>
        <v>0</v>
      </c>
      <c r="BK66" s="59">
        <f t="shared" ca="1" si="192"/>
        <v>0.83</v>
      </c>
      <c r="BL66" s="59" t="str">
        <f t="shared" ca="1" si="192"/>
        <v/>
      </c>
      <c r="BM66" s="59">
        <f t="shared" ca="1" si="192"/>
        <v>4.76</v>
      </c>
      <c r="BN66" s="59" t="str">
        <f t="shared" ca="1" si="192"/>
        <v/>
      </c>
      <c r="BO66" s="59">
        <f t="shared" ca="1" si="192"/>
        <v>-4.46</v>
      </c>
      <c r="BP66" s="59">
        <f t="shared" ref="BP66:BP81" ca="1" si="193">IF(TotalSum="No",INDEX(INDIRECT(BP$1),$BH66,BP$3),SUM(BI66:BN66))</f>
        <v>14.47</v>
      </c>
      <c r="BQ66" s="59">
        <f t="shared" ref="BQ66:BR75" ca="1" si="194">IF(BQ$3=0,"",INDEX(INDIRECT(BQ$1),$BH66,BQ$3))</f>
        <v>0</v>
      </c>
      <c r="BR66" s="59">
        <f t="shared" ca="1" si="194"/>
        <v>3.4110999999999998</v>
      </c>
      <c r="BS66" t="str">
        <f t="shared" ref="BS66:BS81" si="195">A66&amp;B66</f>
        <v>W05R01</v>
      </c>
      <c r="BT66">
        <f t="shared" ref="BT66:BT81" si="196">ROW(BS66)</f>
        <v>66</v>
      </c>
      <c r="BU66" t="b">
        <f>AND(SingleFamily="Yes",NewlyConstructed="Yes")</f>
        <v>1</v>
      </c>
    </row>
    <row r="67" spans="1:73" x14ac:dyDescent="0.3">
      <c r="A67" t="str">
        <f t="shared" ref="A67:A81" si="197">A66</f>
        <v>W05</v>
      </c>
      <c r="B67" t="s">
        <v>77</v>
      </c>
      <c r="C67" s="3" t="str">
        <f t="shared" si="168"/>
        <v>Zone 02</v>
      </c>
      <c r="D67" t="str">
        <f t="shared" ca="1" si="169"/>
        <v>Pass</v>
      </c>
      <c r="E67" s="2">
        <f t="shared" ca="1" si="170"/>
        <v>11.25</v>
      </c>
      <c r="F67" s="2">
        <f t="shared" ca="1" si="171"/>
        <v>11.25</v>
      </c>
      <c r="G67" s="3">
        <f t="shared" ca="1" si="172"/>
        <v>0</v>
      </c>
      <c r="H67" s="27" t="str">
        <f t="shared" ca="1" si="173"/>
        <v>Yes</v>
      </c>
      <c r="I67" s="2">
        <f t="shared" ca="1" si="174"/>
        <v>11.649999999999999</v>
      </c>
      <c r="J67" s="2">
        <f ca="1">IF(Units="EDR2 total",BF67,IF(Units="EDR1 total",#REF!,BE67))</f>
        <v>11.649999999999999</v>
      </c>
      <c r="K67" s="2">
        <f ca="1">IF(Units="EDR2 total",BQ67,IF(Units="EDR1 total",#REF!,BP67))</f>
        <v>11.649999999999999</v>
      </c>
      <c r="L67" s="3">
        <f t="shared" ca="1" si="175"/>
        <v>0</v>
      </c>
      <c r="M67" s="3" t="str">
        <f t="shared" ca="1" si="176"/>
        <v>Yes</v>
      </c>
      <c r="N67" s="27" t="str">
        <f t="shared" si="177"/>
        <v>W02R02</v>
      </c>
      <c r="O67" s="19">
        <f t="shared" ca="1" si="178"/>
        <v>0.39999999999999858</v>
      </c>
      <c r="P67" s="93">
        <f t="shared" ca="1" si="179"/>
        <v>53</v>
      </c>
      <c r="Q67" s="94">
        <f t="shared" ca="1" si="180"/>
        <v>6.11</v>
      </c>
      <c r="R67" s="94">
        <f t="shared" ca="1" si="180"/>
        <v>0</v>
      </c>
      <c r="S67" s="94">
        <f t="shared" ca="1" si="180"/>
        <v>0.85</v>
      </c>
      <c r="T67" s="94" t="str">
        <f t="shared" ca="1" si="180"/>
        <v/>
      </c>
      <c r="U67" s="94">
        <f t="shared" ca="1" si="180"/>
        <v>4.29</v>
      </c>
      <c r="V67" s="94">
        <f t="shared" ca="1" si="180"/>
        <v>0</v>
      </c>
      <c r="W67" s="94">
        <f t="shared" ca="1" si="181"/>
        <v>11.25</v>
      </c>
      <c r="X67" s="94">
        <f t="shared" ca="1" si="182"/>
        <v>19.559999999999999</v>
      </c>
      <c r="Y67" s="94">
        <f t="shared" ca="1" si="182"/>
        <v>0</v>
      </c>
      <c r="Z67" s="107">
        <f t="shared" ca="1" si="182"/>
        <v>2.8967000000000001</v>
      </c>
      <c r="AA67" s="107">
        <f t="shared" ca="1" si="182"/>
        <v>3.72</v>
      </c>
      <c r="AB67" s="94" t="str">
        <f t="shared" ca="1" si="182"/>
        <v>n/a</v>
      </c>
      <c r="AC67" s="94">
        <f t="shared" ca="1" si="182"/>
        <v>0.4</v>
      </c>
      <c r="AD67" s="94">
        <f t="shared" ca="1" si="182"/>
        <v>0.4</v>
      </c>
      <c r="AE67" s="99">
        <f t="shared" ca="1" si="183"/>
        <v>53</v>
      </c>
      <c r="AF67" s="59">
        <f t="shared" ca="1" si="184"/>
        <v>6.11</v>
      </c>
      <c r="AG67" s="59">
        <f t="shared" ca="1" si="184"/>
        <v>0</v>
      </c>
      <c r="AH67" s="59">
        <f t="shared" ca="1" si="184"/>
        <v>0.85</v>
      </c>
      <c r="AI67" s="59" t="str">
        <f t="shared" ca="1" si="184"/>
        <v/>
      </c>
      <c r="AJ67" s="59">
        <f t="shared" ca="1" si="184"/>
        <v>4.29</v>
      </c>
      <c r="AK67" s="59">
        <f t="shared" ca="1" si="184"/>
        <v>0</v>
      </c>
      <c r="AL67" s="59">
        <f t="shared" ca="1" si="184"/>
        <v>-4.47</v>
      </c>
      <c r="AM67" s="59">
        <f t="shared" ca="1" si="185"/>
        <v>11.25</v>
      </c>
      <c r="AN67" s="59">
        <f t="shared" ca="1" si="186"/>
        <v>0</v>
      </c>
      <c r="AO67" s="59">
        <f t="shared" ca="1" si="186"/>
        <v>2.8967000000000001</v>
      </c>
      <c r="AP67" s="59">
        <f t="shared" ca="1" si="186"/>
        <v>3.72</v>
      </c>
      <c r="AQ67" s="59" t="str">
        <f t="shared" ca="1" si="186"/>
        <v>n/a</v>
      </c>
      <c r="AR67" s="103">
        <f t="shared" ca="1" si="186"/>
        <v>2.8967000000000001</v>
      </c>
      <c r="AS67" s="103">
        <f t="shared" ca="1" si="186"/>
        <v>3.72</v>
      </c>
      <c r="AT67" s="59" t="str">
        <f t="shared" ca="1" si="186"/>
        <v>n/a</v>
      </c>
      <c r="AU67" s="59">
        <f t="shared" ca="1" si="186"/>
        <v>0.4</v>
      </c>
      <c r="AV67" s="59">
        <f t="shared" ca="1" si="186"/>
        <v>0.4</v>
      </c>
      <c r="AW67" s="93">
        <f t="shared" ca="1" si="187"/>
        <v>53</v>
      </c>
      <c r="AX67" s="94">
        <f t="shared" ca="1" si="188"/>
        <v>6.6</v>
      </c>
      <c r="AY67" s="94">
        <f t="shared" ca="1" si="188"/>
        <v>0.01</v>
      </c>
      <c r="AZ67" s="94">
        <f t="shared" ca="1" si="188"/>
        <v>0.85</v>
      </c>
      <c r="BA67" s="94" t="str">
        <f t="shared" ca="1" si="188"/>
        <v/>
      </c>
      <c r="BB67" s="94">
        <f t="shared" ca="1" si="188"/>
        <v>4.1900000000000004</v>
      </c>
      <c r="BC67" s="94" t="str">
        <f t="shared" ca="1" si="188"/>
        <v/>
      </c>
      <c r="BD67" s="94">
        <f t="shared" ca="1" si="188"/>
        <v>-4.4800000000000004</v>
      </c>
      <c r="BE67" s="94">
        <f t="shared" ca="1" si="189"/>
        <v>11.649999999999999</v>
      </c>
      <c r="BF67" s="94">
        <f t="shared" ca="1" si="190"/>
        <v>0</v>
      </c>
      <c r="BG67" s="94">
        <f t="shared" ca="1" si="190"/>
        <v>2.8967000000000001</v>
      </c>
      <c r="BH67" s="99">
        <f t="shared" ca="1" si="191"/>
        <v>53</v>
      </c>
      <c r="BI67" s="59">
        <f t="shared" ca="1" si="192"/>
        <v>6.6</v>
      </c>
      <c r="BJ67" s="59">
        <f t="shared" ca="1" si="192"/>
        <v>0.01</v>
      </c>
      <c r="BK67" s="59">
        <f t="shared" ca="1" si="192"/>
        <v>0.85</v>
      </c>
      <c r="BL67" s="59" t="str">
        <f t="shared" ca="1" si="192"/>
        <v/>
      </c>
      <c r="BM67" s="59">
        <f t="shared" ca="1" si="192"/>
        <v>4.1900000000000004</v>
      </c>
      <c r="BN67" s="59" t="str">
        <f t="shared" ca="1" si="192"/>
        <v/>
      </c>
      <c r="BO67" s="59">
        <f t="shared" ca="1" si="192"/>
        <v>-4.4800000000000004</v>
      </c>
      <c r="BP67" s="59">
        <f t="shared" ca="1" si="193"/>
        <v>11.649999999999999</v>
      </c>
      <c r="BQ67" s="59">
        <f t="shared" ca="1" si="194"/>
        <v>0</v>
      </c>
      <c r="BR67" s="59">
        <f t="shared" ca="1" si="194"/>
        <v>2.8967000000000001</v>
      </c>
      <c r="BS67" t="str">
        <f t="shared" si="195"/>
        <v>W05R02</v>
      </c>
      <c r="BT67">
        <f t="shared" si="196"/>
        <v>67</v>
      </c>
      <c r="BU67" t="b">
        <f>BU66</f>
        <v>1</v>
      </c>
    </row>
    <row r="68" spans="1:73" x14ac:dyDescent="0.3">
      <c r="A68" t="str">
        <f t="shared" si="197"/>
        <v>W05</v>
      </c>
      <c r="B68" t="s">
        <v>80</v>
      </c>
      <c r="C68" s="3" t="str">
        <f t="shared" si="168"/>
        <v>Zone 03</v>
      </c>
      <c r="D68" t="str">
        <f t="shared" ca="1" si="169"/>
        <v>Pass</v>
      </c>
      <c r="E68" s="2">
        <f t="shared" ca="1" si="170"/>
        <v>7.6099999999999994</v>
      </c>
      <c r="F68" s="2">
        <f t="shared" ca="1" si="171"/>
        <v>7.6099999999999994</v>
      </c>
      <c r="G68" s="3">
        <f t="shared" ca="1" si="172"/>
        <v>0</v>
      </c>
      <c r="H68" s="27" t="str">
        <f t="shared" ca="1" si="173"/>
        <v>Yes</v>
      </c>
      <c r="I68" s="2">
        <f t="shared" ca="1" si="174"/>
        <v>8.31</v>
      </c>
      <c r="J68" s="2">
        <f ca="1">IF(Units="EDR2 total",BF68,IF(Units="EDR1 total",#REF!,BE68))</f>
        <v>8.31</v>
      </c>
      <c r="K68" s="2">
        <f ca="1">IF(Units="EDR2 total",BQ68,IF(Units="EDR1 total",#REF!,BP68))</f>
        <v>8.31</v>
      </c>
      <c r="L68" s="3">
        <f t="shared" ca="1" si="175"/>
        <v>0</v>
      </c>
      <c r="M68" s="3" t="str">
        <f t="shared" ca="1" si="176"/>
        <v>Yes</v>
      </c>
      <c r="N68" s="27" t="str">
        <f t="shared" si="177"/>
        <v>W02R03</v>
      </c>
      <c r="O68" s="19">
        <f t="shared" ca="1" si="178"/>
        <v>0.70000000000000107</v>
      </c>
      <c r="P68" s="93">
        <f t="shared" ca="1" si="179"/>
        <v>54</v>
      </c>
      <c r="Q68" s="94">
        <f t="shared" ca="1" si="180"/>
        <v>2.83</v>
      </c>
      <c r="R68" s="94">
        <f t="shared" ca="1" si="180"/>
        <v>0.01</v>
      </c>
      <c r="S68" s="94">
        <f t="shared" ca="1" si="180"/>
        <v>0.85</v>
      </c>
      <c r="T68" s="94" t="str">
        <f t="shared" ca="1" si="180"/>
        <v/>
      </c>
      <c r="U68" s="94">
        <f t="shared" ca="1" si="180"/>
        <v>3.92</v>
      </c>
      <c r="V68" s="94">
        <f t="shared" ca="1" si="180"/>
        <v>0</v>
      </c>
      <c r="W68" s="94">
        <f t="shared" ca="1" si="181"/>
        <v>7.6099999999999994</v>
      </c>
      <c r="X68" s="94">
        <f t="shared" ca="1" si="182"/>
        <v>15.91</v>
      </c>
      <c r="Y68" s="94">
        <f t="shared" ca="1" si="182"/>
        <v>0</v>
      </c>
      <c r="Z68" s="107">
        <f t="shared" ca="1" si="182"/>
        <v>2.8155999999999999</v>
      </c>
      <c r="AA68" s="107">
        <f t="shared" ca="1" si="182"/>
        <v>3.86</v>
      </c>
      <c r="AB68" s="94" t="str">
        <f t="shared" ca="1" si="182"/>
        <v>n/a</v>
      </c>
      <c r="AC68" s="94">
        <f t="shared" ca="1" si="182"/>
        <v>0.7</v>
      </c>
      <c r="AD68" s="94">
        <f t="shared" ca="1" si="182"/>
        <v>0.72</v>
      </c>
      <c r="AE68" s="99">
        <f t="shared" ca="1" si="183"/>
        <v>54</v>
      </c>
      <c r="AF68" s="59">
        <f t="shared" ca="1" si="184"/>
        <v>2.83</v>
      </c>
      <c r="AG68" s="59">
        <f t="shared" ca="1" si="184"/>
        <v>0.01</v>
      </c>
      <c r="AH68" s="59">
        <f t="shared" ca="1" si="184"/>
        <v>0.85</v>
      </c>
      <c r="AI68" s="59" t="str">
        <f t="shared" ca="1" si="184"/>
        <v/>
      </c>
      <c r="AJ68" s="59">
        <f t="shared" ca="1" si="184"/>
        <v>3.92</v>
      </c>
      <c r="AK68" s="59">
        <f t="shared" ca="1" si="184"/>
        <v>0</v>
      </c>
      <c r="AL68" s="59">
        <f t="shared" ca="1" si="184"/>
        <v>-4.5199999999999996</v>
      </c>
      <c r="AM68" s="59">
        <f t="shared" ca="1" si="185"/>
        <v>7.6099999999999994</v>
      </c>
      <c r="AN68" s="59">
        <f t="shared" ca="1" si="186"/>
        <v>0</v>
      </c>
      <c r="AO68" s="59">
        <f t="shared" ca="1" si="186"/>
        <v>2.8155999999999999</v>
      </c>
      <c r="AP68" s="59">
        <f t="shared" ca="1" si="186"/>
        <v>3.86</v>
      </c>
      <c r="AQ68" s="59" t="str">
        <f t="shared" ca="1" si="186"/>
        <v>n/a</v>
      </c>
      <c r="AR68" s="103">
        <f t="shared" ca="1" si="186"/>
        <v>2.8155999999999999</v>
      </c>
      <c r="AS68" s="103">
        <f t="shared" ca="1" si="186"/>
        <v>3.86</v>
      </c>
      <c r="AT68" s="59" t="str">
        <f t="shared" ca="1" si="186"/>
        <v>n/a</v>
      </c>
      <c r="AU68" s="59">
        <f t="shared" ca="1" si="186"/>
        <v>0.7</v>
      </c>
      <c r="AV68" s="59">
        <f t="shared" ca="1" si="186"/>
        <v>0.72</v>
      </c>
      <c r="AW68" s="93">
        <f t="shared" ca="1" si="187"/>
        <v>54</v>
      </c>
      <c r="AX68" s="94">
        <f t="shared" ca="1" si="188"/>
        <v>3.58</v>
      </c>
      <c r="AY68" s="94">
        <f t="shared" ca="1" si="188"/>
        <v>0.02</v>
      </c>
      <c r="AZ68" s="94">
        <f t="shared" ca="1" si="188"/>
        <v>0.85</v>
      </c>
      <c r="BA68" s="94" t="str">
        <f t="shared" ca="1" si="188"/>
        <v/>
      </c>
      <c r="BB68" s="94">
        <f t="shared" ca="1" si="188"/>
        <v>3.86</v>
      </c>
      <c r="BC68" s="94" t="str">
        <f t="shared" ca="1" si="188"/>
        <v/>
      </c>
      <c r="BD68" s="94">
        <f t="shared" ca="1" si="188"/>
        <v>-4.51</v>
      </c>
      <c r="BE68" s="94">
        <f t="shared" ca="1" si="189"/>
        <v>8.31</v>
      </c>
      <c r="BF68" s="94">
        <f t="shared" ca="1" si="190"/>
        <v>0</v>
      </c>
      <c r="BG68" s="94">
        <f t="shared" ca="1" si="190"/>
        <v>2.8155999999999999</v>
      </c>
      <c r="BH68" s="99">
        <f t="shared" ca="1" si="191"/>
        <v>54</v>
      </c>
      <c r="BI68" s="59">
        <f t="shared" ca="1" si="192"/>
        <v>3.58</v>
      </c>
      <c r="BJ68" s="59">
        <f t="shared" ca="1" si="192"/>
        <v>0.02</v>
      </c>
      <c r="BK68" s="59">
        <f t="shared" ca="1" si="192"/>
        <v>0.85</v>
      </c>
      <c r="BL68" s="59" t="str">
        <f t="shared" ca="1" si="192"/>
        <v/>
      </c>
      <c r="BM68" s="59">
        <f t="shared" ca="1" si="192"/>
        <v>3.86</v>
      </c>
      <c r="BN68" s="59" t="str">
        <f t="shared" ca="1" si="192"/>
        <v/>
      </c>
      <c r="BO68" s="59">
        <f t="shared" ca="1" si="192"/>
        <v>-4.51</v>
      </c>
      <c r="BP68" s="59">
        <f t="shared" ca="1" si="193"/>
        <v>8.31</v>
      </c>
      <c r="BQ68" s="59">
        <f t="shared" ca="1" si="194"/>
        <v>0</v>
      </c>
      <c r="BR68" s="59">
        <f t="shared" ca="1" si="194"/>
        <v>2.8155999999999999</v>
      </c>
      <c r="BS68" t="str">
        <f t="shared" si="195"/>
        <v>W05R03</v>
      </c>
      <c r="BT68">
        <f t="shared" si="196"/>
        <v>68</v>
      </c>
      <c r="BU68" t="b">
        <f t="shared" ref="BU68:BU81" si="198">BU67</f>
        <v>1</v>
      </c>
    </row>
    <row r="69" spans="1:73" x14ac:dyDescent="0.3">
      <c r="A69" t="str">
        <f t="shared" si="197"/>
        <v>W05</v>
      </c>
      <c r="B69" t="s">
        <v>83</v>
      </c>
      <c r="C69" s="3" t="str">
        <f t="shared" si="168"/>
        <v>Zone 04</v>
      </c>
      <c r="D69" t="str">
        <f t="shared" ca="1" si="169"/>
        <v>Pass</v>
      </c>
      <c r="E69" s="2">
        <f t="shared" ca="1" si="170"/>
        <v>10.18</v>
      </c>
      <c r="F69" s="2">
        <f t="shared" ca="1" si="171"/>
        <v>10.18</v>
      </c>
      <c r="G69" s="3">
        <f t="shared" ca="1" si="172"/>
        <v>0</v>
      </c>
      <c r="H69" s="27" t="str">
        <f t="shared" ca="1" si="173"/>
        <v>Yes</v>
      </c>
      <c r="I69" s="2">
        <f t="shared" ca="1" si="174"/>
        <v>10.91</v>
      </c>
      <c r="J69" s="2">
        <f ca="1">IF(Units="EDR2 total",BF69,IF(Units="EDR1 total",#REF!,BE69))</f>
        <v>10.91</v>
      </c>
      <c r="K69" s="2">
        <f ca="1">IF(Units="EDR2 total",BQ69,IF(Units="EDR1 total",#REF!,BP69))</f>
        <v>10.91</v>
      </c>
      <c r="L69" s="3">
        <f t="shared" ca="1" si="175"/>
        <v>0</v>
      </c>
      <c r="M69" s="3" t="str">
        <f t="shared" ca="1" si="176"/>
        <v>Yes</v>
      </c>
      <c r="N69" s="27" t="str">
        <f t="shared" si="177"/>
        <v>W02R04</v>
      </c>
      <c r="O69" s="19">
        <f t="shared" ca="1" si="178"/>
        <v>0.73000000000000043</v>
      </c>
      <c r="P69" s="93">
        <f t="shared" ca="1" si="179"/>
        <v>55</v>
      </c>
      <c r="Q69" s="94">
        <f t="shared" ca="1" si="180"/>
        <v>5.01</v>
      </c>
      <c r="R69" s="94">
        <f t="shared" ca="1" si="180"/>
        <v>0.47</v>
      </c>
      <c r="S69" s="94">
        <f t="shared" ca="1" si="180"/>
        <v>0.86</v>
      </c>
      <c r="T69" s="94" t="str">
        <f t="shared" ca="1" si="180"/>
        <v/>
      </c>
      <c r="U69" s="94">
        <f t="shared" ca="1" si="180"/>
        <v>3.84</v>
      </c>
      <c r="V69" s="94">
        <f t="shared" ca="1" si="180"/>
        <v>0</v>
      </c>
      <c r="W69" s="94">
        <f t="shared" ca="1" si="181"/>
        <v>10.18</v>
      </c>
      <c r="X69" s="94">
        <f t="shared" ca="1" si="182"/>
        <v>18.11</v>
      </c>
      <c r="Y69" s="94">
        <f t="shared" ca="1" si="182"/>
        <v>1.1230099999999999E-4</v>
      </c>
      <c r="Z69" s="107">
        <f t="shared" ca="1" si="182"/>
        <v>2.7921999999999998</v>
      </c>
      <c r="AA69" s="107">
        <f t="shared" ca="1" si="182"/>
        <v>3.64</v>
      </c>
      <c r="AB69" s="94">
        <f t="shared" ca="1" si="182"/>
        <v>78</v>
      </c>
      <c r="AC69" s="94">
        <f t="shared" ca="1" si="182"/>
        <v>0.73</v>
      </c>
      <c r="AD69" s="94">
        <f t="shared" ca="1" si="182"/>
        <v>0.68</v>
      </c>
      <c r="AE69" s="99">
        <f t="shared" ca="1" si="183"/>
        <v>55</v>
      </c>
      <c r="AF69" s="59">
        <f t="shared" ca="1" si="184"/>
        <v>5.01</v>
      </c>
      <c r="AG69" s="59">
        <f t="shared" ca="1" si="184"/>
        <v>0.47</v>
      </c>
      <c r="AH69" s="59">
        <f t="shared" ca="1" si="184"/>
        <v>0.86</v>
      </c>
      <c r="AI69" s="59" t="str">
        <f t="shared" ca="1" si="184"/>
        <v/>
      </c>
      <c r="AJ69" s="59">
        <f t="shared" ca="1" si="184"/>
        <v>3.84</v>
      </c>
      <c r="AK69" s="59">
        <f t="shared" ca="1" si="184"/>
        <v>0</v>
      </c>
      <c r="AL69" s="59">
        <f t="shared" ca="1" si="184"/>
        <v>-4.8499999999999996</v>
      </c>
      <c r="AM69" s="59">
        <f t="shared" ca="1" si="185"/>
        <v>10.18</v>
      </c>
      <c r="AN69" s="59">
        <f t="shared" ca="1" si="186"/>
        <v>1.1241199999999999E-4</v>
      </c>
      <c r="AO69" s="59">
        <f t="shared" ca="1" si="186"/>
        <v>2.7921999999999998</v>
      </c>
      <c r="AP69" s="59">
        <f t="shared" ca="1" si="186"/>
        <v>3.64</v>
      </c>
      <c r="AQ69" s="59">
        <f t="shared" ca="1" si="186"/>
        <v>78</v>
      </c>
      <c r="AR69" s="103">
        <f t="shared" ca="1" si="186"/>
        <v>2.7921999999999998</v>
      </c>
      <c r="AS69" s="103">
        <f t="shared" ca="1" si="186"/>
        <v>3.64</v>
      </c>
      <c r="AT69" s="59">
        <f t="shared" ca="1" si="186"/>
        <v>78</v>
      </c>
      <c r="AU69" s="59">
        <f t="shared" ca="1" si="186"/>
        <v>0.73</v>
      </c>
      <c r="AV69" s="59">
        <f t="shared" ca="1" si="186"/>
        <v>0.68</v>
      </c>
      <c r="AW69" s="93">
        <f t="shared" ca="1" si="187"/>
        <v>55</v>
      </c>
      <c r="AX69" s="94">
        <f t="shared" ca="1" si="188"/>
        <v>5.59</v>
      </c>
      <c r="AY69" s="94">
        <f t="shared" ca="1" si="188"/>
        <v>0.75</v>
      </c>
      <c r="AZ69" s="94">
        <f t="shared" ca="1" si="188"/>
        <v>0.86</v>
      </c>
      <c r="BA69" s="94" t="str">
        <f t="shared" ca="1" si="188"/>
        <v/>
      </c>
      <c r="BB69" s="94">
        <f t="shared" ca="1" si="188"/>
        <v>3.71</v>
      </c>
      <c r="BC69" s="94" t="str">
        <f t="shared" ca="1" si="188"/>
        <v/>
      </c>
      <c r="BD69" s="94">
        <f t="shared" ca="1" si="188"/>
        <v>-4.92</v>
      </c>
      <c r="BE69" s="94">
        <f t="shared" ca="1" si="189"/>
        <v>10.91</v>
      </c>
      <c r="BF69" s="94">
        <f t="shared" ca="1" si="190"/>
        <v>2.8862499999999998E-4</v>
      </c>
      <c r="BG69" s="94">
        <f t="shared" ca="1" si="190"/>
        <v>2.7921999999999998</v>
      </c>
      <c r="BH69" s="99">
        <f t="shared" ca="1" si="191"/>
        <v>55</v>
      </c>
      <c r="BI69" s="59">
        <f t="shared" ca="1" si="192"/>
        <v>5.59</v>
      </c>
      <c r="BJ69" s="59">
        <f t="shared" ca="1" si="192"/>
        <v>0.75</v>
      </c>
      <c r="BK69" s="59">
        <f t="shared" ca="1" si="192"/>
        <v>0.86</v>
      </c>
      <c r="BL69" s="59" t="str">
        <f t="shared" ca="1" si="192"/>
        <v/>
      </c>
      <c r="BM69" s="59">
        <f t="shared" ca="1" si="192"/>
        <v>3.71</v>
      </c>
      <c r="BN69" s="59" t="str">
        <f t="shared" ca="1" si="192"/>
        <v/>
      </c>
      <c r="BO69" s="59">
        <f t="shared" ca="1" si="192"/>
        <v>-4.92</v>
      </c>
      <c r="BP69" s="59">
        <f t="shared" ca="1" si="193"/>
        <v>10.91</v>
      </c>
      <c r="BQ69" s="59">
        <f t="shared" ca="1" si="194"/>
        <v>2.8862499999999998E-4</v>
      </c>
      <c r="BR69" s="59">
        <f t="shared" ca="1" si="194"/>
        <v>2.7921999999999998</v>
      </c>
      <c r="BS69" t="str">
        <f t="shared" si="195"/>
        <v>W05R04</v>
      </c>
      <c r="BT69">
        <f t="shared" si="196"/>
        <v>69</v>
      </c>
      <c r="BU69" t="b">
        <f t="shared" si="198"/>
        <v>1</v>
      </c>
    </row>
    <row r="70" spans="1:73" x14ac:dyDescent="0.3">
      <c r="A70" t="str">
        <f t="shared" si="197"/>
        <v>W05</v>
      </c>
      <c r="B70" t="s">
        <v>85</v>
      </c>
      <c r="C70" s="3" t="str">
        <f t="shared" si="168"/>
        <v>Zone 05</v>
      </c>
      <c r="D70" t="str">
        <f t="shared" ca="1" si="169"/>
        <v>Pass</v>
      </c>
      <c r="E70" s="2">
        <f t="shared" ca="1" si="170"/>
        <v>7.0600000000000005</v>
      </c>
      <c r="F70" s="2">
        <f t="shared" ca="1" si="171"/>
        <v>7.0600000000000005</v>
      </c>
      <c r="G70" s="3">
        <f t="shared" ca="1" si="172"/>
        <v>0</v>
      </c>
      <c r="H70" s="27" t="str">
        <f t="shared" ca="1" si="173"/>
        <v>Yes</v>
      </c>
      <c r="I70" s="2">
        <f t="shared" ca="1" si="174"/>
        <v>7.61</v>
      </c>
      <c r="J70" s="2">
        <f ca="1">IF(Units="EDR2 total",BF70,IF(Units="EDR1 total",#REF!,BE70))</f>
        <v>7.61</v>
      </c>
      <c r="K70" s="2">
        <f ca="1">IF(Units="EDR2 total",BQ70,IF(Units="EDR1 total",#REF!,BP70))</f>
        <v>7.61</v>
      </c>
      <c r="L70" s="3">
        <f t="shared" ca="1" si="175"/>
        <v>0</v>
      </c>
      <c r="M70" s="3" t="str">
        <f t="shared" ca="1" si="176"/>
        <v>Yes</v>
      </c>
      <c r="N70" s="27" t="str">
        <f t="shared" si="177"/>
        <v>W02R05</v>
      </c>
      <c r="O70" s="19">
        <f t="shared" ca="1" si="178"/>
        <v>0.54999999999999982</v>
      </c>
      <c r="P70" s="93">
        <f t="shared" ca="1" si="179"/>
        <v>56</v>
      </c>
      <c r="Q70" s="94">
        <f t="shared" ca="1" si="180"/>
        <v>2.23</v>
      </c>
      <c r="R70" s="94">
        <f t="shared" ca="1" si="180"/>
        <v>0.01</v>
      </c>
      <c r="S70" s="94">
        <f t="shared" ca="1" si="180"/>
        <v>0.85</v>
      </c>
      <c r="T70" s="94" t="str">
        <f t="shared" ca="1" si="180"/>
        <v/>
      </c>
      <c r="U70" s="94">
        <f t="shared" ca="1" si="180"/>
        <v>3.97</v>
      </c>
      <c r="V70" s="94">
        <f t="shared" ca="1" si="180"/>
        <v>0</v>
      </c>
      <c r="W70" s="94">
        <f t="shared" ca="1" si="181"/>
        <v>7.0600000000000005</v>
      </c>
      <c r="X70" s="94">
        <f t="shared" ca="1" si="182"/>
        <v>15.22</v>
      </c>
      <c r="Y70" s="94">
        <f t="shared" ca="1" si="182"/>
        <v>3.3552099999999999E-6</v>
      </c>
      <c r="Z70" s="107">
        <f t="shared" ca="1" si="182"/>
        <v>2.6395</v>
      </c>
      <c r="AA70" s="107">
        <f t="shared" ca="1" si="182"/>
        <v>3.88</v>
      </c>
      <c r="AB70" s="94" t="str">
        <f t="shared" ca="1" si="182"/>
        <v>n/a</v>
      </c>
      <c r="AC70" s="94">
        <f t="shared" ca="1" si="182"/>
        <v>0.55000000000000004</v>
      </c>
      <c r="AD70" s="94">
        <f t="shared" ca="1" si="182"/>
        <v>0.56999999999999995</v>
      </c>
      <c r="AE70" s="99">
        <f t="shared" ca="1" si="183"/>
        <v>56</v>
      </c>
      <c r="AF70" s="59">
        <f t="shared" ca="1" si="184"/>
        <v>2.23</v>
      </c>
      <c r="AG70" s="59">
        <f t="shared" ca="1" si="184"/>
        <v>0.01</v>
      </c>
      <c r="AH70" s="59">
        <f t="shared" ca="1" si="184"/>
        <v>0.85</v>
      </c>
      <c r="AI70" s="59" t="str">
        <f t="shared" ca="1" si="184"/>
        <v/>
      </c>
      <c r="AJ70" s="59">
        <f t="shared" ca="1" si="184"/>
        <v>3.97</v>
      </c>
      <c r="AK70" s="59">
        <f t="shared" ca="1" si="184"/>
        <v>0</v>
      </c>
      <c r="AL70" s="59">
        <f t="shared" ca="1" si="184"/>
        <v>-4.66</v>
      </c>
      <c r="AM70" s="59">
        <f t="shared" ca="1" si="185"/>
        <v>7.0600000000000005</v>
      </c>
      <c r="AN70" s="59">
        <f t="shared" ca="1" si="186"/>
        <v>3.35868E-6</v>
      </c>
      <c r="AO70" s="59">
        <f t="shared" ca="1" si="186"/>
        <v>2.6395</v>
      </c>
      <c r="AP70" s="59">
        <f t="shared" ca="1" si="186"/>
        <v>3.88</v>
      </c>
      <c r="AQ70" s="59" t="str">
        <f t="shared" ca="1" si="186"/>
        <v>n/a</v>
      </c>
      <c r="AR70" s="103">
        <f t="shared" ca="1" si="186"/>
        <v>2.6395</v>
      </c>
      <c r="AS70" s="103">
        <f t="shared" ca="1" si="186"/>
        <v>3.88</v>
      </c>
      <c r="AT70" s="59" t="str">
        <f t="shared" ca="1" si="186"/>
        <v>n/a</v>
      </c>
      <c r="AU70" s="59">
        <f t="shared" ca="1" si="186"/>
        <v>0.55000000000000004</v>
      </c>
      <c r="AV70" s="59">
        <f t="shared" ca="1" si="186"/>
        <v>0.56999999999999995</v>
      </c>
      <c r="AW70" s="93">
        <f t="shared" ca="1" si="187"/>
        <v>56</v>
      </c>
      <c r="AX70" s="94">
        <f t="shared" ca="1" si="188"/>
        <v>2.87</v>
      </c>
      <c r="AY70" s="94">
        <f t="shared" ca="1" si="188"/>
        <v>0</v>
      </c>
      <c r="AZ70" s="94">
        <f t="shared" ca="1" si="188"/>
        <v>0.85</v>
      </c>
      <c r="BA70" s="94" t="str">
        <f t="shared" ca="1" si="188"/>
        <v/>
      </c>
      <c r="BB70" s="94">
        <f t="shared" ca="1" si="188"/>
        <v>3.89</v>
      </c>
      <c r="BC70" s="94" t="str">
        <f t="shared" ca="1" si="188"/>
        <v/>
      </c>
      <c r="BD70" s="94">
        <f t="shared" ca="1" si="188"/>
        <v>-4.6500000000000004</v>
      </c>
      <c r="BE70" s="94">
        <f t="shared" ca="1" si="189"/>
        <v>7.61</v>
      </c>
      <c r="BF70" s="94">
        <f t="shared" ca="1" si="190"/>
        <v>2.9476100000000001E-5</v>
      </c>
      <c r="BG70" s="94">
        <f t="shared" ca="1" si="190"/>
        <v>2.6395</v>
      </c>
      <c r="BH70" s="99">
        <f t="shared" ca="1" si="191"/>
        <v>56</v>
      </c>
      <c r="BI70" s="59">
        <f t="shared" ca="1" si="192"/>
        <v>2.87</v>
      </c>
      <c r="BJ70" s="59">
        <f t="shared" ca="1" si="192"/>
        <v>0</v>
      </c>
      <c r="BK70" s="59">
        <f t="shared" ca="1" si="192"/>
        <v>0.85</v>
      </c>
      <c r="BL70" s="59" t="str">
        <f t="shared" ca="1" si="192"/>
        <v/>
      </c>
      <c r="BM70" s="59">
        <f t="shared" ca="1" si="192"/>
        <v>3.89</v>
      </c>
      <c r="BN70" s="59" t="str">
        <f t="shared" ca="1" si="192"/>
        <v/>
      </c>
      <c r="BO70" s="59">
        <f t="shared" ca="1" si="192"/>
        <v>-4.6500000000000004</v>
      </c>
      <c r="BP70" s="59">
        <f t="shared" ca="1" si="193"/>
        <v>7.61</v>
      </c>
      <c r="BQ70" s="59">
        <f t="shared" ca="1" si="194"/>
        <v>2.9476100000000001E-5</v>
      </c>
      <c r="BR70" s="59">
        <f t="shared" ca="1" si="194"/>
        <v>2.6395</v>
      </c>
      <c r="BS70" t="str">
        <f t="shared" si="195"/>
        <v>W05R05</v>
      </c>
      <c r="BT70">
        <f t="shared" si="196"/>
        <v>70</v>
      </c>
      <c r="BU70" t="b">
        <f t="shared" si="198"/>
        <v>1</v>
      </c>
    </row>
    <row r="71" spans="1:73" x14ac:dyDescent="0.3">
      <c r="A71" t="str">
        <f t="shared" si="197"/>
        <v>W05</v>
      </c>
      <c r="B71" t="s">
        <v>87</v>
      </c>
      <c r="C71" s="3" t="str">
        <f t="shared" si="168"/>
        <v>Zone 06</v>
      </c>
      <c r="D71" t="str">
        <f t="shared" ca="1" si="169"/>
        <v>Pass</v>
      </c>
      <c r="E71" s="2">
        <f t="shared" ca="1" si="170"/>
        <v>5</v>
      </c>
      <c r="F71" s="2">
        <f t="shared" ca="1" si="171"/>
        <v>5</v>
      </c>
      <c r="G71" s="3">
        <f t="shared" ca="1" si="172"/>
        <v>0</v>
      </c>
      <c r="H71" s="27" t="str">
        <f t="shared" ca="1" si="173"/>
        <v>Yes</v>
      </c>
      <c r="I71" s="2">
        <f t="shared" ca="1" si="174"/>
        <v>5.1400000000000006</v>
      </c>
      <c r="J71" s="2">
        <f ca="1">IF(Units="EDR2 total",BF71,IF(Units="EDR1 total",#REF!,BE71))</f>
        <v>5.1400000000000006</v>
      </c>
      <c r="K71" s="2">
        <f ca="1">IF(Units="EDR2 total",BQ71,IF(Units="EDR1 total",#REF!,BP71))</f>
        <v>5.1400000000000006</v>
      </c>
      <c r="L71" s="3">
        <f t="shared" ca="1" si="175"/>
        <v>0</v>
      </c>
      <c r="M71" s="3" t="str">
        <f t="shared" ca="1" si="176"/>
        <v>Yes</v>
      </c>
      <c r="N71" s="27" t="str">
        <f t="shared" si="177"/>
        <v>W02R06</v>
      </c>
      <c r="O71" s="19">
        <f t="shared" ca="1" si="178"/>
        <v>0.14000000000000057</v>
      </c>
      <c r="P71" s="93">
        <f t="shared" ca="1" si="179"/>
        <v>57</v>
      </c>
      <c r="Q71" s="94">
        <f t="shared" ca="1" si="180"/>
        <v>0.97</v>
      </c>
      <c r="R71" s="94">
        <f t="shared" ca="1" si="180"/>
        <v>0.23</v>
      </c>
      <c r="S71" s="94">
        <f t="shared" ca="1" si="180"/>
        <v>0.88</v>
      </c>
      <c r="T71" s="94" t="str">
        <f t="shared" ca="1" si="180"/>
        <v/>
      </c>
      <c r="U71" s="94">
        <f t="shared" ca="1" si="180"/>
        <v>2.92</v>
      </c>
      <c r="V71" s="94">
        <f t="shared" ca="1" si="180"/>
        <v>0</v>
      </c>
      <c r="W71" s="94">
        <f t="shared" ca="1" si="181"/>
        <v>5</v>
      </c>
      <c r="X71" s="94">
        <f t="shared" ca="1" si="182"/>
        <v>12.96</v>
      </c>
      <c r="Y71" s="94">
        <f t="shared" ca="1" si="182"/>
        <v>7.3091500000000004E-3</v>
      </c>
      <c r="Z71" s="107">
        <f t="shared" ca="1" si="182"/>
        <v>2.8338000000000001</v>
      </c>
      <c r="AA71" s="107">
        <f t="shared" ca="1" si="182"/>
        <v>3.46</v>
      </c>
      <c r="AB71" s="94" t="str">
        <f t="shared" ca="1" si="182"/>
        <v>n/a</v>
      </c>
      <c r="AC71" s="94">
        <f t="shared" ca="1" si="182"/>
        <v>0.14000000000000001</v>
      </c>
      <c r="AD71" s="94">
        <f t="shared" ca="1" si="182"/>
        <v>0.17</v>
      </c>
      <c r="AE71" s="99">
        <f t="shared" ca="1" si="183"/>
        <v>57</v>
      </c>
      <c r="AF71" s="59">
        <f t="shared" ca="1" si="184"/>
        <v>0.97</v>
      </c>
      <c r="AG71" s="59">
        <f t="shared" ca="1" si="184"/>
        <v>0.23</v>
      </c>
      <c r="AH71" s="59">
        <f t="shared" ca="1" si="184"/>
        <v>0.88</v>
      </c>
      <c r="AI71" s="59" t="str">
        <f t="shared" ca="1" si="184"/>
        <v/>
      </c>
      <c r="AJ71" s="59">
        <f t="shared" ca="1" si="184"/>
        <v>2.92</v>
      </c>
      <c r="AK71" s="59">
        <f t="shared" ca="1" si="184"/>
        <v>0</v>
      </c>
      <c r="AL71" s="59">
        <f t="shared" ca="1" si="184"/>
        <v>-4.8499999999999996</v>
      </c>
      <c r="AM71" s="59">
        <f t="shared" ca="1" si="185"/>
        <v>5</v>
      </c>
      <c r="AN71" s="59">
        <f t="shared" ca="1" si="186"/>
        <v>7.3095599999999997E-3</v>
      </c>
      <c r="AO71" s="59">
        <f t="shared" ca="1" si="186"/>
        <v>2.8338000000000001</v>
      </c>
      <c r="AP71" s="59">
        <f t="shared" ca="1" si="186"/>
        <v>3.46</v>
      </c>
      <c r="AQ71" s="59" t="str">
        <f t="shared" ca="1" si="186"/>
        <v>n/a</v>
      </c>
      <c r="AR71" s="103">
        <f t="shared" ca="1" si="186"/>
        <v>2.8338000000000001</v>
      </c>
      <c r="AS71" s="103">
        <f t="shared" ca="1" si="186"/>
        <v>3.46</v>
      </c>
      <c r="AT71" s="59" t="str">
        <f t="shared" ca="1" si="186"/>
        <v>n/a</v>
      </c>
      <c r="AU71" s="59">
        <f t="shared" ca="1" si="186"/>
        <v>0.14000000000000001</v>
      </c>
      <c r="AV71" s="59">
        <f t="shared" ca="1" si="186"/>
        <v>0.17</v>
      </c>
      <c r="AW71" s="93">
        <f t="shared" ca="1" si="187"/>
        <v>57</v>
      </c>
      <c r="AX71" s="94">
        <f t="shared" ca="1" si="188"/>
        <v>1.1499999999999999</v>
      </c>
      <c r="AY71" s="94">
        <f t="shared" ca="1" si="188"/>
        <v>0.24</v>
      </c>
      <c r="AZ71" s="94">
        <f t="shared" ca="1" si="188"/>
        <v>0.88</v>
      </c>
      <c r="BA71" s="94" t="str">
        <f t="shared" ca="1" si="188"/>
        <v/>
      </c>
      <c r="BB71" s="94">
        <f t="shared" ca="1" si="188"/>
        <v>2.87</v>
      </c>
      <c r="BC71" s="94" t="str">
        <f t="shared" ca="1" si="188"/>
        <v/>
      </c>
      <c r="BD71" s="94">
        <f t="shared" ca="1" si="188"/>
        <v>-4.84</v>
      </c>
      <c r="BE71" s="94">
        <f t="shared" ca="1" si="189"/>
        <v>5.1400000000000006</v>
      </c>
      <c r="BF71" s="94">
        <f t="shared" ca="1" si="190"/>
        <v>7.7751499999999998E-3</v>
      </c>
      <c r="BG71" s="94">
        <f t="shared" ca="1" si="190"/>
        <v>2.8338000000000001</v>
      </c>
      <c r="BH71" s="99">
        <f t="shared" ca="1" si="191"/>
        <v>57</v>
      </c>
      <c r="BI71" s="59">
        <f t="shared" ca="1" si="192"/>
        <v>1.1499999999999999</v>
      </c>
      <c r="BJ71" s="59">
        <f t="shared" ca="1" si="192"/>
        <v>0.24</v>
      </c>
      <c r="BK71" s="59">
        <f t="shared" ca="1" si="192"/>
        <v>0.88</v>
      </c>
      <c r="BL71" s="59" t="str">
        <f t="shared" ca="1" si="192"/>
        <v/>
      </c>
      <c r="BM71" s="59">
        <f t="shared" ca="1" si="192"/>
        <v>2.87</v>
      </c>
      <c r="BN71" s="59" t="str">
        <f t="shared" ca="1" si="192"/>
        <v/>
      </c>
      <c r="BO71" s="59">
        <f t="shared" ca="1" si="192"/>
        <v>-4.84</v>
      </c>
      <c r="BP71" s="59">
        <f t="shared" ca="1" si="193"/>
        <v>5.1400000000000006</v>
      </c>
      <c r="BQ71" s="59">
        <f t="shared" ca="1" si="194"/>
        <v>7.7751499999999998E-3</v>
      </c>
      <c r="BR71" s="59">
        <f t="shared" ca="1" si="194"/>
        <v>2.8338000000000001</v>
      </c>
      <c r="BS71" t="str">
        <f t="shared" si="195"/>
        <v>W05R06</v>
      </c>
      <c r="BT71">
        <f t="shared" si="196"/>
        <v>71</v>
      </c>
      <c r="BU71" t="b">
        <f t="shared" si="198"/>
        <v>1</v>
      </c>
    </row>
    <row r="72" spans="1:73" ht="14.25" customHeight="1" x14ac:dyDescent="0.3">
      <c r="A72" t="str">
        <f t="shared" si="197"/>
        <v>W05</v>
      </c>
      <c r="B72" t="s">
        <v>89</v>
      </c>
      <c r="C72" s="3" t="str">
        <f t="shared" si="168"/>
        <v>Zone 07</v>
      </c>
      <c r="D72" t="str">
        <f t="shared" ca="1" si="169"/>
        <v>Pass</v>
      </c>
      <c r="E72" s="2">
        <f t="shared" ca="1" si="170"/>
        <v>4.8600000000000003</v>
      </c>
      <c r="F72" s="2">
        <f t="shared" ca="1" si="171"/>
        <v>4.8600000000000003</v>
      </c>
      <c r="G72" s="3">
        <f t="shared" ca="1" si="172"/>
        <v>0</v>
      </c>
      <c r="H72" s="27" t="str">
        <f t="shared" ca="1" si="173"/>
        <v>Yes</v>
      </c>
      <c r="I72" s="2">
        <f t="shared" ca="1" si="174"/>
        <v>5.0600000000000005</v>
      </c>
      <c r="J72" s="2">
        <f ca="1">IF(Units="EDR2 total",BF72,IF(Units="EDR1 total",#REF!,BE72))</f>
        <v>5.0600000000000005</v>
      </c>
      <c r="K72" s="2">
        <f ca="1">IF(Units="EDR2 total",BQ72,IF(Units="EDR1 total",#REF!,BP72))</f>
        <v>5.0600000000000005</v>
      </c>
      <c r="L72" s="3">
        <f t="shared" ca="1" si="175"/>
        <v>0</v>
      </c>
      <c r="M72" s="3" t="str">
        <f t="shared" ca="1" si="176"/>
        <v>Yes</v>
      </c>
      <c r="N72" s="27" t="str">
        <f t="shared" si="177"/>
        <v>W02R07</v>
      </c>
      <c r="O72" s="19">
        <f t="shared" ca="1" si="178"/>
        <v>0.20000000000000018</v>
      </c>
      <c r="P72" s="93">
        <f t="shared" ca="1" si="179"/>
        <v>58</v>
      </c>
      <c r="Q72" s="94">
        <f t="shared" ca="1" si="180"/>
        <v>0.65</v>
      </c>
      <c r="R72" s="94">
        <f t="shared" ca="1" si="180"/>
        <v>0.55000000000000004</v>
      </c>
      <c r="S72" s="94">
        <f t="shared" ca="1" si="180"/>
        <v>0.87</v>
      </c>
      <c r="T72" s="94" t="str">
        <f t="shared" ca="1" si="180"/>
        <v/>
      </c>
      <c r="U72" s="94">
        <f t="shared" ca="1" si="180"/>
        <v>2.79</v>
      </c>
      <c r="V72" s="94">
        <f t="shared" ca="1" si="180"/>
        <v>0</v>
      </c>
      <c r="W72" s="94">
        <f t="shared" ca="1" si="181"/>
        <v>4.8600000000000003</v>
      </c>
      <c r="X72" s="94">
        <f t="shared" ca="1" si="182"/>
        <v>13.41</v>
      </c>
      <c r="Y72" s="94">
        <f t="shared" ca="1" si="182"/>
        <v>8.4979099999999991E-3</v>
      </c>
      <c r="Z72" s="107">
        <f t="shared" ca="1" si="182"/>
        <v>2.6943999999999999</v>
      </c>
      <c r="AA72" s="107">
        <f t="shared" ca="1" si="182"/>
        <v>3.42</v>
      </c>
      <c r="AB72" s="94" t="str">
        <f t="shared" ca="1" si="182"/>
        <v>n/a</v>
      </c>
      <c r="AC72" s="94">
        <f t="shared" ca="1" si="182"/>
        <v>0.2</v>
      </c>
      <c r="AD72" s="94">
        <f t="shared" ca="1" si="182"/>
        <v>0.21</v>
      </c>
      <c r="AE72" s="99">
        <f t="shared" ca="1" si="183"/>
        <v>58</v>
      </c>
      <c r="AF72" s="59">
        <f t="shared" ca="1" si="184"/>
        <v>0.65</v>
      </c>
      <c r="AG72" s="59">
        <f t="shared" ca="1" si="184"/>
        <v>0.55000000000000004</v>
      </c>
      <c r="AH72" s="59">
        <f t="shared" ca="1" si="184"/>
        <v>0.87</v>
      </c>
      <c r="AI72" s="59" t="str">
        <f t="shared" ca="1" si="184"/>
        <v/>
      </c>
      <c r="AJ72" s="59">
        <f t="shared" ca="1" si="184"/>
        <v>2.79</v>
      </c>
      <c r="AK72" s="59">
        <f t="shared" ca="1" si="184"/>
        <v>0</v>
      </c>
      <c r="AL72" s="59">
        <f t="shared" ca="1" si="184"/>
        <v>-4.43</v>
      </c>
      <c r="AM72" s="59">
        <f t="shared" ca="1" si="185"/>
        <v>4.8600000000000003</v>
      </c>
      <c r="AN72" s="59">
        <f t="shared" ca="1" si="186"/>
        <v>8.4963199999999999E-3</v>
      </c>
      <c r="AO72" s="59">
        <f t="shared" ca="1" si="186"/>
        <v>2.6943999999999999</v>
      </c>
      <c r="AP72" s="59">
        <f t="shared" ca="1" si="186"/>
        <v>3.42</v>
      </c>
      <c r="AQ72" s="59" t="str">
        <f t="shared" ca="1" si="186"/>
        <v>n/a</v>
      </c>
      <c r="AR72" s="103">
        <f t="shared" ca="1" si="186"/>
        <v>2.6943999999999999</v>
      </c>
      <c r="AS72" s="103">
        <f t="shared" ca="1" si="186"/>
        <v>3.42</v>
      </c>
      <c r="AT72" s="59" t="str">
        <f t="shared" ca="1" si="186"/>
        <v>n/a</v>
      </c>
      <c r="AU72" s="59">
        <f t="shared" ca="1" si="186"/>
        <v>0.2</v>
      </c>
      <c r="AV72" s="59">
        <f t="shared" ca="1" si="186"/>
        <v>0.21</v>
      </c>
      <c r="AW72" s="93">
        <f t="shared" ca="1" si="187"/>
        <v>58</v>
      </c>
      <c r="AX72" s="94">
        <f t="shared" ca="1" si="188"/>
        <v>0.81</v>
      </c>
      <c r="AY72" s="94">
        <f t="shared" ca="1" si="188"/>
        <v>0.62</v>
      </c>
      <c r="AZ72" s="94">
        <f t="shared" ca="1" si="188"/>
        <v>0.87</v>
      </c>
      <c r="BA72" s="94" t="str">
        <f t="shared" ca="1" si="188"/>
        <v/>
      </c>
      <c r="BB72" s="94">
        <f t="shared" ca="1" si="188"/>
        <v>2.76</v>
      </c>
      <c r="BC72" s="94" t="str">
        <f t="shared" ca="1" si="188"/>
        <v/>
      </c>
      <c r="BD72" s="94">
        <f t="shared" ca="1" si="188"/>
        <v>-4.43</v>
      </c>
      <c r="BE72" s="94">
        <f t="shared" ca="1" si="189"/>
        <v>5.0600000000000005</v>
      </c>
      <c r="BF72" s="94">
        <f t="shared" ca="1" si="190"/>
        <v>9.6204700000000008E-3</v>
      </c>
      <c r="BG72" s="94">
        <f t="shared" ca="1" si="190"/>
        <v>2.6943999999999999</v>
      </c>
      <c r="BH72" s="99">
        <f t="shared" ca="1" si="191"/>
        <v>58</v>
      </c>
      <c r="BI72" s="59">
        <f t="shared" ca="1" si="192"/>
        <v>0.81</v>
      </c>
      <c r="BJ72" s="59">
        <f t="shared" ca="1" si="192"/>
        <v>0.62</v>
      </c>
      <c r="BK72" s="59">
        <f t="shared" ca="1" si="192"/>
        <v>0.87</v>
      </c>
      <c r="BL72" s="59" t="str">
        <f t="shared" ca="1" si="192"/>
        <v/>
      </c>
      <c r="BM72" s="59">
        <f t="shared" ca="1" si="192"/>
        <v>2.76</v>
      </c>
      <c r="BN72" s="59" t="str">
        <f t="shared" ca="1" si="192"/>
        <v/>
      </c>
      <c r="BO72" s="59">
        <f t="shared" ca="1" si="192"/>
        <v>-4.43</v>
      </c>
      <c r="BP72" s="59">
        <f t="shared" ca="1" si="193"/>
        <v>5.0600000000000005</v>
      </c>
      <c r="BQ72" s="59">
        <f t="shared" ca="1" si="194"/>
        <v>9.6204700000000008E-3</v>
      </c>
      <c r="BR72" s="59">
        <f t="shared" ca="1" si="194"/>
        <v>2.6943999999999999</v>
      </c>
      <c r="BS72" t="str">
        <f t="shared" si="195"/>
        <v>W05R07</v>
      </c>
      <c r="BT72">
        <f t="shared" si="196"/>
        <v>72</v>
      </c>
      <c r="BU72" t="b">
        <f t="shared" si="198"/>
        <v>1</v>
      </c>
    </row>
    <row r="73" spans="1:73" x14ac:dyDescent="0.3">
      <c r="A73" t="str">
        <f t="shared" si="197"/>
        <v>W05</v>
      </c>
      <c r="B73" t="s">
        <v>91</v>
      </c>
      <c r="C73" s="3" t="str">
        <f t="shared" si="168"/>
        <v>Zone 08</v>
      </c>
      <c r="D73" t="str">
        <f t="shared" ca="1" si="169"/>
        <v>Pass</v>
      </c>
      <c r="E73" s="2">
        <f t="shared" ca="1" si="170"/>
        <v>6.0600000000000005</v>
      </c>
      <c r="F73" s="2">
        <f t="shared" ca="1" si="171"/>
        <v>6.0600000000000005</v>
      </c>
      <c r="G73" s="3">
        <f t="shared" ca="1" si="172"/>
        <v>0</v>
      </c>
      <c r="H73" s="27" t="str">
        <f t="shared" ca="1" si="173"/>
        <v>Yes</v>
      </c>
      <c r="I73" s="2">
        <f t="shared" ca="1" si="174"/>
        <v>6.55</v>
      </c>
      <c r="J73" s="2">
        <f ca="1">IF(Units="EDR2 total",BF73,IF(Units="EDR1 total",#REF!,BE73))</f>
        <v>6.55</v>
      </c>
      <c r="K73" s="2">
        <f ca="1">IF(Units="EDR2 total",BQ73,IF(Units="EDR1 total",#REF!,BP73))</f>
        <v>6.55</v>
      </c>
      <c r="L73" s="3">
        <f t="shared" ca="1" si="175"/>
        <v>0</v>
      </c>
      <c r="M73" s="3" t="str">
        <f t="shared" ca="1" si="176"/>
        <v>Yes</v>
      </c>
      <c r="N73" s="27" t="str">
        <f t="shared" si="177"/>
        <v>W02R08</v>
      </c>
      <c r="O73" s="19">
        <f t="shared" ca="1" si="178"/>
        <v>0.48999999999999932</v>
      </c>
      <c r="P73" s="93">
        <f t="shared" ca="1" si="179"/>
        <v>59</v>
      </c>
      <c r="Q73" s="94">
        <f t="shared" ca="1" si="180"/>
        <v>0.93</v>
      </c>
      <c r="R73" s="94">
        <f t="shared" ca="1" si="180"/>
        <v>1.55</v>
      </c>
      <c r="S73" s="94">
        <f t="shared" ca="1" si="180"/>
        <v>0.88</v>
      </c>
      <c r="T73" s="94" t="str">
        <f t="shared" ca="1" si="180"/>
        <v/>
      </c>
      <c r="U73" s="94">
        <f t="shared" ca="1" si="180"/>
        <v>2.7</v>
      </c>
      <c r="V73" s="94">
        <f t="shared" ca="1" si="180"/>
        <v>0</v>
      </c>
      <c r="W73" s="94">
        <f t="shared" ca="1" si="181"/>
        <v>6.0600000000000005</v>
      </c>
      <c r="X73" s="94">
        <f t="shared" ca="1" si="182"/>
        <v>13.83</v>
      </c>
      <c r="Y73" s="94">
        <f t="shared" ca="1" si="182"/>
        <v>2.8644699999999999E-2</v>
      </c>
      <c r="Z73" s="107">
        <f t="shared" ca="1" si="182"/>
        <v>2.9521999999999999</v>
      </c>
      <c r="AA73" s="107">
        <f t="shared" ca="1" si="182"/>
        <v>3.4</v>
      </c>
      <c r="AB73" s="94">
        <f t="shared" ca="1" si="182"/>
        <v>121</v>
      </c>
      <c r="AC73" s="94">
        <f t="shared" ca="1" si="182"/>
        <v>0.49</v>
      </c>
      <c r="AD73" s="94">
        <f t="shared" ca="1" si="182"/>
        <v>0.42</v>
      </c>
      <c r="AE73" s="99">
        <f t="shared" ca="1" si="183"/>
        <v>59</v>
      </c>
      <c r="AF73" s="59">
        <f t="shared" ca="1" si="184"/>
        <v>0.93</v>
      </c>
      <c r="AG73" s="59">
        <f t="shared" ca="1" si="184"/>
        <v>1.55</v>
      </c>
      <c r="AH73" s="59">
        <f t="shared" ca="1" si="184"/>
        <v>0.88</v>
      </c>
      <c r="AI73" s="59" t="str">
        <f t="shared" ca="1" si="184"/>
        <v/>
      </c>
      <c r="AJ73" s="59">
        <f t="shared" ca="1" si="184"/>
        <v>2.7</v>
      </c>
      <c r="AK73" s="59">
        <f t="shared" ca="1" si="184"/>
        <v>0</v>
      </c>
      <c r="AL73" s="59">
        <f t="shared" ca="1" si="184"/>
        <v>-5.0599999999999996</v>
      </c>
      <c r="AM73" s="59">
        <f t="shared" ca="1" si="185"/>
        <v>6.0600000000000005</v>
      </c>
      <c r="AN73" s="59">
        <f t="shared" ca="1" si="186"/>
        <v>2.8642600000000001E-2</v>
      </c>
      <c r="AO73" s="59">
        <f t="shared" ca="1" si="186"/>
        <v>2.9521999999999999</v>
      </c>
      <c r="AP73" s="59">
        <f t="shared" ca="1" si="186"/>
        <v>3.4</v>
      </c>
      <c r="AQ73" s="59">
        <f t="shared" ca="1" si="186"/>
        <v>121</v>
      </c>
      <c r="AR73" s="103">
        <f t="shared" ca="1" si="186"/>
        <v>2.9521999999999999</v>
      </c>
      <c r="AS73" s="103">
        <f t="shared" ca="1" si="186"/>
        <v>3.4</v>
      </c>
      <c r="AT73" s="59">
        <f t="shared" ca="1" si="186"/>
        <v>121</v>
      </c>
      <c r="AU73" s="59">
        <f t="shared" ca="1" si="186"/>
        <v>0.49</v>
      </c>
      <c r="AV73" s="59">
        <f t="shared" ca="1" si="186"/>
        <v>0.42</v>
      </c>
      <c r="AW73" s="93">
        <f t="shared" ca="1" si="187"/>
        <v>59</v>
      </c>
      <c r="AX73" s="94">
        <f t="shared" ca="1" si="188"/>
        <v>1.18</v>
      </c>
      <c r="AY73" s="94">
        <f t="shared" ca="1" si="188"/>
        <v>1.83</v>
      </c>
      <c r="AZ73" s="94">
        <f t="shared" ca="1" si="188"/>
        <v>0.88</v>
      </c>
      <c r="BA73" s="94" t="str">
        <f t="shared" ca="1" si="188"/>
        <v/>
      </c>
      <c r="BB73" s="94">
        <f t="shared" ca="1" si="188"/>
        <v>2.66</v>
      </c>
      <c r="BC73" s="94" t="str">
        <f t="shared" ca="1" si="188"/>
        <v/>
      </c>
      <c r="BD73" s="94">
        <f t="shared" ca="1" si="188"/>
        <v>-5.15</v>
      </c>
      <c r="BE73" s="94">
        <f t="shared" ca="1" si="189"/>
        <v>6.55</v>
      </c>
      <c r="BF73" s="94">
        <f t="shared" ca="1" si="190"/>
        <v>2.9960799999999999E-2</v>
      </c>
      <c r="BG73" s="94">
        <f t="shared" ca="1" si="190"/>
        <v>2.9521999999999999</v>
      </c>
      <c r="BH73" s="99">
        <f t="shared" ca="1" si="191"/>
        <v>59</v>
      </c>
      <c r="BI73" s="59">
        <f t="shared" ca="1" si="192"/>
        <v>1.18</v>
      </c>
      <c r="BJ73" s="59">
        <f t="shared" ca="1" si="192"/>
        <v>1.83</v>
      </c>
      <c r="BK73" s="59">
        <f t="shared" ca="1" si="192"/>
        <v>0.88</v>
      </c>
      <c r="BL73" s="59" t="str">
        <f t="shared" ca="1" si="192"/>
        <v/>
      </c>
      <c r="BM73" s="59">
        <f t="shared" ca="1" si="192"/>
        <v>2.66</v>
      </c>
      <c r="BN73" s="59" t="str">
        <f t="shared" ca="1" si="192"/>
        <v/>
      </c>
      <c r="BO73" s="59">
        <f t="shared" ca="1" si="192"/>
        <v>-5.15</v>
      </c>
      <c r="BP73" s="59">
        <f t="shared" ca="1" si="193"/>
        <v>6.55</v>
      </c>
      <c r="BQ73" s="59">
        <f t="shared" ca="1" si="194"/>
        <v>2.9960799999999999E-2</v>
      </c>
      <c r="BR73" s="59">
        <f t="shared" ca="1" si="194"/>
        <v>2.9521999999999999</v>
      </c>
      <c r="BS73" t="str">
        <f t="shared" si="195"/>
        <v>W05R08</v>
      </c>
      <c r="BT73">
        <f t="shared" si="196"/>
        <v>73</v>
      </c>
      <c r="BU73" t="b">
        <f t="shared" si="198"/>
        <v>1</v>
      </c>
    </row>
    <row r="74" spans="1:73" x14ac:dyDescent="0.3">
      <c r="A74" t="str">
        <f t="shared" si="197"/>
        <v>W05</v>
      </c>
      <c r="B74" t="s">
        <v>93</v>
      </c>
      <c r="C74" s="3" t="str">
        <f t="shared" si="168"/>
        <v>Zone 09</v>
      </c>
      <c r="D74" t="str">
        <f t="shared" ca="1" si="169"/>
        <v>Pass</v>
      </c>
      <c r="E74" s="2">
        <f t="shared" ca="1" si="170"/>
        <v>6.74</v>
      </c>
      <c r="F74" s="2">
        <f t="shared" ca="1" si="171"/>
        <v>6.74</v>
      </c>
      <c r="G74" s="3">
        <f t="shared" ca="1" si="172"/>
        <v>0</v>
      </c>
      <c r="H74" s="27" t="str">
        <f t="shared" ca="1" si="173"/>
        <v>Yes</v>
      </c>
      <c r="I74" s="2">
        <f t="shared" ca="1" si="174"/>
        <v>7.2799999999999994</v>
      </c>
      <c r="J74" s="2">
        <f ca="1">IF(Units="EDR2 total",BF74,IF(Units="EDR1 total",#REF!,BE74))</f>
        <v>7.2799999999999994</v>
      </c>
      <c r="K74" s="2">
        <f ca="1">IF(Units="EDR2 total",BQ74,IF(Units="EDR1 total",#REF!,BP74))</f>
        <v>7.2799999999999994</v>
      </c>
      <c r="L74" s="3">
        <f t="shared" ca="1" si="175"/>
        <v>0</v>
      </c>
      <c r="M74" s="3" t="str">
        <f t="shared" ca="1" si="176"/>
        <v>Yes</v>
      </c>
      <c r="N74" s="27" t="str">
        <f t="shared" si="177"/>
        <v>W02R09</v>
      </c>
      <c r="O74" s="19">
        <f t="shared" ca="1" si="178"/>
        <v>0.53999999999999915</v>
      </c>
      <c r="P74" s="93">
        <f t="shared" ca="1" si="179"/>
        <v>60</v>
      </c>
      <c r="Q74" s="94">
        <f t="shared" ca="1" si="180"/>
        <v>1.51</v>
      </c>
      <c r="R74" s="94">
        <f t="shared" ca="1" si="180"/>
        <v>1.57</v>
      </c>
      <c r="S74" s="94">
        <f t="shared" ca="1" si="180"/>
        <v>0.87</v>
      </c>
      <c r="T74" s="94" t="str">
        <f t="shared" ca="1" si="180"/>
        <v/>
      </c>
      <c r="U74" s="94">
        <f t="shared" ca="1" si="180"/>
        <v>2.79</v>
      </c>
      <c r="V74" s="94">
        <f t="shared" ca="1" si="180"/>
        <v>0</v>
      </c>
      <c r="W74" s="94">
        <f t="shared" ca="1" si="181"/>
        <v>6.74</v>
      </c>
      <c r="X74" s="94">
        <f t="shared" ca="1" si="182"/>
        <v>14.31</v>
      </c>
      <c r="Y74" s="94">
        <f t="shared" ca="1" si="182"/>
        <v>2.9135000000000001E-2</v>
      </c>
      <c r="Z74" s="107">
        <f t="shared" ca="1" si="182"/>
        <v>3.0150999999999999</v>
      </c>
      <c r="AA74" s="107">
        <f t="shared" ca="1" si="182"/>
        <v>3.43</v>
      </c>
      <c r="AB74" s="94">
        <f t="shared" ca="1" si="182"/>
        <v>121</v>
      </c>
      <c r="AC74" s="94">
        <f t="shared" ca="1" si="182"/>
        <v>0.54</v>
      </c>
      <c r="AD74" s="94">
        <f t="shared" ca="1" si="182"/>
        <v>0.46</v>
      </c>
      <c r="AE74" s="99">
        <f t="shared" ca="1" si="183"/>
        <v>60</v>
      </c>
      <c r="AF74" s="59">
        <f t="shared" ca="1" si="184"/>
        <v>1.51</v>
      </c>
      <c r="AG74" s="59">
        <f t="shared" ca="1" si="184"/>
        <v>1.57</v>
      </c>
      <c r="AH74" s="59">
        <f t="shared" ca="1" si="184"/>
        <v>0.87</v>
      </c>
      <c r="AI74" s="59" t="str">
        <f t="shared" ca="1" si="184"/>
        <v/>
      </c>
      <c r="AJ74" s="59">
        <f t="shared" ca="1" si="184"/>
        <v>2.79</v>
      </c>
      <c r="AK74" s="59">
        <f t="shared" ca="1" si="184"/>
        <v>0</v>
      </c>
      <c r="AL74" s="59">
        <f t="shared" ca="1" si="184"/>
        <v>-5.23</v>
      </c>
      <c r="AM74" s="59">
        <f t="shared" ca="1" si="185"/>
        <v>6.74</v>
      </c>
      <c r="AN74" s="59">
        <f t="shared" ca="1" si="186"/>
        <v>2.9133200000000001E-2</v>
      </c>
      <c r="AO74" s="59">
        <f t="shared" ca="1" si="186"/>
        <v>3.0150999999999999</v>
      </c>
      <c r="AP74" s="59">
        <f t="shared" ca="1" si="186"/>
        <v>3.43</v>
      </c>
      <c r="AQ74" s="59">
        <f t="shared" ca="1" si="186"/>
        <v>121</v>
      </c>
      <c r="AR74" s="103">
        <f t="shared" ca="1" si="186"/>
        <v>3.0150999999999999</v>
      </c>
      <c r="AS74" s="103">
        <f t="shared" ca="1" si="186"/>
        <v>3.43</v>
      </c>
      <c r="AT74" s="59">
        <f t="shared" ca="1" si="186"/>
        <v>121</v>
      </c>
      <c r="AU74" s="59">
        <f t="shared" ca="1" si="186"/>
        <v>0.54</v>
      </c>
      <c r="AV74" s="59">
        <f t="shared" ca="1" si="186"/>
        <v>0.46</v>
      </c>
      <c r="AW74" s="93">
        <f t="shared" ca="1" si="187"/>
        <v>60</v>
      </c>
      <c r="AX74" s="94">
        <f t="shared" ca="1" si="188"/>
        <v>1.77</v>
      </c>
      <c r="AY74" s="94">
        <f t="shared" ca="1" si="188"/>
        <v>1.91</v>
      </c>
      <c r="AZ74" s="94">
        <f t="shared" ca="1" si="188"/>
        <v>0.87</v>
      </c>
      <c r="BA74" s="94" t="str">
        <f t="shared" ca="1" si="188"/>
        <v/>
      </c>
      <c r="BB74" s="94">
        <f t="shared" ca="1" si="188"/>
        <v>2.73</v>
      </c>
      <c r="BC74" s="94" t="str">
        <f t="shared" ca="1" si="188"/>
        <v/>
      </c>
      <c r="BD74" s="94">
        <f t="shared" ca="1" si="188"/>
        <v>-5.33</v>
      </c>
      <c r="BE74" s="94">
        <f t="shared" ca="1" si="189"/>
        <v>7.2799999999999994</v>
      </c>
      <c r="BF74" s="94">
        <f t="shared" ca="1" si="190"/>
        <v>3.07786E-2</v>
      </c>
      <c r="BG74" s="94">
        <f t="shared" ca="1" si="190"/>
        <v>3.0150999999999999</v>
      </c>
      <c r="BH74" s="99">
        <f t="shared" ca="1" si="191"/>
        <v>60</v>
      </c>
      <c r="BI74" s="59">
        <f t="shared" ca="1" si="192"/>
        <v>1.77</v>
      </c>
      <c r="BJ74" s="59">
        <f t="shared" ca="1" si="192"/>
        <v>1.91</v>
      </c>
      <c r="BK74" s="59">
        <f t="shared" ca="1" si="192"/>
        <v>0.87</v>
      </c>
      <c r="BL74" s="59" t="str">
        <f t="shared" ca="1" si="192"/>
        <v/>
      </c>
      <c r="BM74" s="59">
        <f t="shared" ca="1" si="192"/>
        <v>2.73</v>
      </c>
      <c r="BN74" s="59" t="str">
        <f t="shared" ca="1" si="192"/>
        <v/>
      </c>
      <c r="BO74" s="59">
        <f t="shared" ca="1" si="192"/>
        <v>-5.33</v>
      </c>
      <c r="BP74" s="59">
        <f t="shared" ca="1" si="193"/>
        <v>7.2799999999999994</v>
      </c>
      <c r="BQ74" s="59">
        <f t="shared" ca="1" si="194"/>
        <v>3.07786E-2</v>
      </c>
      <c r="BR74" s="59">
        <f t="shared" ca="1" si="194"/>
        <v>3.0150999999999999</v>
      </c>
      <c r="BS74" t="str">
        <f t="shared" si="195"/>
        <v>W05R09</v>
      </c>
      <c r="BT74">
        <f t="shared" si="196"/>
        <v>74</v>
      </c>
      <c r="BU74" t="b">
        <f t="shared" si="198"/>
        <v>1</v>
      </c>
    </row>
    <row r="75" spans="1:73" x14ac:dyDescent="0.3">
      <c r="A75" t="str">
        <f t="shared" si="197"/>
        <v>W05</v>
      </c>
      <c r="B75" t="s">
        <v>95</v>
      </c>
      <c r="C75" s="3" t="str">
        <f t="shared" si="168"/>
        <v>Zone 10</v>
      </c>
      <c r="D75" t="str">
        <f t="shared" ca="1" si="169"/>
        <v>Pass</v>
      </c>
      <c r="E75" s="2">
        <f t="shared" ca="1" si="170"/>
        <v>7.37</v>
      </c>
      <c r="F75" s="2">
        <f t="shared" ca="1" si="171"/>
        <v>7.37</v>
      </c>
      <c r="G75" s="3">
        <f t="shared" ca="1" si="172"/>
        <v>0</v>
      </c>
      <c r="H75" s="27" t="str">
        <f t="shared" ca="1" si="173"/>
        <v>Yes</v>
      </c>
      <c r="I75" s="2">
        <f t="shared" ca="1" si="174"/>
        <v>8.02</v>
      </c>
      <c r="J75" s="2">
        <f ca="1">IF(Units="EDR2 total",BF75,IF(Units="EDR1 total",#REF!,BE75))</f>
        <v>8.02</v>
      </c>
      <c r="K75" s="2">
        <f ca="1">IF(Units="EDR2 total",BQ75,IF(Units="EDR1 total",#REF!,BP75))</f>
        <v>8.02</v>
      </c>
      <c r="L75" s="109">
        <f t="shared" ca="1" si="175"/>
        <v>0</v>
      </c>
      <c r="M75" s="3" t="str">
        <f t="shared" ca="1" si="176"/>
        <v>Yes</v>
      </c>
      <c r="N75" s="27" t="str">
        <f t="shared" si="177"/>
        <v>W02R10</v>
      </c>
      <c r="O75" s="19">
        <f t="shared" ca="1" si="178"/>
        <v>0.64999999999999947</v>
      </c>
      <c r="P75" s="93">
        <f t="shared" ca="1" si="179"/>
        <v>61</v>
      </c>
      <c r="Q75" s="94">
        <f t="shared" ca="1" si="180"/>
        <v>1.6</v>
      </c>
      <c r="R75" s="94">
        <f t="shared" ca="1" si="180"/>
        <v>2.2000000000000002</v>
      </c>
      <c r="S75" s="94">
        <f t="shared" ca="1" si="180"/>
        <v>0.86</v>
      </c>
      <c r="T75" s="94" t="str">
        <f t="shared" ca="1" si="180"/>
        <v/>
      </c>
      <c r="U75" s="94">
        <f t="shared" ca="1" si="180"/>
        <v>2.71</v>
      </c>
      <c r="V75" s="94">
        <f t="shared" ca="1" si="180"/>
        <v>0</v>
      </c>
      <c r="W75" s="94">
        <f t="shared" ca="1" si="181"/>
        <v>7.37</v>
      </c>
      <c r="X75" s="94">
        <f t="shared" ca="1" si="182"/>
        <v>14.7</v>
      </c>
      <c r="Y75" s="94">
        <f t="shared" ca="1" si="182"/>
        <v>3.0138600000000001E-2</v>
      </c>
      <c r="Z75" s="107">
        <f t="shared" ca="1" si="182"/>
        <v>3.1029</v>
      </c>
      <c r="AA75" s="107">
        <f t="shared" ca="1" si="182"/>
        <v>3.37</v>
      </c>
      <c r="AB75" s="94">
        <f t="shared" ca="1" si="182"/>
        <v>152</v>
      </c>
      <c r="AC75" s="94">
        <f t="shared" ca="1" si="182"/>
        <v>0.65</v>
      </c>
      <c r="AD75" s="94">
        <f t="shared" ca="1" si="182"/>
        <v>0.52</v>
      </c>
      <c r="AE75" s="99">
        <f t="shared" ca="1" si="183"/>
        <v>61</v>
      </c>
      <c r="AF75" s="59">
        <f t="shared" ca="1" si="184"/>
        <v>1.6</v>
      </c>
      <c r="AG75" s="59">
        <f t="shared" ca="1" si="184"/>
        <v>2.2000000000000002</v>
      </c>
      <c r="AH75" s="59">
        <f t="shared" ca="1" si="184"/>
        <v>0.86</v>
      </c>
      <c r="AI75" s="59" t="str">
        <f t="shared" ca="1" si="184"/>
        <v/>
      </c>
      <c r="AJ75" s="59">
        <f t="shared" ca="1" si="184"/>
        <v>2.71</v>
      </c>
      <c r="AK75" s="59">
        <f t="shared" ca="1" si="184"/>
        <v>0</v>
      </c>
      <c r="AL75" s="59">
        <f t="shared" ca="1" si="184"/>
        <v>-5.49</v>
      </c>
      <c r="AM75" s="59">
        <f t="shared" ca="1" si="185"/>
        <v>7.37</v>
      </c>
      <c r="AN75" s="59">
        <f t="shared" ca="1" si="186"/>
        <v>3.01359E-2</v>
      </c>
      <c r="AO75" s="59">
        <f t="shared" ca="1" si="186"/>
        <v>3.1029</v>
      </c>
      <c r="AP75" s="59">
        <f t="shared" ca="1" si="186"/>
        <v>3.37</v>
      </c>
      <c r="AQ75" s="59">
        <f t="shared" ca="1" si="186"/>
        <v>152</v>
      </c>
      <c r="AR75" s="103">
        <f t="shared" ca="1" si="186"/>
        <v>3.1029</v>
      </c>
      <c r="AS75" s="103">
        <f t="shared" ca="1" si="186"/>
        <v>3.37</v>
      </c>
      <c r="AT75" s="59">
        <f t="shared" ca="1" si="186"/>
        <v>152</v>
      </c>
      <c r="AU75" s="59">
        <f t="shared" ca="1" si="186"/>
        <v>0.65</v>
      </c>
      <c r="AV75" s="59">
        <f t="shared" ca="1" si="186"/>
        <v>0.52</v>
      </c>
      <c r="AW75" s="93">
        <f t="shared" ca="1" si="187"/>
        <v>61</v>
      </c>
      <c r="AX75" s="94">
        <f t="shared" ca="1" si="188"/>
        <v>1.87</v>
      </c>
      <c r="AY75" s="94">
        <f t="shared" ca="1" si="188"/>
        <v>2.63</v>
      </c>
      <c r="AZ75" s="94">
        <f t="shared" ca="1" si="188"/>
        <v>0.86</v>
      </c>
      <c r="BA75" s="94" t="str">
        <f t="shared" ca="1" si="188"/>
        <v/>
      </c>
      <c r="BB75" s="94">
        <f t="shared" ca="1" si="188"/>
        <v>2.66</v>
      </c>
      <c r="BC75" s="94" t="str">
        <f t="shared" ca="1" si="188"/>
        <v/>
      </c>
      <c r="BD75" s="94">
        <f t="shared" ca="1" si="188"/>
        <v>-5.63</v>
      </c>
      <c r="BE75" s="94">
        <f t="shared" ca="1" si="189"/>
        <v>8.02</v>
      </c>
      <c r="BF75" s="94">
        <f t="shared" ca="1" si="190"/>
        <v>3.1973000000000001E-2</v>
      </c>
      <c r="BG75" s="94">
        <f t="shared" ca="1" si="190"/>
        <v>3.1029</v>
      </c>
      <c r="BH75" s="99">
        <f t="shared" ca="1" si="191"/>
        <v>61</v>
      </c>
      <c r="BI75" s="59">
        <f t="shared" ca="1" si="192"/>
        <v>1.87</v>
      </c>
      <c r="BJ75" s="59">
        <f t="shared" ca="1" si="192"/>
        <v>2.63</v>
      </c>
      <c r="BK75" s="59">
        <f t="shared" ca="1" si="192"/>
        <v>0.86</v>
      </c>
      <c r="BL75" s="59" t="str">
        <f t="shared" ca="1" si="192"/>
        <v/>
      </c>
      <c r="BM75" s="59">
        <f t="shared" ca="1" si="192"/>
        <v>2.66</v>
      </c>
      <c r="BN75" s="59" t="str">
        <f t="shared" ca="1" si="192"/>
        <v/>
      </c>
      <c r="BO75" s="59">
        <f t="shared" ca="1" si="192"/>
        <v>-5.63</v>
      </c>
      <c r="BP75" s="59">
        <f t="shared" ca="1" si="193"/>
        <v>8.02</v>
      </c>
      <c r="BQ75" s="59">
        <f t="shared" ca="1" si="194"/>
        <v>3.1973000000000001E-2</v>
      </c>
      <c r="BR75" s="59">
        <f t="shared" ca="1" si="194"/>
        <v>3.1029</v>
      </c>
      <c r="BS75" t="str">
        <f t="shared" si="195"/>
        <v>W05R10</v>
      </c>
      <c r="BT75">
        <f t="shared" si="196"/>
        <v>75</v>
      </c>
      <c r="BU75" t="b">
        <f t="shared" si="198"/>
        <v>1</v>
      </c>
    </row>
    <row r="76" spans="1:73" x14ac:dyDescent="0.3">
      <c r="A76" t="str">
        <f t="shared" si="197"/>
        <v>W05</v>
      </c>
      <c r="B76" t="s">
        <v>97</v>
      </c>
      <c r="C76" s="3" t="str">
        <f t="shared" si="168"/>
        <v>Zone 11</v>
      </c>
      <c r="D76" t="str">
        <f t="shared" ca="1" si="169"/>
        <v>Pass</v>
      </c>
      <c r="E76" s="2">
        <f t="shared" ca="1" si="170"/>
        <v>13.18</v>
      </c>
      <c r="F76" s="2">
        <f t="shared" ca="1" si="171"/>
        <v>13.18</v>
      </c>
      <c r="G76" s="3">
        <f t="shared" ca="1" si="172"/>
        <v>0</v>
      </c>
      <c r="H76" s="27" t="str">
        <f t="shared" ca="1" si="173"/>
        <v>Yes</v>
      </c>
      <c r="I76" s="2">
        <f t="shared" ca="1" si="174"/>
        <v>14.059999999999999</v>
      </c>
      <c r="J76" s="2">
        <f ca="1">IF(Units="EDR2 total",BF76,IF(Units="EDR1 total",#REF!,BE76))</f>
        <v>14.059999999999999</v>
      </c>
      <c r="K76" s="2">
        <f ca="1">IF(Units="EDR2 total",BQ76,IF(Units="EDR1 total",#REF!,BP76))</f>
        <v>14.059999999999999</v>
      </c>
      <c r="L76" s="3">
        <f t="shared" ca="1" si="175"/>
        <v>0</v>
      </c>
      <c r="M76" s="3" t="str">
        <f t="shared" ca="1" si="176"/>
        <v>Yes</v>
      </c>
      <c r="N76" s="27" t="str">
        <f t="shared" si="177"/>
        <v>W02R11</v>
      </c>
      <c r="O76" s="19">
        <f t="shared" ca="1" si="178"/>
        <v>0.87999999999999901</v>
      </c>
      <c r="P76" s="93">
        <f t="shared" ca="1" si="179"/>
        <v>62</v>
      </c>
      <c r="Q76" s="94">
        <f t="shared" ref="Q76:V81" ca="1" si="199">IF(Q$3=0,"",INDEX(INDIRECT(Q$1),$P76,Q$3))</f>
        <v>5.29</v>
      </c>
      <c r="R76" s="94">
        <f t="shared" ca="1" si="199"/>
        <v>3.7</v>
      </c>
      <c r="S76" s="94">
        <f t="shared" ca="1" si="199"/>
        <v>0.86</v>
      </c>
      <c r="T76" s="94" t="str">
        <f t="shared" ca="1" si="199"/>
        <v/>
      </c>
      <c r="U76" s="94">
        <f t="shared" ca="1" si="199"/>
        <v>3.33</v>
      </c>
      <c r="V76" s="94">
        <f t="shared" ca="1" si="199"/>
        <v>0</v>
      </c>
      <c r="W76" s="94">
        <f t="shared" ca="1" si="181"/>
        <v>13.18</v>
      </c>
      <c r="X76" s="94">
        <f t="shared" ref="X76:AD81" ca="1" si="200">IF(X$3=0,"",INDEX(INDIRECT(X$1),$P76,X$3))</f>
        <v>20.29</v>
      </c>
      <c r="Y76" s="94">
        <f t="shared" ca="1" si="200"/>
        <v>3.4590599999999999E-2</v>
      </c>
      <c r="Z76" s="107">
        <f t="shared" ca="1" si="200"/>
        <v>3.6972</v>
      </c>
      <c r="AA76" s="107">
        <f t="shared" ca="1" si="200"/>
        <v>3.39</v>
      </c>
      <c r="AB76" s="94">
        <f t="shared" ca="1" si="200"/>
        <v>207</v>
      </c>
      <c r="AC76" s="94">
        <f t="shared" ca="1" si="200"/>
        <v>0.88</v>
      </c>
      <c r="AD76" s="94">
        <f t="shared" ca="1" si="200"/>
        <v>0.75</v>
      </c>
      <c r="AE76" s="99">
        <f t="shared" ca="1" si="183"/>
        <v>62</v>
      </c>
      <c r="AF76" s="59">
        <f t="shared" ref="AF76:AL81" ca="1" si="201">IF(AF$3=0,"",INDEX(INDIRECT(AF$1),$AE76,AF$3))</f>
        <v>5.29</v>
      </c>
      <c r="AG76" s="59">
        <f t="shared" ca="1" si="201"/>
        <v>3.7</v>
      </c>
      <c r="AH76" s="59">
        <f t="shared" ca="1" si="201"/>
        <v>0.86</v>
      </c>
      <c r="AI76" s="59" t="str">
        <f t="shared" ca="1" si="201"/>
        <v/>
      </c>
      <c r="AJ76" s="59">
        <f t="shared" ca="1" si="201"/>
        <v>3.33</v>
      </c>
      <c r="AK76" s="59">
        <f t="shared" ca="1" si="201"/>
        <v>0</v>
      </c>
      <c r="AL76" s="59">
        <f t="shared" ca="1" si="201"/>
        <v>-5.74</v>
      </c>
      <c r="AM76" s="59">
        <f t="shared" ca="1" si="185"/>
        <v>13.18</v>
      </c>
      <c r="AN76" s="59">
        <f t="shared" ref="AN76:AV81" ca="1" si="202">IF(AN$3=0,"",INDEX(INDIRECT(AN$1),$AE76,AN$3))</f>
        <v>3.45875E-2</v>
      </c>
      <c r="AO76" s="59">
        <f t="shared" ca="1" si="202"/>
        <v>3.6972</v>
      </c>
      <c r="AP76" s="59">
        <f t="shared" ca="1" si="202"/>
        <v>3.39</v>
      </c>
      <c r="AQ76" s="59">
        <f t="shared" ca="1" si="202"/>
        <v>207</v>
      </c>
      <c r="AR76" s="103">
        <f t="shared" ca="1" si="202"/>
        <v>3.6972</v>
      </c>
      <c r="AS76" s="103">
        <f t="shared" ca="1" si="202"/>
        <v>3.39</v>
      </c>
      <c r="AT76" s="59">
        <f t="shared" ca="1" si="202"/>
        <v>207</v>
      </c>
      <c r="AU76" s="59">
        <f t="shared" ca="1" si="202"/>
        <v>0.88</v>
      </c>
      <c r="AV76" s="59">
        <f t="shared" ca="1" si="202"/>
        <v>0.75</v>
      </c>
      <c r="AW76" s="93">
        <f t="shared" ca="1" si="187"/>
        <v>62</v>
      </c>
      <c r="AX76" s="94">
        <f t="shared" ref="AX76:BD81" ca="1" si="203">IF(AX$3=0,"",INDEX(INDIRECT(AX$1),$AW76,AX$3))</f>
        <v>5.77</v>
      </c>
      <c r="AY76" s="94">
        <f t="shared" ca="1" si="203"/>
        <v>4.2</v>
      </c>
      <c r="AZ76" s="94">
        <f t="shared" ca="1" si="203"/>
        <v>0.86</v>
      </c>
      <c r="BA76" s="94" t="str">
        <f t="shared" ca="1" si="203"/>
        <v/>
      </c>
      <c r="BB76" s="94">
        <f t="shared" ca="1" si="203"/>
        <v>3.23</v>
      </c>
      <c r="BC76" s="94" t="str">
        <f t="shared" ca="1" si="203"/>
        <v/>
      </c>
      <c r="BD76" s="94">
        <f t="shared" ca="1" si="203"/>
        <v>-5.88</v>
      </c>
      <c r="BE76" s="94">
        <f t="shared" ca="1" si="189"/>
        <v>14.059999999999999</v>
      </c>
      <c r="BF76" s="94">
        <f t="shared" ref="BF76:BG81" ca="1" si="204">IF(BF$3=0,"",INDEX(INDIRECT(BF$1),$P76,BF$3))</f>
        <v>3.6291799999999999E-2</v>
      </c>
      <c r="BG76" s="94">
        <f t="shared" ca="1" si="204"/>
        <v>3.6972</v>
      </c>
      <c r="BH76" s="99">
        <f t="shared" ca="1" si="191"/>
        <v>62</v>
      </c>
      <c r="BI76" s="59">
        <f t="shared" ref="BI76:BO81" ca="1" si="205">IF(BI$3=0,"",INDEX(INDIRECT(BI$1),$BH76,BI$3))</f>
        <v>5.77</v>
      </c>
      <c r="BJ76" s="59">
        <f t="shared" ca="1" si="205"/>
        <v>4.2</v>
      </c>
      <c r="BK76" s="59">
        <f t="shared" ca="1" si="205"/>
        <v>0.86</v>
      </c>
      <c r="BL76" s="59" t="str">
        <f t="shared" ca="1" si="205"/>
        <v/>
      </c>
      <c r="BM76" s="59">
        <f t="shared" ca="1" si="205"/>
        <v>3.23</v>
      </c>
      <c r="BN76" s="59" t="str">
        <f t="shared" ca="1" si="205"/>
        <v/>
      </c>
      <c r="BO76" s="59">
        <f t="shared" ca="1" si="205"/>
        <v>-5.88</v>
      </c>
      <c r="BP76" s="59">
        <f t="shared" ca="1" si="193"/>
        <v>14.059999999999999</v>
      </c>
      <c r="BQ76" s="59">
        <f t="shared" ref="BQ76:BR81" ca="1" si="206">IF(BQ$3=0,"",INDEX(INDIRECT(BQ$1),$BH76,BQ$3))</f>
        <v>3.6291799999999999E-2</v>
      </c>
      <c r="BR76" s="59">
        <f t="shared" ca="1" si="206"/>
        <v>3.6972</v>
      </c>
      <c r="BS76" t="str">
        <f t="shared" si="195"/>
        <v>W05R11</v>
      </c>
      <c r="BT76">
        <f t="shared" si="196"/>
        <v>76</v>
      </c>
      <c r="BU76" t="b">
        <f t="shared" si="198"/>
        <v>1</v>
      </c>
    </row>
    <row r="77" spans="1:73" x14ac:dyDescent="0.3">
      <c r="A77" t="str">
        <f t="shared" si="197"/>
        <v>W05</v>
      </c>
      <c r="B77" t="s">
        <v>99</v>
      </c>
      <c r="C77" s="3" t="str">
        <f t="shared" si="168"/>
        <v>Zone 12</v>
      </c>
      <c r="D77" t="str">
        <f t="shared" ca="1" si="169"/>
        <v>Pass</v>
      </c>
      <c r="E77" s="2">
        <f t="shared" ca="1" si="170"/>
        <v>10.73</v>
      </c>
      <c r="F77" s="2">
        <f t="shared" ca="1" si="171"/>
        <v>10.73</v>
      </c>
      <c r="G77" s="3">
        <f t="shared" ca="1" si="172"/>
        <v>0</v>
      </c>
      <c r="H77" s="27" t="str">
        <f t="shared" ca="1" si="173"/>
        <v>Yes</v>
      </c>
      <c r="I77" s="2">
        <f t="shared" ca="1" si="174"/>
        <v>11.38</v>
      </c>
      <c r="J77" s="2">
        <f ca="1">IF(Units="EDR2 total",BF77,IF(Units="EDR1 total",#REF!,BE77))</f>
        <v>11.38</v>
      </c>
      <c r="K77" s="2">
        <f ca="1">IF(Units="EDR2 total",BQ77,IF(Units="EDR1 total",#REF!,BP77))</f>
        <v>11.38</v>
      </c>
      <c r="L77" s="3">
        <f t="shared" ca="1" si="175"/>
        <v>0</v>
      </c>
      <c r="M77" s="3" t="str">
        <f t="shared" ca="1" si="176"/>
        <v>Yes</v>
      </c>
      <c r="N77" s="27" t="str">
        <f t="shared" si="177"/>
        <v>W02R12</v>
      </c>
      <c r="O77" s="19">
        <f t="shared" ca="1" si="178"/>
        <v>0.65000000000000036</v>
      </c>
      <c r="P77" s="93">
        <f t="shared" ca="1" si="179"/>
        <v>63</v>
      </c>
      <c r="Q77" s="94">
        <f t="shared" ca="1" si="199"/>
        <v>5.29</v>
      </c>
      <c r="R77" s="94">
        <f t="shared" ca="1" si="199"/>
        <v>0.92</v>
      </c>
      <c r="S77" s="94">
        <f t="shared" ca="1" si="199"/>
        <v>0.86</v>
      </c>
      <c r="T77" s="94" t="str">
        <f t="shared" ca="1" si="199"/>
        <v/>
      </c>
      <c r="U77" s="94">
        <f t="shared" ca="1" si="199"/>
        <v>3.66</v>
      </c>
      <c r="V77" s="94">
        <f t="shared" ca="1" si="199"/>
        <v>0</v>
      </c>
      <c r="W77" s="94">
        <f t="shared" ca="1" si="181"/>
        <v>10.73</v>
      </c>
      <c r="X77" s="94">
        <f t="shared" ca="1" si="200"/>
        <v>18.87</v>
      </c>
      <c r="Y77" s="94">
        <f t="shared" ca="1" si="200"/>
        <v>1.26903E-2</v>
      </c>
      <c r="Z77" s="107">
        <f t="shared" ca="1" si="200"/>
        <v>3.0550999999999999</v>
      </c>
      <c r="AA77" s="107">
        <f t="shared" ca="1" si="200"/>
        <v>3.55</v>
      </c>
      <c r="AB77" s="94">
        <f t="shared" ca="1" si="200"/>
        <v>89</v>
      </c>
      <c r="AC77" s="94">
        <f t="shared" ca="1" si="200"/>
        <v>0.65</v>
      </c>
      <c r="AD77" s="94">
        <f t="shared" ca="1" si="200"/>
        <v>0.61</v>
      </c>
      <c r="AE77" s="99">
        <f t="shared" ca="1" si="183"/>
        <v>63</v>
      </c>
      <c r="AF77" s="59">
        <f t="shared" ca="1" si="201"/>
        <v>5.29</v>
      </c>
      <c r="AG77" s="59">
        <f t="shared" ca="1" si="201"/>
        <v>0.92</v>
      </c>
      <c r="AH77" s="59">
        <f t="shared" ca="1" si="201"/>
        <v>0.86</v>
      </c>
      <c r="AI77" s="59" t="str">
        <f t="shared" ca="1" si="201"/>
        <v/>
      </c>
      <c r="AJ77" s="59">
        <f t="shared" ca="1" si="201"/>
        <v>3.66</v>
      </c>
      <c r="AK77" s="59">
        <f t="shared" ca="1" si="201"/>
        <v>0</v>
      </c>
      <c r="AL77" s="59">
        <f t="shared" ca="1" si="201"/>
        <v>-4.6500000000000004</v>
      </c>
      <c r="AM77" s="59">
        <f t="shared" ca="1" si="185"/>
        <v>10.73</v>
      </c>
      <c r="AN77" s="59">
        <f t="shared" ca="1" si="202"/>
        <v>1.26903E-2</v>
      </c>
      <c r="AO77" s="59">
        <f t="shared" ca="1" si="202"/>
        <v>3.0550999999999999</v>
      </c>
      <c r="AP77" s="59">
        <f t="shared" ca="1" si="202"/>
        <v>3.55</v>
      </c>
      <c r="AQ77" s="59">
        <f t="shared" ca="1" si="202"/>
        <v>89</v>
      </c>
      <c r="AR77" s="103">
        <f t="shared" ca="1" si="202"/>
        <v>3.0550999999999999</v>
      </c>
      <c r="AS77" s="103">
        <f t="shared" ca="1" si="202"/>
        <v>3.55</v>
      </c>
      <c r="AT77" s="59">
        <f t="shared" ca="1" si="202"/>
        <v>89</v>
      </c>
      <c r="AU77" s="59">
        <f t="shared" ca="1" si="202"/>
        <v>0.65</v>
      </c>
      <c r="AV77" s="59">
        <f t="shared" ca="1" si="202"/>
        <v>0.61</v>
      </c>
      <c r="AW77" s="93">
        <f t="shared" ca="1" si="187"/>
        <v>63</v>
      </c>
      <c r="AX77" s="94">
        <f t="shared" ca="1" si="203"/>
        <v>5.7</v>
      </c>
      <c r="AY77" s="94">
        <f t="shared" ca="1" si="203"/>
        <v>1.26</v>
      </c>
      <c r="AZ77" s="94">
        <f t="shared" ca="1" si="203"/>
        <v>0.86</v>
      </c>
      <c r="BA77" s="94" t="str">
        <f t="shared" ca="1" si="203"/>
        <v/>
      </c>
      <c r="BB77" s="94">
        <f t="shared" ca="1" si="203"/>
        <v>3.56</v>
      </c>
      <c r="BC77" s="94" t="str">
        <f t="shared" ca="1" si="203"/>
        <v/>
      </c>
      <c r="BD77" s="94">
        <f t="shared" ca="1" si="203"/>
        <v>-4.71</v>
      </c>
      <c r="BE77" s="94">
        <f t="shared" ca="1" si="189"/>
        <v>11.38</v>
      </c>
      <c r="BF77" s="94">
        <f t="shared" ca="1" si="204"/>
        <v>1.32595E-2</v>
      </c>
      <c r="BG77" s="94">
        <f t="shared" ca="1" si="204"/>
        <v>3.0550999999999999</v>
      </c>
      <c r="BH77" s="99">
        <f t="shared" ca="1" si="191"/>
        <v>63</v>
      </c>
      <c r="BI77" s="59">
        <f t="shared" ca="1" si="205"/>
        <v>5.7</v>
      </c>
      <c r="BJ77" s="59">
        <f t="shared" ca="1" si="205"/>
        <v>1.26</v>
      </c>
      <c r="BK77" s="59">
        <f t="shared" ca="1" si="205"/>
        <v>0.86</v>
      </c>
      <c r="BL77" s="59" t="str">
        <f t="shared" ca="1" si="205"/>
        <v/>
      </c>
      <c r="BM77" s="59">
        <f t="shared" ca="1" si="205"/>
        <v>3.56</v>
      </c>
      <c r="BN77" s="59" t="str">
        <f t="shared" ca="1" si="205"/>
        <v/>
      </c>
      <c r="BO77" s="59">
        <f t="shared" ca="1" si="205"/>
        <v>-4.71</v>
      </c>
      <c r="BP77" s="59">
        <f t="shared" ca="1" si="193"/>
        <v>11.38</v>
      </c>
      <c r="BQ77" s="59">
        <f t="shared" ca="1" si="206"/>
        <v>1.32595E-2</v>
      </c>
      <c r="BR77" s="59">
        <f t="shared" ca="1" si="206"/>
        <v>3.0550999999999999</v>
      </c>
      <c r="BS77" t="str">
        <f t="shared" si="195"/>
        <v>W05R12</v>
      </c>
      <c r="BT77">
        <f t="shared" si="196"/>
        <v>77</v>
      </c>
      <c r="BU77" t="b">
        <f t="shared" si="198"/>
        <v>1</v>
      </c>
    </row>
    <row r="78" spans="1:73" x14ac:dyDescent="0.3">
      <c r="A78" t="str">
        <f t="shared" si="197"/>
        <v>W05</v>
      </c>
      <c r="B78" t="s">
        <v>101</v>
      </c>
      <c r="C78" s="3" t="str">
        <f t="shared" si="168"/>
        <v>Zone 13</v>
      </c>
      <c r="D78" t="str">
        <f t="shared" ca="1" si="169"/>
        <v>Pass</v>
      </c>
      <c r="E78" s="2">
        <f t="shared" ca="1" si="170"/>
        <v>12.7</v>
      </c>
      <c r="F78" s="2">
        <f t="shared" ca="1" si="171"/>
        <v>12.7</v>
      </c>
      <c r="G78" s="3">
        <f t="shared" ca="1" si="172"/>
        <v>0</v>
      </c>
      <c r="H78" s="27" t="str">
        <f t="shared" ca="1" si="173"/>
        <v>Yes</v>
      </c>
      <c r="I78" s="2">
        <f t="shared" ca="1" si="174"/>
        <v>13.48</v>
      </c>
      <c r="J78" s="2">
        <f ca="1">IF(Units="EDR2 total",BF78,IF(Units="EDR1 total",#REF!,BE78))</f>
        <v>13.48</v>
      </c>
      <c r="K78" s="2">
        <f ca="1">IF(Units="EDR2 total",BQ78,IF(Units="EDR1 total",#REF!,BP78))</f>
        <v>13.48</v>
      </c>
      <c r="L78" s="3">
        <f t="shared" ca="1" si="175"/>
        <v>0</v>
      </c>
      <c r="M78" s="3" t="str">
        <f t="shared" ca="1" si="176"/>
        <v>Yes</v>
      </c>
      <c r="N78" s="27" t="str">
        <f t="shared" si="177"/>
        <v>W02R13</v>
      </c>
      <c r="O78" s="19">
        <f t="shared" ca="1" si="178"/>
        <v>0.78000000000000114</v>
      </c>
      <c r="P78" s="93">
        <f t="shared" ca="1" si="179"/>
        <v>64</v>
      </c>
      <c r="Q78" s="94">
        <f t="shared" ca="1" si="199"/>
        <v>3.99</v>
      </c>
      <c r="R78" s="94">
        <f t="shared" ca="1" si="199"/>
        <v>4.84</v>
      </c>
      <c r="S78" s="94">
        <f t="shared" ca="1" si="199"/>
        <v>0.86</v>
      </c>
      <c r="T78" s="94" t="str">
        <f t="shared" ca="1" si="199"/>
        <v/>
      </c>
      <c r="U78" s="94">
        <f t="shared" ca="1" si="199"/>
        <v>3.01</v>
      </c>
      <c r="V78" s="94">
        <f t="shared" ca="1" si="199"/>
        <v>0</v>
      </c>
      <c r="W78" s="94">
        <f t="shared" ca="1" si="181"/>
        <v>12.7</v>
      </c>
      <c r="X78" s="94">
        <f t="shared" ca="1" si="200"/>
        <v>19.309999999999999</v>
      </c>
      <c r="Y78" s="94">
        <f t="shared" ca="1" si="200"/>
        <v>5.7150899999999998E-2</v>
      </c>
      <c r="Z78" s="107">
        <f t="shared" ca="1" si="200"/>
        <v>3.9238</v>
      </c>
      <c r="AA78" s="107">
        <f t="shared" ca="1" si="200"/>
        <v>3.32</v>
      </c>
      <c r="AB78" s="94">
        <f t="shared" ca="1" si="200"/>
        <v>219</v>
      </c>
      <c r="AC78" s="94">
        <f t="shared" ca="1" si="200"/>
        <v>0.78</v>
      </c>
      <c r="AD78" s="94">
        <f t="shared" ca="1" si="200"/>
        <v>0.62</v>
      </c>
      <c r="AE78" s="99">
        <f t="shared" ca="1" si="183"/>
        <v>64</v>
      </c>
      <c r="AF78" s="59">
        <f t="shared" ca="1" si="201"/>
        <v>3.99</v>
      </c>
      <c r="AG78" s="59">
        <f t="shared" ca="1" si="201"/>
        <v>4.84</v>
      </c>
      <c r="AH78" s="59">
        <f t="shared" ca="1" si="201"/>
        <v>0.86</v>
      </c>
      <c r="AI78" s="59" t="str">
        <f t="shared" ca="1" si="201"/>
        <v/>
      </c>
      <c r="AJ78" s="59">
        <f t="shared" ca="1" si="201"/>
        <v>3.01</v>
      </c>
      <c r="AK78" s="59">
        <f t="shared" ca="1" si="201"/>
        <v>0</v>
      </c>
      <c r="AL78" s="59">
        <f t="shared" ca="1" si="201"/>
        <v>-6.27</v>
      </c>
      <c r="AM78" s="59">
        <f t="shared" ca="1" si="185"/>
        <v>12.7</v>
      </c>
      <c r="AN78" s="59">
        <f t="shared" ca="1" si="202"/>
        <v>5.7145899999999999E-2</v>
      </c>
      <c r="AO78" s="59">
        <f t="shared" ca="1" si="202"/>
        <v>3.9238</v>
      </c>
      <c r="AP78" s="59">
        <f t="shared" ca="1" si="202"/>
        <v>3.32</v>
      </c>
      <c r="AQ78" s="59">
        <f t="shared" ca="1" si="202"/>
        <v>219</v>
      </c>
      <c r="AR78" s="103">
        <f t="shared" ca="1" si="202"/>
        <v>3.9238</v>
      </c>
      <c r="AS78" s="103">
        <f t="shared" ca="1" si="202"/>
        <v>3.32</v>
      </c>
      <c r="AT78" s="59">
        <f t="shared" ca="1" si="202"/>
        <v>219</v>
      </c>
      <c r="AU78" s="59">
        <f t="shared" ca="1" si="202"/>
        <v>0.78</v>
      </c>
      <c r="AV78" s="59">
        <f t="shared" ca="1" si="202"/>
        <v>0.62</v>
      </c>
      <c r="AW78" s="93">
        <f t="shared" ca="1" si="187"/>
        <v>64</v>
      </c>
      <c r="AX78" s="94">
        <f t="shared" ca="1" si="203"/>
        <v>4.29</v>
      </c>
      <c r="AY78" s="94">
        <f t="shared" ca="1" si="203"/>
        <v>5.38</v>
      </c>
      <c r="AZ78" s="94">
        <f t="shared" ca="1" si="203"/>
        <v>0.86</v>
      </c>
      <c r="BA78" s="94" t="str">
        <f t="shared" ca="1" si="203"/>
        <v/>
      </c>
      <c r="BB78" s="94">
        <f t="shared" ca="1" si="203"/>
        <v>2.95</v>
      </c>
      <c r="BC78" s="94" t="str">
        <f t="shared" ca="1" si="203"/>
        <v/>
      </c>
      <c r="BD78" s="94">
        <f t="shared" ca="1" si="203"/>
        <v>-6.45</v>
      </c>
      <c r="BE78" s="94">
        <f t="shared" ca="1" si="189"/>
        <v>13.48</v>
      </c>
      <c r="BF78" s="94">
        <f t="shared" ca="1" si="204"/>
        <v>5.9989599999999997E-2</v>
      </c>
      <c r="BG78" s="94">
        <f t="shared" ca="1" si="204"/>
        <v>3.9238</v>
      </c>
      <c r="BH78" s="99">
        <f t="shared" ca="1" si="191"/>
        <v>64</v>
      </c>
      <c r="BI78" s="59">
        <f t="shared" ca="1" si="205"/>
        <v>4.29</v>
      </c>
      <c r="BJ78" s="59">
        <f t="shared" ca="1" si="205"/>
        <v>5.38</v>
      </c>
      <c r="BK78" s="59">
        <f t="shared" ca="1" si="205"/>
        <v>0.86</v>
      </c>
      <c r="BL78" s="59" t="str">
        <f t="shared" ca="1" si="205"/>
        <v/>
      </c>
      <c r="BM78" s="59">
        <f t="shared" ca="1" si="205"/>
        <v>2.95</v>
      </c>
      <c r="BN78" s="59" t="str">
        <f t="shared" ca="1" si="205"/>
        <v/>
      </c>
      <c r="BO78" s="59">
        <f t="shared" ca="1" si="205"/>
        <v>-6.45</v>
      </c>
      <c r="BP78" s="59">
        <f t="shared" ca="1" si="193"/>
        <v>13.48</v>
      </c>
      <c r="BQ78" s="59">
        <f t="shared" ca="1" si="206"/>
        <v>5.9989599999999997E-2</v>
      </c>
      <c r="BR78" s="59">
        <f t="shared" ca="1" si="206"/>
        <v>3.9238</v>
      </c>
      <c r="BS78" t="str">
        <f t="shared" si="195"/>
        <v>W05R13</v>
      </c>
      <c r="BT78">
        <f t="shared" si="196"/>
        <v>78</v>
      </c>
      <c r="BU78" t="b">
        <f t="shared" si="198"/>
        <v>1</v>
      </c>
    </row>
    <row r="79" spans="1:73" x14ac:dyDescent="0.3">
      <c r="A79" t="str">
        <f t="shared" si="197"/>
        <v>W05</v>
      </c>
      <c r="B79" t="s">
        <v>103</v>
      </c>
      <c r="C79" s="3" t="str">
        <f t="shared" si="168"/>
        <v>Zone 14</v>
      </c>
      <c r="D79" t="str">
        <f t="shared" ca="1" si="169"/>
        <v>Pass</v>
      </c>
      <c r="E79" s="2">
        <f t="shared" ca="1" si="170"/>
        <v>12.92</v>
      </c>
      <c r="F79" s="2">
        <f t="shared" ca="1" si="171"/>
        <v>12.92</v>
      </c>
      <c r="G79" s="3">
        <f t="shared" ca="1" si="172"/>
        <v>0</v>
      </c>
      <c r="H79" s="27" t="str">
        <f t="shared" ca="1" si="173"/>
        <v>Yes</v>
      </c>
      <c r="I79" s="2">
        <f t="shared" ca="1" si="174"/>
        <v>13.969999999999999</v>
      </c>
      <c r="J79" s="2">
        <f ca="1">IF(Units="EDR2 total",BF79,IF(Units="EDR1 total",#REF!,BE79))</f>
        <v>13.969999999999999</v>
      </c>
      <c r="K79" s="2">
        <f ca="1">IF(Units="EDR2 total",BQ79,IF(Units="EDR1 total",#REF!,BP79))</f>
        <v>13.969999999999999</v>
      </c>
      <c r="L79" s="3">
        <f t="shared" ca="1" si="175"/>
        <v>0</v>
      </c>
      <c r="M79" s="3" t="str">
        <f t="shared" ca="1" si="176"/>
        <v>Yes</v>
      </c>
      <c r="N79" s="27" t="str">
        <f t="shared" si="177"/>
        <v>W02R14</v>
      </c>
      <c r="O79" s="19">
        <f t="shared" ca="1" si="178"/>
        <v>1.0499999999999989</v>
      </c>
      <c r="P79" s="93">
        <f t="shared" ca="1" si="179"/>
        <v>65</v>
      </c>
      <c r="Q79" s="94">
        <f t="shared" ca="1" si="199"/>
        <v>5.41</v>
      </c>
      <c r="R79" s="94">
        <f t="shared" ca="1" si="199"/>
        <v>3.01</v>
      </c>
      <c r="S79" s="94">
        <f t="shared" ca="1" si="199"/>
        <v>0.85</v>
      </c>
      <c r="T79" s="94" t="str">
        <f t="shared" ca="1" si="199"/>
        <v/>
      </c>
      <c r="U79" s="94">
        <f t="shared" ca="1" si="199"/>
        <v>3.65</v>
      </c>
      <c r="V79" s="94">
        <f t="shared" ca="1" si="199"/>
        <v>0</v>
      </c>
      <c r="W79" s="94">
        <f t="shared" ca="1" si="181"/>
        <v>12.92</v>
      </c>
      <c r="X79" s="94">
        <f t="shared" ca="1" si="200"/>
        <v>19.13</v>
      </c>
      <c r="Y79" s="94">
        <f t="shared" ca="1" si="200"/>
        <v>2.2538800000000001E-2</v>
      </c>
      <c r="Z79" s="107">
        <f t="shared" ca="1" si="200"/>
        <v>3.2606999999999999</v>
      </c>
      <c r="AA79" s="107">
        <f t="shared" ca="1" si="200"/>
        <v>3.37</v>
      </c>
      <c r="AB79" s="94">
        <f t="shared" ca="1" si="200"/>
        <v>158</v>
      </c>
      <c r="AC79" s="94">
        <f t="shared" ca="1" si="200"/>
        <v>1.05</v>
      </c>
      <c r="AD79" s="94">
        <f t="shared" ca="1" si="200"/>
        <v>0.88</v>
      </c>
      <c r="AE79" s="99">
        <f t="shared" ca="1" si="183"/>
        <v>65</v>
      </c>
      <c r="AF79" s="59">
        <f t="shared" ca="1" si="201"/>
        <v>5.41</v>
      </c>
      <c r="AG79" s="59">
        <f t="shared" ca="1" si="201"/>
        <v>3.01</v>
      </c>
      <c r="AH79" s="59">
        <f t="shared" ca="1" si="201"/>
        <v>0.85</v>
      </c>
      <c r="AI79" s="59" t="str">
        <f t="shared" ca="1" si="201"/>
        <v/>
      </c>
      <c r="AJ79" s="59">
        <f t="shared" ca="1" si="201"/>
        <v>3.65</v>
      </c>
      <c r="AK79" s="59">
        <f t="shared" ca="1" si="201"/>
        <v>0</v>
      </c>
      <c r="AL79" s="59">
        <f t="shared" ca="1" si="201"/>
        <v>-6.54</v>
      </c>
      <c r="AM79" s="59">
        <f t="shared" ca="1" si="185"/>
        <v>12.92</v>
      </c>
      <c r="AN79" s="59">
        <f t="shared" ca="1" si="202"/>
        <v>2.2538800000000001E-2</v>
      </c>
      <c r="AO79" s="59">
        <f t="shared" ca="1" si="202"/>
        <v>3.2606999999999999</v>
      </c>
      <c r="AP79" s="59">
        <f t="shared" ca="1" si="202"/>
        <v>3.37</v>
      </c>
      <c r="AQ79" s="59">
        <f t="shared" ca="1" si="202"/>
        <v>158</v>
      </c>
      <c r="AR79" s="103">
        <f t="shared" ca="1" si="202"/>
        <v>3.2606999999999999</v>
      </c>
      <c r="AS79" s="103">
        <f t="shared" ca="1" si="202"/>
        <v>3.37</v>
      </c>
      <c r="AT79" s="59">
        <f t="shared" ca="1" si="202"/>
        <v>158</v>
      </c>
      <c r="AU79" s="59">
        <f t="shared" ca="1" si="202"/>
        <v>1.05</v>
      </c>
      <c r="AV79" s="59">
        <f t="shared" ca="1" si="202"/>
        <v>0.88</v>
      </c>
      <c r="AW79" s="93">
        <f t="shared" ca="1" si="187"/>
        <v>65</v>
      </c>
      <c r="AX79" s="94">
        <f t="shared" ca="1" si="203"/>
        <v>6.14</v>
      </c>
      <c r="AY79" s="94">
        <f t="shared" ca="1" si="203"/>
        <v>3.52</v>
      </c>
      <c r="AZ79" s="94">
        <f t="shared" ca="1" si="203"/>
        <v>0.85</v>
      </c>
      <c r="BA79" s="94" t="str">
        <f t="shared" ca="1" si="203"/>
        <v/>
      </c>
      <c r="BB79" s="94">
        <f t="shared" ca="1" si="203"/>
        <v>3.46</v>
      </c>
      <c r="BC79" s="94" t="str">
        <f t="shared" ca="1" si="203"/>
        <v/>
      </c>
      <c r="BD79" s="94">
        <f t="shared" ca="1" si="203"/>
        <v>-6.73</v>
      </c>
      <c r="BE79" s="94">
        <f t="shared" ca="1" si="189"/>
        <v>13.969999999999999</v>
      </c>
      <c r="BF79" s="94">
        <f t="shared" ca="1" si="204"/>
        <v>2.4335599999999999E-2</v>
      </c>
      <c r="BG79" s="94">
        <f t="shared" ca="1" si="204"/>
        <v>3.2606999999999999</v>
      </c>
      <c r="BH79" s="99">
        <f t="shared" ca="1" si="191"/>
        <v>65</v>
      </c>
      <c r="BI79" s="59">
        <f t="shared" ca="1" si="205"/>
        <v>6.14</v>
      </c>
      <c r="BJ79" s="59">
        <f t="shared" ca="1" si="205"/>
        <v>3.52</v>
      </c>
      <c r="BK79" s="59">
        <f t="shared" ca="1" si="205"/>
        <v>0.85</v>
      </c>
      <c r="BL79" s="59" t="str">
        <f t="shared" ca="1" si="205"/>
        <v/>
      </c>
      <c r="BM79" s="59">
        <f t="shared" ca="1" si="205"/>
        <v>3.46</v>
      </c>
      <c r="BN79" s="59" t="str">
        <f t="shared" ca="1" si="205"/>
        <v/>
      </c>
      <c r="BO79" s="59">
        <f t="shared" ca="1" si="205"/>
        <v>-6.73</v>
      </c>
      <c r="BP79" s="59">
        <f t="shared" ca="1" si="193"/>
        <v>13.969999999999999</v>
      </c>
      <c r="BQ79" s="59">
        <f t="shared" ca="1" si="206"/>
        <v>2.4335599999999999E-2</v>
      </c>
      <c r="BR79" s="59">
        <f t="shared" ca="1" si="206"/>
        <v>3.2606999999999999</v>
      </c>
      <c r="BS79" t="str">
        <f t="shared" si="195"/>
        <v>W05R14</v>
      </c>
      <c r="BT79">
        <f t="shared" si="196"/>
        <v>79</v>
      </c>
      <c r="BU79" t="b">
        <f t="shared" si="198"/>
        <v>1</v>
      </c>
    </row>
    <row r="80" spans="1:73" x14ac:dyDescent="0.3">
      <c r="A80" t="str">
        <f t="shared" si="197"/>
        <v>W05</v>
      </c>
      <c r="B80" t="s">
        <v>105</v>
      </c>
      <c r="C80" s="3" t="str">
        <f t="shared" si="168"/>
        <v>Zone 15</v>
      </c>
      <c r="D80" t="str">
        <f t="shared" ca="1" si="169"/>
        <v>Pass</v>
      </c>
      <c r="E80" s="2">
        <f t="shared" ca="1" si="170"/>
        <v>14.14</v>
      </c>
      <c r="F80" s="2">
        <f t="shared" ca="1" si="171"/>
        <v>14.14</v>
      </c>
      <c r="G80" s="3">
        <f t="shared" ca="1" si="172"/>
        <v>0</v>
      </c>
      <c r="H80" s="27" t="str">
        <f t="shared" ca="1" si="173"/>
        <v>Yes</v>
      </c>
      <c r="I80" s="2">
        <f t="shared" ca="1" si="174"/>
        <v>14.81</v>
      </c>
      <c r="J80" s="2">
        <f ca="1">IF(Units="EDR2 total",BF80,IF(Units="EDR1 total",#REF!,BE80))</f>
        <v>14.81</v>
      </c>
      <c r="K80" s="2">
        <f ca="1">IF(Units="EDR2 total",BQ80,IF(Units="EDR1 total",#REF!,BP80))</f>
        <v>14.81</v>
      </c>
      <c r="L80" s="3">
        <f t="shared" ca="1" si="175"/>
        <v>0</v>
      </c>
      <c r="M80" s="3" t="str">
        <f t="shared" ca="1" si="176"/>
        <v>Yes</v>
      </c>
      <c r="N80" s="27" t="str">
        <f t="shared" si="177"/>
        <v>W02R15</v>
      </c>
      <c r="O80" s="19">
        <f t="shared" ca="1" si="178"/>
        <v>0.66999999999999993</v>
      </c>
      <c r="P80" s="93">
        <f t="shared" ca="1" si="179"/>
        <v>66</v>
      </c>
      <c r="Q80" s="94">
        <f t="shared" ca="1" si="199"/>
        <v>0.66</v>
      </c>
      <c r="R80" s="94">
        <f t="shared" ca="1" si="199"/>
        <v>10.74</v>
      </c>
      <c r="S80" s="94">
        <f t="shared" ca="1" si="199"/>
        <v>0.86</v>
      </c>
      <c r="T80" s="94" t="str">
        <f t="shared" ca="1" si="199"/>
        <v/>
      </c>
      <c r="U80" s="94">
        <f t="shared" ca="1" si="199"/>
        <v>1.88</v>
      </c>
      <c r="V80" s="94">
        <f t="shared" ca="1" si="199"/>
        <v>0</v>
      </c>
      <c r="W80" s="94">
        <f t="shared" ca="1" si="181"/>
        <v>14.14</v>
      </c>
      <c r="X80" s="94">
        <f t="shared" ca="1" si="200"/>
        <v>17.170000000000002</v>
      </c>
      <c r="Y80" s="94">
        <f t="shared" ca="1" si="200"/>
        <v>0.15762200000000001</v>
      </c>
      <c r="Z80" s="107">
        <f t="shared" ca="1" si="200"/>
        <v>5.6820000000000004</v>
      </c>
      <c r="AA80" s="107">
        <f t="shared" ca="1" si="200"/>
        <v>2.76</v>
      </c>
      <c r="AB80" s="94">
        <f t="shared" ca="1" si="200"/>
        <v>265</v>
      </c>
      <c r="AC80" s="94">
        <f t="shared" ca="1" si="200"/>
        <v>0.67</v>
      </c>
      <c r="AD80" s="94">
        <f t="shared" ca="1" si="200"/>
        <v>0.48</v>
      </c>
      <c r="AE80" s="99">
        <f t="shared" ca="1" si="183"/>
        <v>66</v>
      </c>
      <c r="AF80" s="59">
        <f t="shared" ca="1" si="201"/>
        <v>0.66</v>
      </c>
      <c r="AG80" s="59">
        <f t="shared" ca="1" si="201"/>
        <v>10.74</v>
      </c>
      <c r="AH80" s="59">
        <f t="shared" ca="1" si="201"/>
        <v>0.86</v>
      </c>
      <c r="AI80" s="59" t="str">
        <f t="shared" ca="1" si="201"/>
        <v/>
      </c>
      <c r="AJ80" s="59">
        <f t="shared" ca="1" si="201"/>
        <v>1.88</v>
      </c>
      <c r="AK80" s="59">
        <f t="shared" ca="1" si="201"/>
        <v>0</v>
      </c>
      <c r="AL80" s="59">
        <f t="shared" ca="1" si="201"/>
        <v>-9.94</v>
      </c>
      <c r="AM80" s="59">
        <f t="shared" ca="1" si="185"/>
        <v>14.14</v>
      </c>
      <c r="AN80" s="59">
        <f t="shared" ca="1" si="202"/>
        <v>0.157614</v>
      </c>
      <c r="AO80" s="59">
        <f t="shared" ca="1" si="202"/>
        <v>5.6820000000000004</v>
      </c>
      <c r="AP80" s="59">
        <f t="shared" ca="1" si="202"/>
        <v>2.76</v>
      </c>
      <c r="AQ80" s="59">
        <f t="shared" ca="1" si="202"/>
        <v>265</v>
      </c>
      <c r="AR80" s="103">
        <f t="shared" ca="1" si="202"/>
        <v>5.6820000000000004</v>
      </c>
      <c r="AS80" s="103">
        <f t="shared" ca="1" si="202"/>
        <v>2.76</v>
      </c>
      <c r="AT80" s="59">
        <f t="shared" ca="1" si="202"/>
        <v>265</v>
      </c>
      <c r="AU80" s="59">
        <f t="shared" ca="1" si="202"/>
        <v>0.67</v>
      </c>
      <c r="AV80" s="59">
        <f t="shared" ca="1" si="202"/>
        <v>0.48</v>
      </c>
      <c r="AW80" s="93">
        <f t="shared" ca="1" si="187"/>
        <v>66</v>
      </c>
      <c r="AX80" s="94">
        <f t="shared" ca="1" si="203"/>
        <v>0.81</v>
      </c>
      <c r="AY80" s="94">
        <f t="shared" ca="1" si="203"/>
        <v>11.31</v>
      </c>
      <c r="AZ80" s="94">
        <f t="shared" ca="1" si="203"/>
        <v>0.86</v>
      </c>
      <c r="BA80" s="94" t="str">
        <f t="shared" ca="1" si="203"/>
        <v/>
      </c>
      <c r="BB80" s="94">
        <f t="shared" ca="1" si="203"/>
        <v>1.83</v>
      </c>
      <c r="BC80" s="94" t="str">
        <f t="shared" ca="1" si="203"/>
        <v/>
      </c>
      <c r="BD80" s="94">
        <f t="shared" ca="1" si="203"/>
        <v>-10.14</v>
      </c>
      <c r="BE80" s="94">
        <f t="shared" ca="1" si="189"/>
        <v>14.81</v>
      </c>
      <c r="BF80" s="94">
        <f t="shared" ca="1" si="204"/>
        <v>0.160025</v>
      </c>
      <c r="BG80" s="94">
        <f t="shared" ca="1" si="204"/>
        <v>5.6820000000000004</v>
      </c>
      <c r="BH80" s="99">
        <f t="shared" ca="1" si="191"/>
        <v>66</v>
      </c>
      <c r="BI80" s="59">
        <f t="shared" ca="1" si="205"/>
        <v>0.81</v>
      </c>
      <c r="BJ80" s="59">
        <f t="shared" ca="1" si="205"/>
        <v>11.31</v>
      </c>
      <c r="BK80" s="59">
        <f t="shared" ca="1" si="205"/>
        <v>0.86</v>
      </c>
      <c r="BL80" s="59" t="str">
        <f t="shared" ca="1" si="205"/>
        <v/>
      </c>
      <c r="BM80" s="59">
        <f t="shared" ca="1" si="205"/>
        <v>1.83</v>
      </c>
      <c r="BN80" s="59" t="str">
        <f t="shared" ca="1" si="205"/>
        <v/>
      </c>
      <c r="BO80" s="59">
        <f t="shared" ca="1" si="205"/>
        <v>-10.14</v>
      </c>
      <c r="BP80" s="59">
        <f t="shared" ca="1" si="193"/>
        <v>14.81</v>
      </c>
      <c r="BQ80" s="59">
        <f t="shared" ca="1" si="206"/>
        <v>0.160025</v>
      </c>
      <c r="BR80" s="59">
        <f t="shared" ca="1" si="206"/>
        <v>5.6820000000000004</v>
      </c>
      <c r="BS80" t="str">
        <f t="shared" si="195"/>
        <v>W05R15</v>
      </c>
      <c r="BT80">
        <f t="shared" si="196"/>
        <v>80</v>
      </c>
      <c r="BU80" t="b">
        <f t="shared" si="198"/>
        <v>1</v>
      </c>
    </row>
    <row r="81" spans="1:73" x14ac:dyDescent="0.3">
      <c r="A81" t="str">
        <f t="shared" si="197"/>
        <v>W05</v>
      </c>
      <c r="B81" t="s">
        <v>107</v>
      </c>
      <c r="C81" s="3" t="str">
        <f t="shared" si="168"/>
        <v>Zone 16</v>
      </c>
      <c r="D81" t="str">
        <f t="shared" ca="1" si="169"/>
        <v>Pass</v>
      </c>
      <c r="E81" s="2">
        <f t="shared" ca="1" si="170"/>
        <v>14.75</v>
      </c>
      <c r="F81" s="2">
        <f t="shared" ca="1" si="171"/>
        <v>14.75</v>
      </c>
      <c r="G81" s="3">
        <f t="shared" ca="1" si="172"/>
        <v>0</v>
      </c>
      <c r="H81" s="27" t="str">
        <f t="shared" ca="1" si="173"/>
        <v>Yes</v>
      </c>
      <c r="I81" s="2">
        <f t="shared" ca="1" si="174"/>
        <v>15.59</v>
      </c>
      <c r="J81" s="2">
        <f ca="1">IF(Units="EDR2 total",BF81,IF(Units="EDR1 total",#REF!,BE81))</f>
        <v>15.59</v>
      </c>
      <c r="K81" s="2">
        <f ca="1">IF(Units="EDR2 total",BQ81,IF(Units="EDR1 total",#REF!,BP81))</f>
        <v>15.59</v>
      </c>
      <c r="L81" s="3">
        <f t="shared" ca="1" si="175"/>
        <v>0</v>
      </c>
      <c r="M81" s="3" t="str">
        <f t="shared" ca="1" si="176"/>
        <v>Yes</v>
      </c>
      <c r="N81" s="27" t="str">
        <f t="shared" si="177"/>
        <v>W02R16</v>
      </c>
      <c r="O81" s="19">
        <f t="shared" ca="1" si="178"/>
        <v>0.83999999999999986</v>
      </c>
      <c r="P81" s="93">
        <f t="shared" ca="1" si="179"/>
        <v>67</v>
      </c>
      <c r="Q81" s="94">
        <f t="shared" ca="1" si="199"/>
        <v>9.81</v>
      </c>
      <c r="R81" s="94">
        <f t="shared" ca="1" si="199"/>
        <v>0.2</v>
      </c>
      <c r="S81" s="94">
        <f t="shared" ca="1" si="199"/>
        <v>0.86</v>
      </c>
      <c r="T81" s="94" t="str">
        <f t="shared" ca="1" si="199"/>
        <v/>
      </c>
      <c r="U81" s="94">
        <f t="shared" ca="1" si="199"/>
        <v>3.88</v>
      </c>
      <c r="V81" s="94">
        <f t="shared" ca="1" si="199"/>
        <v>0</v>
      </c>
      <c r="W81" s="94">
        <f t="shared" ca="1" si="181"/>
        <v>14.75</v>
      </c>
      <c r="X81" s="94">
        <f t="shared" ca="1" si="200"/>
        <v>22.62</v>
      </c>
      <c r="Y81" s="94">
        <f t="shared" ca="1" si="200"/>
        <v>5.4506899999999998E-5</v>
      </c>
      <c r="Z81" s="107">
        <f t="shared" ca="1" si="200"/>
        <v>2.8130000000000002</v>
      </c>
      <c r="AA81" s="107">
        <f t="shared" ca="1" si="200"/>
        <v>3.9</v>
      </c>
      <c r="AB81" s="94" t="str">
        <f t="shared" ca="1" si="200"/>
        <v>n/a</v>
      </c>
      <c r="AC81" s="94">
        <f t="shared" ca="1" si="200"/>
        <v>0.84</v>
      </c>
      <c r="AD81" s="94">
        <f t="shared" ca="1" si="200"/>
        <v>0.8</v>
      </c>
      <c r="AE81" s="99">
        <f t="shared" ca="1" si="183"/>
        <v>67</v>
      </c>
      <c r="AF81" s="59">
        <f t="shared" ca="1" si="201"/>
        <v>9.81</v>
      </c>
      <c r="AG81" s="59">
        <f t="shared" ca="1" si="201"/>
        <v>0.2</v>
      </c>
      <c r="AH81" s="59">
        <f t="shared" ca="1" si="201"/>
        <v>0.86</v>
      </c>
      <c r="AI81" s="59" t="str">
        <f t="shared" ca="1" si="201"/>
        <v/>
      </c>
      <c r="AJ81" s="59">
        <f t="shared" ca="1" si="201"/>
        <v>3.88</v>
      </c>
      <c r="AK81" s="59">
        <f t="shared" ca="1" si="201"/>
        <v>0</v>
      </c>
      <c r="AL81" s="59">
        <f t="shared" ca="1" si="201"/>
        <v>-4.8499999999999996</v>
      </c>
      <c r="AM81" s="59">
        <f t="shared" ca="1" si="185"/>
        <v>14.75</v>
      </c>
      <c r="AN81" s="59">
        <f t="shared" ca="1" si="202"/>
        <v>5.4506000000000003E-5</v>
      </c>
      <c r="AO81" s="59">
        <f t="shared" ca="1" si="202"/>
        <v>2.8130000000000002</v>
      </c>
      <c r="AP81" s="59">
        <f t="shared" ca="1" si="202"/>
        <v>3.9</v>
      </c>
      <c r="AQ81" s="59" t="str">
        <f t="shared" ca="1" si="202"/>
        <v>n/a</v>
      </c>
      <c r="AR81" s="103">
        <f t="shared" ca="1" si="202"/>
        <v>2.8130000000000002</v>
      </c>
      <c r="AS81" s="103">
        <f t="shared" ca="1" si="202"/>
        <v>3.9</v>
      </c>
      <c r="AT81" s="59" t="str">
        <f t="shared" ca="1" si="202"/>
        <v>n/a</v>
      </c>
      <c r="AU81" s="59">
        <f t="shared" ca="1" si="202"/>
        <v>0.84</v>
      </c>
      <c r="AV81" s="59">
        <f t="shared" ca="1" si="202"/>
        <v>0.8</v>
      </c>
      <c r="AW81" s="93">
        <f t="shared" ca="1" si="187"/>
        <v>67</v>
      </c>
      <c r="AX81" s="94">
        <f t="shared" ca="1" si="203"/>
        <v>10.63</v>
      </c>
      <c r="AY81" s="94">
        <f t="shared" ca="1" si="203"/>
        <v>0.42</v>
      </c>
      <c r="AZ81" s="94">
        <f t="shared" ca="1" si="203"/>
        <v>0.86</v>
      </c>
      <c r="BA81" s="94" t="str">
        <f t="shared" ca="1" si="203"/>
        <v/>
      </c>
      <c r="BB81" s="94">
        <f t="shared" ca="1" si="203"/>
        <v>3.68</v>
      </c>
      <c r="BC81" s="94" t="str">
        <f t="shared" ca="1" si="203"/>
        <v/>
      </c>
      <c r="BD81" s="94">
        <f t="shared" ca="1" si="203"/>
        <v>-4.91</v>
      </c>
      <c r="BE81" s="94">
        <f t="shared" ca="1" si="189"/>
        <v>15.59</v>
      </c>
      <c r="BF81" s="94">
        <f t="shared" ca="1" si="204"/>
        <v>1.0014999999999999E-4</v>
      </c>
      <c r="BG81" s="94">
        <f t="shared" ca="1" si="204"/>
        <v>2.8130000000000002</v>
      </c>
      <c r="BH81" s="99">
        <f t="shared" ca="1" si="191"/>
        <v>67</v>
      </c>
      <c r="BI81" s="59">
        <f t="shared" ca="1" si="205"/>
        <v>10.63</v>
      </c>
      <c r="BJ81" s="59">
        <f t="shared" ca="1" si="205"/>
        <v>0.42</v>
      </c>
      <c r="BK81" s="59">
        <f t="shared" ca="1" si="205"/>
        <v>0.86</v>
      </c>
      <c r="BL81" s="59" t="str">
        <f t="shared" ca="1" si="205"/>
        <v/>
      </c>
      <c r="BM81" s="59">
        <f t="shared" ca="1" si="205"/>
        <v>3.68</v>
      </c>
      <c r="BN81" s="59" t="str">
        <f t="shared" ca="1" si="205"/>
        <v/>
      </c>
      <c r="BO81" s="59">
        <f t="shared" ca="1" si="205"/>
        <v>-4.91</v>
      </c>
      <c r="BP81" s="59">
        <f t="shared" ca="1" si="193"/>
        <v>15.59</v>
      </c>
      <c r="BQ81" s="59">
        <f t="shared" ca="1" si="206"/>
        <v>1.0014999999999999E-4</v>
      </c>
      <c r="BR81" s="59">
        <f t="shared" ca="1" si="206"/>
        <v>2.8130000000000002</v>
      </c>
      <c r="BS81" t="str">
        <f t="shared" si="195"/>
        <v>W05R16</v>
      </c>
      <c r="BT81">
        <f t="shared" si="196"/>
        <v>81</v>
      </c>
      <c r="BU81" t="b">
        <f t="shared" si="198"/>
        <v>1</v>
      </c>
    </row>
    <row r="82" spans="1:73" x14ac:dyDescent="0.3">
      <c r="A82" s="18" t="str">
        <f>"Result "&amp;A65</f>
        <v>Result W05</v>
      </c>
      <c r="C82" s="5"/>
      <c r="D82" s="6" t="str" cm="1">
        <f t="array" aca="1" ref="D82" ca="1">IF(NOT(BU82),"n/a",IF(COUNTIF(D66:D81,Pass)=INDIRECT("count"&amp;A81),Pass,Fail))</f>
        <v>Pass</v>
      </c>
      <c r="E82" s="15">
        <f ca="1">AVERAGE(E66:E81)</f>
        <v>9.91</v>
      </c>
      <c r="F82" s="15">
        <f ca="1">AVERAGE(F66:F81)</f>
        <v>9.91</v>
      </c>
      <c r="G82" s="16">
        <f t="shared" ca="1" si="172"/>
        <v>0</v>
      </c>
      <c r="H82" s="17"/>
      <c r="I82" s="15">
        <f ca="1">AVERAGE(I66:I81)</f>
        <v>10.518125</v>
      </c>
      <c r="J82" s="15">
        <f ca="1">AVERAGE(J66:J81)</f>
        <v>10.518125</v>
      </c>
      <c r="K82" s="15">
        <f ca="1">AVERAGE(K66:K81)</f>
        <v>10.518125</v>
      </c>
      <c r="L82" s="16">
        <f t="shared" ca="1" si="175"/>
        <v>0</v>
      </c>
      <c r="M82" s="17" t="s">
        <v>252</v>
      </c>
      <c r="N82" s="17">
        <f ca="1">MIN(L66:L81)</f>
        <v>0</v>
      </c>
      <c r="O82" s="15">
        <f ca="1">AVERAGE(O66:O81)</f>
        <v>0.60812499999999992</v>
      </c>
      <c r="P82" s="95" t="s">
        <v>253</v>
      </c>
      <c r="Q82" s="96">
        <f t="shared" ref="Q82:AC82" ca="1" si="207">IFERROR(AVERAGE(Q66:Q81),"")</f>
        <v>3.7856249999999996</v>
      </c>
      <c r="R82" s="96">
        <f t="shared" ca="1" si="207"/>
        <v>1.8750000000000002</v>
      </c>
      <c r="S82" s="96">
        <f t="shared" ca="1" si="207"/>
        <v>0.85937499999999978</v>
      </c>
      <c r="T82" s="96" t="str">
        <f t="shared" ca="1" si="207"/>
        <v/>
      </c>
      <c r="U82" s="96">
        <f t="shared" ca="1" si="207"/>
        <v>3.3900000000000006</v>
      </c>
      <c r="V82" s="96">
        <f t="shared" ca="1" si="207"/>
        <v>0</v>
      </c>
      <c r="W82" s="96">
        <f t="shared" ca="1" si="207"/>
        <v>9.91</v>
      </c>
      <c r="X82" s="96">
        <f t="shared" ca="1" si="207"/>
        <v>17.353124999999999</v>
      </c>
      <c r="Y82" s="96">
        <f t="shared" ca="1" si="207"/>
        <v>2.4280507694374998E-2</v>
      </c>
      <c r="Z82" s="108">
        <f t="shared" ca="1" si="207"/>
        <v>3.2240812500000007</v>
      </c>
      <c r="AA82" s="108">
        <f t="shared" ca="1" si="207"/>
        <v>3.5137499999999995</v>
      </c>
      <c r="AB82" s="96">
        <f t="shared" ca="1" si="207"/>
        <v>156.66666666666666</v>
      </c>
      <c r="AC82" s="96">
        <f t="shared" ca="1" si="207"/>
        <v>0.60812500000000003</v>
      </c>
      <c r="AD82" s="96">
        <f t="shared" ref="AD82" ca="1" si="208">IFERROR(AVERAGE(AD66:AD81),"")</f>
        <v>0.54875000000000007</v>
      </c>
      <c r="AE82" s="79" t="s">
        <v>253</v>
      </c>
      <c r="AF82" s="79">
        <f t="shared" ref="AF82:AU82" ca="1" si="209">IFERROR(AVERAGE(AF66:AF81),"")</f>
        <v>3.7856249999999996</v>
      </c>
      <c r="AG82" s="79">
        <f t="shared" ca="1" si="209"/>
        <v>1.8750000000000002</v>
      </c>
      <c r="AH82" s="79">
        <f t="shared" ca="1" si="209"/>
        <v>0.85937499999999978</v>
      </c>
      <c r="AI82" s="79" t="str">
        <f t="shared" ca="1" si="209"/>
        <v/>
      </c>
      <c r="AJ82" s="79">
        <f t="shared" ca="1" si="209"/>
        <v>3.3900000000000006</v>
      </c>
      <c r="AK82" s="79">
        <f t="shared" ca="1" si="209"/>
        <v>0</v>
      </c>
      <c r="AL82" s="79">
        <f t="shared" ref="AL82" ca="1" si="210">IFERROR(AVERAGE(AL66:AL81),"")</f>
        <v>-5.3762500000000006</v>
      </c>
      <c r="AM82" s="79">
        <f t="shared" ca="1" si="209"/>
        <v>9.91</v>
      </c>
      <c r="AN82" s="79">
        <f t="shared" ca="1" si="209"/>
        <v>2.4279022292500001E-2</v>
      </c>
      <c r="AO82" s="79">
        <f t="shared" ca="1" si="209"/>
        <v>3.2240812500000007</v>
      </c>
      <c r="AP82" s="79">
        <f t="shared" ca="1" si="209"/>
        <v>3.5137499999999995</v>
      </c>
      <c r="AQ82" s="79">
        <f t="shared" ca="1" si="209"/>
        <v>156.66666666666666</v>
      </c>
      <c r="AR82" s="104">
        <f t="shared" ca="1" si="209"/>
        <v>3.2240812500000007</v>
      </c>
      <c r="AS82" s="104">
        <f t="shared" ca="1" si="209"/>
        <v>3.5137499999999995</v>
      </c>
      <c r="AT82" s="79">
        <f t="shared" ca="1" si="209"/>
        <v>156.66666666666666</v>
      </c>
      <c r="AU82" s="79">
        <f t="shared" ca="1" si="209"/>
        <v>0.60812500000000003</v>
      </c>
      <c r="AV82" s="79">
        <f t="shared" ref="AV82" ca="1" si="211">IFERROR(AVERAGE(AV66:AV81),"")</f>
        <v>0.54875000000000007</v>
      </c>
      <c r="AX82" s="96">
        <f t="shared" ref="AX82:BG82" ca="1" si="212">IFERROR(AVERAGE(AX66:AX81),"")</f>
        <v>4.2275</v>
      </c>
      <c r="AY82" s="96">
        <f t="shared" ca="1" si="212"/>
        <v>2.1312500000000001</v>
      </c>
      <c r="AZ82" s="96">
        <f t="shared" ca="1" si="212"/>
        <v>0.85937499999999978</v>
      </c>
      <c r="BA82" s="96" t="str">
        <f t="shared" ca="1" si="212"/>
        <v/>
      </c>
      <c r="BB82" s="96">
        <f t="shared" ca="1" si="212"/>
        <v>3.3000000000000003</v>
      </c>
      <c r="BC82" s="96" t="str">
        <f t="shared" ca="1" si="212"/>
        <v/>
      </c>
      <c r="BD82" s="96">
        <f t="shared" ref="BD82" ca="1" si="213">IFERROR(AVERAGE(BD66:BD81),"")</f>
        <v>-5.4512500000000008</v>
      </c>
      <c r="BE82" s="96">
        <f t="shared" ca="1" si="212"/>
        <v>10.518125</v>
      </c>
      <c r="BF82" s="96">
        <f t="shared" ca="1" si="212"/>
        <v>2.527673569375E-2</v>
      </c>
      <c r="BG82" s="96">
        <f t="shared" ca="1" si="212"/>
        <v>3.2240812500000007</v>
      </c>
      <c r="BH82" s="79"/>
      <c r="BI82" s="79">
        <f t="shared" ref="BI82:BR82" ca="1" si="214">IFERROR(AVERAGE(BI66:BI81),"")</f>
        <v>4.2275</v>
      </c>
      <c r="BJ82" s="79">
        <f t="shared" ca="1" si="214"/>
        <v>2.1312500000000001</v>
      </c>
      <c r="BK82" s="79">
        <f t="shared" ca="1" si="214"/>
        <v>0.85937499999999978</v>
      </c>
      <c r="BL82" s="79" t="str">
        <f t="shared" ca="1" si="214"/>
        <v/>
      </c>
      <c r="BM82" s="79">
        <f t="shared" ca="1" si="214"/>
        <v>3.3000000000000003</v>
      </c>
      <c r="BN82" s="79" t="str">
        <f t="shared" ca="1" si="214"/>
        <v/>
      </c>
      <c r="BO82" s="79">
        <f t="shared" ref="BO82" ca="1" si="215">IFERROR(AVERAGE(BO66:BO81),"")</f>
        <v>-5.4512500000000008</v>
      </c>
      <c r="BP82" s="79">
        <f t="shared" ca="1" si="214"/>
        <v>10.518125</v>
      </c>
      <c r="BQ82" s="79">
        <f t="shared" ca="1" si="214"/>
        <v>2.527673569375E-2</v>
      </c>
      <c r="BR82" s="79">
        <f t="shared" ca="1" si="214"/>
        <v>3.2240812500000007</v>
      </c>
      <c r="BU82" t="b">
        <f>BU81</f>
        <v>1</v>
      </c>
    </row>
    <row r="83" spans="1:73" x14ac:dyDescent="0.3">
      <c r="C83" s="6" t="str">
        <f>"Page 4 of "&amp;TotalPages</f>
        <v>Page 4 of 11</v>
      </c>
      <c r="D83" s="6"/>
      <c r="E83" s="6"/>
      <c r="F83" s="6"/>
      <c r="G83" s="6"/>
      <c r="H83" s="5"/>
      <c r="I83" s="6"/>
      <c r="J83" s="6"/>
      <c r="K83" s="6"/>
      <c r="L83" s="5" t="s">
        <v>254</v>
      </c>
      <c r="M83" s="5" t="s">
        <v>255</v>
      </c>
      <c r="N83" s="28">
        <f ca="1">MAX(L66:L81)</f>
        <v>0</v>
      </c>
      <c r="AE83" s="44" t="s">
        <v>256</v>
      </c>
      <c r="AF83" s="100">
        <f ca="1">(AF82-Q82)/Q82</f>
        <v>0</v>
      </c>
      <c r="AG83" s="100">
        <f ca="1">(AG82-R82)/R82</f>
        <v>0</v>
      </c>
      <c r="AH83" s="100">
        <f ca="1">(AH82-S82)/S82</f>
        <v>0</v>
      </c>
      <c r="AI83" s="100"/>
      <c r="AJ83" s="100">
        <f ca="1">(AJ82-U82)/U82</f>
        <v>0</v>
      </c>
      <c r="AK83" s="100"/>
      <c r="AL83" s="100"/>
      <c r="AM83" s="100">
        <f ca="1">(AM82-W82)/W82</f>
        <v>0</v>
      </c>
      <c r="BH83" s="44"/>
      <c r="BI83" s="100"/>
      <c r="BJ83" s="100"/>
      <c r="BK83" s="100"/>
      <c r="BL83" s="100"/>
      <c r="BM83" s="100"/>
      <c r="BN83" s="100"/>
      <c r="BO83" s="100"/>
      <c r="BP83" s="100"/>
    </row>
    <row r="84" spans="1:73" x14ac:dyDescent="0.3">
      <c r="A84" s="6" t="s">
        <v>67</v>
      </c>
      <c r="B84" s="6" t="str">
        <f>VLOOKUP(A84,TestArray,2)&amp;" in "&amp;VLOOKUP(A84,TestArray,3)&amp;" for Prototype "&amp;VLOOKUP(A84,TestArray,4)</f>
        <v>Common Measures in CZ12 for Prototype P2100ft2</v>
      </c>
      <c r="C84" s="6"/>
      <c r="I84" s="6" t="str">
        <f>VLOOKUP(A84,TestArray,21)</f>
        <v>Standard = V01 Standard for this test</v>
      </c>
    </row>
    <row r="85" spans="1:73" x14ac:dyDescent="0.3">
      <c r="A85" t="str">
        <f>A84</f>
        <v>W07</v>
      </c>
      <c r="B85" t="s">
        <v>74</v>
      </c>
      <c r="C85" s="3" t="str">
        <f t="shared" ref="C85:C94" si="216">VLOOKUP(A85,TestArray,4+RIGHT(B85,2))</f>
        <v>Proposed Design</v>
      </c>
      <c r="D85" t="str">
        <f t="shared" ref="D85:D99" ca="1" si="217">IF(NOT(BU85),"n/a",IF(AND(H85=Yes,M85=Yes),Pass,Fail))</f>
        <v>Pass</v>
      </c>
      <c r="E85" s="2">
        <f t="shared" ref="E85:E99" ca="1" si="218">IF(Units="EDR2 total",X85,IF(Units="EDR1 total",Y85,W85))</f>
        <v>11.54</v>
      </c>
      <c r="F85" s="2">
        <f t="shared" ref="F85:F99" ca="1" si="219">IF(Units="EDR2 total",AN85,IF(Units="EDR1 total",AQ85,AM85))</f>
        <v>11.54</v>
      </c>
      <c r="G85" s="3">
        <f t="shared" ref="G85:G100" ca="1" si="220">IF(E85=0,0,(F85-E85)/E85)</f>
        <v>0</v>
      </c>
      <c r="H85" s="27" t="str">
        <f t="shared" ref="H85:H99" ca="1" si="221">IF(AND((E85-Tolerance&lt;=F85),(E85+Tolerance&gt;=F85)),Yes,No)</f>
        <v>Yes</v>
      </c>
      <c r="I85" s="2">
        <f t="shared" ref="I85:I99" ca="1" si="222">IF(Units="EDR2 total",J85,IF(Units="EDR1 total",J85,INDIRECT(RefCol&amp;INDEX(StandardArray,MATCH($N85,StandardList,0),2))))</f>
        <v>12.05</v>
      </c>
      <c r="J85" s="2">
        <f ca="1">IF(Units="EDR2 total",BF85,IF(Units="EDR1 total",#REF!,BE85))</f>
        <v>12.05</v>
      </c>
      <c r="K85" s="2">
        <f ca="1">IF(Units="EDR2 total",BQ85,IF(Units="EDR1 total",#REF!,BP85))</f>
        <v>12.05</v>
      </c>
      <c r="L85" s="3">
        <f t="shared" ref="L85:L100" ca="1" si="223">IF(I85=0,0,(K85-I85)/I85)</f>
        <v>0</v>
      </c>
      <c r="M85" s="3" t="str">
        <f t="shared" ref="M85:M99" ca="1" si="224">IF(AND((I85-Tolerance&lt;=K85),(I85+Tolerance&gt;=K85),(J85-Tolerance&lt;=K85),(J85+Tolerance&gt;=K85)),Yes,No)</f>
        <v>Yes</v>
      </c>
      <c r="N85" s="29" t="s">
        <v>79</v>
      </c>
      <c r="O85" s="19">
        <f t="shared" ref="O85:O99" ca="1" si="225">K85-F85</f>
        <v>0.51000000000000156</v>
      </c>
      <c r="P85" s="93">
        <f t="shared" ref="P85:P99" ca="1" si="226">MATCH($A85&amp;$B85,INDIRECT(P$2),0)</f>
        <v>68</v>
      </c>
      <c r="Q85" s="94">
        <f t="shared" ref="Q85:V99" ca="1" si="227">IF(Q$3=0,"",INDEX(INDIRECT(Q$1),$P85,Q$3))</f>
        <v>5.87</v>
      </c>
      <c r="R85" s="94">
        <f t="shared" ca="1" si="227"/>
        <v>0.61</v>
      </c>
      <c r="S85" s="94">
        <f t="shared" ca="1" si="227"/>
        <v>0.88</v>
      </c>
      <c r="T85" s="94" t="str">
        <f t="shared" ca="1" si="227"/>
        <v/>
      </c>
      <c r="U85" s="94">
        <f t="shared" ca="1" si="227"/>
        <v>4.18</v>
      </c>
      <c r="V85" s="94">
        <f t="shared" ca="1" si="227"/>
        <v>0</v>
      </c>
      <c r="W85" s="94">
        <f t="shared" ref="W85:W99" ca="1" si="228">IF(TotalSum="No",INDEX(INDIRECT(W$1),$P85,W$3),SUM(Q85:V85))</f>
        <v>11.54</v>
      </c>
      <c r="X85" s="94">
        <f t="shared" ref="X85:AD99" ca="1" si="229">IF(X$3=0,"",INDEX(INDIRECT(X$1),$P85,X$3))</f>
        <v>20.67</v>
      </c>
      <c r="Y85" s="94">
        <f t="shared" ca="1" si="229"/>
        <v>8.9803000000000001E-3</v>
      </c>
      <c r="Z85" s="107">
        <f t="shared" ca="1" si="229"/>
        <v>2.6873</v>
      </c>
      <c r="AA85" s="107">
        <f t="shared" ca="1" si="229"/>
        <v>4.03</v>
      </c>
      <c r="AB85" s="94">
        <f t="shared" ca="1" si="229"/>
        <v>49</v>
      </c>
      <c r="AC85" s="94">
        <f t="shared" ca="1" si="229"/>
        <v>0.51</v>
      </c>
      <c r="AD85" s="94">
        <f t="shared" ca="1" si="229"/>
        <v>0.47</v>
      </c>
      <c r="AE85" s="99">
        <f t="shared" ref="AE85:AE99" ca="1" si="230">MATCH($A85&amp;$B85,INDIRECT(AE$2),0)</f>
        <v>68</v>
      </c>
      <c r="AF85" s="59">
        <f t="shared" ref="AF85:AL99" ca="1" si="231">IF(AF$3=0,"",INDEX(INDIRECT(AF$1),$AE85,AF$3))</f>
        <v>5.87</v>
      </c>
      <c r="AG85" s="59">
        <f t="shared" ca="1" si="231"/>
        <v>0.61</v>
      </c>
      <c r="AH85" s="59">
        <f t="shared" ca="1" si="231"/>
        <v>0.88</v>
      </c>
      <c r="AI85" s="59" t="str">
        <f t="shared" ca="1" si="231"/>
        <v/>
      </c>
      <c r="AJ85" s="59">
        <f t="shared" ca="1" si="231"/>
        <v>4.18</v>
      </c>
      <c r="AK85" s="59">
        <f t="shared" ca="1" si="231"/>
        <v>0</v>
      </c>
      <c r="AL85" s="59">
        <f t="shared" ca="1" si="231"/>
        <v>-5.13</v>
      </c>
      <c r="AM85" s="59">
        <f t="shared" ref="AM85:AM99" ca="1" si="232">IF(TotalSum="No",INDEX(INDIRECT(AM$1),$AE85,AM$3),SUM(AF85:AK85))</f>
        <v>11.54</v>
      </c>
      <c r="AN85" s="59">
        <f t="shared" ref="AN85:AV99" ca="1" si="233">IF(AN$3=0,"",INDEX(INDIRECT(AN$1),$AE85,AN$3))</f>
        <v>8.98032E-3</v>
      </c>
      <c r="AO85" s="59">
        <f t="shared" ca="1" si="233"/>
        <v>2.6873</v>
      </c>
      <c r="AP85" s="59">
        <f t="shared" ca="1" si="233"/>
        <v>4.03</v>
      </c>
      <c r="AQ85" s="59">
        <f t="shared" ca="1" si="233"/>
        <v>49</v>
      </c>
      <c r="AR85" s="103">
        <f t="shared" ca="1" si="233"/>
        <v>2.6873</v>
      </c>
      <c r="AS85" s="103">
        <f t="shared" ca="1" si="233"/>
        <v>4.03</v>
      </c>
      <c r="AT85" s="59">
        <f t="shared" ca="1" si="233"/>
        <v>49</v>
      </c>
      <c r="AU85" s="59">
        <f t="shared" ca="1" si="233"/>
        <v>0.51</v>
      </c>
      <c r="AV85" s="59">
        <f t="shared" ca="1" si="233"/>
        <v>0.47</v>
      </c>
      <c r="AW85" s="93">
        <f t="shared" ref="AW85:AW99" ca="1" si="234">MATCH($A85&amp;$B85,INDIRECT(AW$2),0)</f>
        <v>68</v>
      </c>
      <c r="AX85" s="94">
        <f t="shared" ref="AX85:BD99" ca="1" si="235">IF(AX$3=0,"",INDEX(INDIRECT(AX$1),$AW85,AX$3))</f>
        <v>6.27</v>
      </c>
      <c r="AY85" s="94">
        <f t="shared" ca="1" si="235"/>
        <v>0.83</v>
      </c>
      <c r="AZ85" s="94">
        <f t="shared" ca="1" si="235"/>
        <v>0.88</v>
      </c>
      <c r="BA85" s="94" t="str">
        <f t="shared" ca="1" si="235"/>
        <v/>
      </c>
      <c r="BB85" s="94">
        <f t="shared" ca="1" si="235"/>
        <v>4.07</v>
      </c>
      <c r="BC85" s="94" t="str">
        <f t="shared" ca="1" si="235"/>
        <v/>
      </c>
      <c r="BD85" s="94">
        <f t="shared" ca="1" si="235"/>
        <v>-5.18</v>
      </c>
      <c r="BE85" s="94">
        <f t="shared" ref="BE85:BE99" ca="1" si="236">IF(TotalSum="No",INDEX(INDIRECT(BE$1),$AW85,BE$3),SUM(AX85:BC85))</f>
        <v>12.05</v>
      </c>
      <c r="BF85" s="94">
        <f t="shared" ref="BF85:BG99" ca="1" si="237">IF(BF$3=0,"",INDEX(INDIRECT(BF$1),$P85,BF$3))</f>
        <v>9.0878699999999996E-3</v>
      </c>
      <c r="BG85" s="94">
        <f t="shared" ca="1" si="237"/>
        <v>2.6873</v>
      </c>
      <c r="BH85" s="99">
        <f t="shared" ref="BH85:BH99" ca="1" si="238">MATCH($A85&amp;$B85,INDIRECT(BH$2),0)</f>
        <v>68</v>
      </c>
      <c r="BI85" s="59">
        <f t="shared" ref="BI85:BO99" ca="1" si="239">IF(BI$3=0,"",INDEX(INDIRECT(BI$1),$BH85,BI$3))</f>
        <v>6.27</v>
      </c>
      <c r="BJ85" s="59">
        <f t="shared" ca="1" si="239"/>
        <v>0.83</v>
      </c>
      <c r="BK85" s="59">
        <f t="shared" ca="1" si="239"/>
        <v>0.88</v>
      </c>
      <c r="BL85" s="59" t="str">
        <f t="shared" ca="1" si="239"/>
        <v/>
      </c>
      <c r="BM85" s="59">
        <f t="shared" ca="1" si="239"/>
        <v>4.07</v>
      </c>
      <c r="BN85" s="59" t="str">
        <f t="shared" ca="1" si="239"/>
        <v/>
      </c>
      <c r="BO85" s="59">
        <f t="shared" ca="1" si="239"/>
        <v>-5.18</v>
      </c>
      <c r="BP85" s="59">
        <f t="shared" ref="BP85:BP99" ca="1" si="240">IF(TotalSum="No",INDEX(INDIRECT(BP$1),$BH85,BP$3),SUM(BI85:BN85))</f>
        <v>12.05</v>
      </c>
      <c r="BQ85" s="59">
        <f t="shared" ref="BQ85:BR99" ca="1" si="241">IF(BQ$3=0,"",INDEX(INDIRECT(BQ$1),$BH85,BQ$3))</f>
        <v>9.0878699999999996E-3</v>
      </c>
      <c r="BR85" s="59">
        <f t="shared" ca="1" si="241"/>
        <v>2.6873</v>
      </c>
      <c r="BS85" t="str">
        <f t="shared" ref="BS85:BS99" si="242">A85&amp;B85</f>
        <v>W07R01</v>
      </c>
      <c r="BT85">
        <f t="shared" ref="BT85:BT94" si="243">ROW(BS85)</f>
        <v>85</v>
      </c>
      <c r="BU85" t="b">
        <f>AND(SingleFamily="Yes",NewlyConstructed="Yes")</f>
        <v>1</v>
      </c>
    </row>
    <row r="86" spans="1:73" x14ac:dyDescent="0.3">
      <c r="A86" t="str">
        <f t="shared" ref="A86:A99" si="244">A85</f>
        <v>W07</v>
      </c>
      <c r="B86" t="s">
        <v>77</v>
      </c>
      <c r="C86" s="3" t="str">
        <f t="shared" si="216"/>
        <v>Fenestration U 0.40/S 0.40</v>
      </c>
      <c r="D86" t="str">
        <f t="shared" ca="1" si="217"/>
        <v>Pass</v>
      </c>
      <c r="E86" s="2">
        <f t="shared" ca="1" si="218"/>
        <v>11.940000000000001</v>
      </c>
      <c r="F86" s="2">
        <f t="shared" ca="1" si="219"/>
        <v>11.940000000000001</v>
      </c>
      <c r="G86" s="3">
        <f t="shared" ca="1" si="220"/>
        <v>0</v>
      </c>
      <c r="H86" s="27" t="str">
        <f t="shared" ca="1" si="221"/>
        <v>Yes</v>
      </c>
      <c r="I86" s="2">
        <f t="shared" ca="1" si="222"/>
        <v>12.05</v>
      </c>
      <c r="J86" s="2">
        <f ca="1">IF(Units="EDR2 total",BF86,IF(Units="EDR1 total",#REF!,BE86))</f>
        <v>12.05</v>
      </c>
      <c r="K86" s="2">
        <f ca="1">IF(Units="EDR2 total",BQ86,IF(Units="EDR1 total",#REF!,BP86))</f>
        <v>12.05</v>
      </c>
      <c r="L86" s="3">
        <f t="shared" ca="1" si="223"/>
        <v>0</v>
      </c>
      <c r="M86" s="3" t="str">
        <f t="shared" ca="1" si="224"/>
        <v>Yes</v>
      </c>
      <c r="N86" s="27" t="str">
        <f>N85</f>
        <v>W04R12</v>
      </c>
      <c r="O86" s="19">
        <f t="shared" ca="1" si="225"/>
        <v>0.10999999999999943</v>
      </c>
      <c r="P86" s="93">
        <f t="shared" ca="1" si="226"/>
        <v>69</v>
      </c>
      <c r="Q86" s="94">
        <f t="shared" ca="1" si="227"/>
        <v>5.78</v>
      </c>
      <c r="R86" s="94">
        <f t="shared" ca="1" si="227"/>
        <v>1.1000000000000001</v>
      </c>
      <c r="S86" s="94">
        <f t="shared" ca="1" si="227"/>
        <v>0.88</v>
      </c>
      <c r="T86" s="94" t="str">
        <f t="shared" ca="1" si="227"/>
        <v/>
      </c>
      <c r="U86" s="94">
        <f t="shared" ca="1" si="227"/>
        <v>4.18</v>
      </c>
      <c r="V86" s="94">
        <f t="shared" ca="1" si="227"/>
        <v>0</v>
      </c>
      <c r="W86" s="94">
        <f t="shared" ca="1" si="228"/>
        <v>11.940000000000001</v>
      </c>
      <c r="X86" s="94">
        <f t="shared" ca="1" si="229"/>
        <v>21</v>
      </c>
      <c r="Y86" s="94">
        <f t="shared" ca="1" si="229"/>
        <v>1.05629E-2</v>
      </c>
      <c r="Z86" s="107">
        <f t="shared" ca="1" si="229"/>
        <v>2.6873</v>
      </c>
      <c r="AA86" s="107">
        <f t="shared" ca="1" si="229"/>
        <v>3.95</v>
      </c>
      <c r="AB86" s="94">
        <f t="shared" ca="1" si="229"/>
        <v>-31</v>
      </c>
      <c r="AC86" s="94">
        <f t="shared" ca="1" si="229"/>
        <v>0.11</v>
      </c>
      <c r="AD86" s="94">
        <f t="shared" ca="1" si="229"/>
        <v>0.14000000000000001</v>
      </c>
      <c r="AE86" s="99">
        <f t="shared" ca="1" si="230"/>
        <v>69</v>
      </c>
      <c r="AF86" s="59">
        <f t="shared" ca="1" si="231"/>
        <v>5.78</v>
      </c>
      <c r="AG86" s="59">
        <f t="shared" ca="1" si="231"/>
        <v>1.1000000000000001</v>
      </c>
      <c r="AH86" s="59">
        <f t="shared" ca="1" si="231"/>
        <v>0.88</v>
      </c>
      <c r="AI86" s="59" t="str">
        <f t="shared" ca="1" si="231"/>
        <v/>
      </c>
      <c r="AJ86" s="59">
        <f t="shared" ca="1" si="231"/>
        <v>4.18</v>
      </c>
      <c r="AK86" s="59">
        <f t="shared" ca="1" si="231"/>
        <v>0</v>
      </c>
      <c r="AL86" s="59">
        <f t="shared" ca="1" si="231"/>
        <v>-5.21</v>
      </c>
      <c r="AM86" s="59">
        <f t="shared" ca="1" si="232"/>
        <v>11.940000000000001</v>
      </c>
      <c r="AN86" s="59">
        <f t="shared" ca="1" si="233"/>
        <v>1.05629E-2</v>
      </c>
      <c r="AO86" s="59">
        <f t="shared" ca="1" si="233"/>
        <v>2.6873</v>
      </c>
      <c r="AP86" s="59">
        <f t="shared" ca="1" si="233"/>
        <v>3.95</v>
      </c>
      <c r="AQ86" s="59">
        <f t="shared" ca="1" si="233"/>
        <v>-31</v>
      </c>
      <c r="AR86" s="103">
        <f t="shared" ca="1" si="233"/>
        <v>2.6873</v>
      </c>
      <c r="AS86" s="103">
        <f t="shared" ca="1" si="233"/>
        <v>3.95</v>
      </c>
      <c r="AT86" s="59">
        <f t="shared" ca="1" si="233"/>
        <v>-31</v>
      </c>
      <c r="AU86" s="59">
        <f t="shared" ca="1" si="233"/>
        <v>0.11</v>
      </c>
      <c r="AV86" s="59">
        <f t="shared" ca="1" si="233"/>
        <v>0.14000000000000001</v>
      </c>
      <c r="AW86" s="93">
        <f t="shared" ca="1" si="234"/>
        <v>69</v>
      </c>
      <c r="AX86" s="94">
        <f t="shared" ca="1" si="235"/>
        <v>6.27</v>
      </c>
      <c r="AY86" s="94">
        <f t="shared" ca="1" si="235"/>
        <v>0.83</v>
      </c>
      <c r="AZ86" s="94">
        <f t="shared" ca="1" si="235"/>
        <v>0.88</v>
      </c>
      <c r="BA86" s="94" t="str">
        <f t="shared" ca="1" si="235"/>
        <v/>
      </c>
      <c r="BB86" s="94">
        <f t="shared" ca="1" si="235"/>
        <v>4.07</v>
      </c>
      <c r="BC86" s="94" t="str">
        <f t="shared" ca="1" si="235"/>
        <v/>
      </c>
      <c r="BD86" s="94">
        <f t="shared" ca="1" si="235"/>
        <v>-5.18</v>
      </c>
      <c r="BE86" s="94">
        <f t="shared" ca="1" si="236"/>
        <v>12.05</v>
      </c>
      <c r="BF86" s="94">
        <f t="shared" ca="1" si="237"/>
        <v>9.0878699999999996E-3</v>
      </c>
      <c r="BG86" s="94">
        <f t="shared" ca="1" si="237"/>
        <v>2.6873</v>
      </c>
      <c r="BH86" s="99">
        <f t="shared" ca="1" si="238"/>
        <v>69</v>
      </c>
      <c r="BI86" s="59">
        <f t="shared" ca="1" si="239"/>
        <v>6.27</v>
      </c>
      <c r="BJ86" s="59">
        <f t="shared" ca="1" si="239"/>
        <v>0.83</v>
      </c>
      <c r="BK86" s="59">
        <f t="shared" ca="1" si="239"/>
        <v>0.88</v>
      </c>
      <c r="BL86" s="59" t="str">
        <f t="shared" ca="1" si="239"/>
        <v/>
      </c>
      <c r="BM86" s="59">
        <f t="shared" ca="1" si="239"/>
        <v>4.07</v>
      </c>
      <c r="BN86" s="59" t="str">
        <f t="shared" ca="1" si="239"/>
        <v/>
      </c>
      <c r="BO86" s="59">
        <f t="shared" ca="1" si="239"/>
        <v>-5.18</v>
      </c>
      <c r="BP86" s="59">
        <f t="shared" ca="1" si="240"/>
        <v>12.05</v>
      </c>
      <c r="BQ86" s="59">
        <f t="shared" ca="1" si="241"/>
        <v>9.0878699999999996E-3</v>
      </c>
      <c r="BR86" s="59">
        <f t="shared" ca="1" si="241"/>
        <v>2.6873</v>
      </c>
      <c r="BS86" t="str">
        <f t="shared" si="242"/>
        <v>W07R02</v>
      </c>
      <c r="BT86">
        <f t="shared" si="243"/>
        <v>86</v>
      </c>
      <c r="BU86" t="b">
        <f>BU85</f>
        <v>1</v>
      </c>
    </row>
    <row r="87" spans="1:73" x14ac:dyDescent="0.3">
      <c r="A87" t="str">
        <f t="shared" si="244"/>
        <v>W07</v>
      </c>
      <c r="B87" t="s">
        <v>80</v>
      </c>
      <c r="C87" s="3" t="str">
        <f>VLOOKUP(A87,TestArray,4+RIGHT(B87,2))</f>
        <v>Wall R13/Roof Deck Above R6/Roof Deck Below R0</v>
      </c>
      <c r="D87" t="str">
        <f t="shared" ca="1" si="217"/>
        <v>Pass</v>
      </c>
      <c r="E87" s="2">
        <f t="shared" ca="1" si="218"/>
        <v>12.570000000000002</v>
      </c>
      <c r="F87" s="2">
        <f t="shared" ca="1" si="219"/>
        <v>12.570000000000002</v>
      </c>
      <c r="G87" s="3">
        <f t="shared" ca="1" si="220"/>
        <v>0</v>
      </c>
      <c r="H87" s="27" t="str">
        <f t="shared" ca="1" si="221"/>
        <v>Yes</v>
      </c>
      <c r="I87" s="2">
        <f t="shared" ca="1" si="222"/>
        <v>12.05</v>
      </c>
      <c r="J87" s="2">
        <f ca="1">IF(Units="EDR2 total",BF87,IF(Units="EDR1 total",#REF!,BE87))</f>
        <v>12.05</v>
      </c>
      <c r="K87" s="2">
        <f ca="1">IF(Units="EDR2 total",BQ87,IF(Units="EDR1 total",#REF!,BP87))</f>
        <v>12.05</v>
      </c>
      <c r="L87" s="3">
        <f t="shared" ca="1" si="223"/>
        <v>0</v>
      </c>
      <c r="M87" s="3" t="str">
        <f t="shared" ca="1" si="224"/>
        <v>Yes</v>
      </c>
      <c r="N87" s="27" t="str">
        <f t="shared" ref="N87:N97" si="245">N86</f>
        <v>W04R12</v>
      </c>
      <c r="O87" s="19">
        <f t="shared" ca="1" si="225"/>
        <v>-0.52000000000000135</v>
      </c>
      <c r="P87" s="93">
        <f t="shared" ca="1" si="226"/>
        <v>70</v>
      </c>
      <c r="Q87" s="94">
        <f t="shared" ca="1" si="227"/>
        <v>6.73</v>
      </c>
      <c r="R87" s="94">
        <f t="shared" ca="1" si="227"/>
        <v>0.81</v>
      </c>
      <c r="S87" s="94">
        <f t="shared" ca="1" si="227"/>
        <v>0.88</v>
      </c>
      <c r="T87" s="94" t="str">
        <f t="shared" ca="1" si="227"/>
        <v/>
      </c>
      <c r="U87" s="94">
        <f t="shared" ca="1" si="227"/>
        <v>4.1500000000000004</v>
      </c>
      <c r="V87" s="94">
        <f t="shared" ca="1" si="227"/>
        <v>0</v>
      </c>
      <c r="W87" s="94">
        <f t="shared" ca="1" si="228"/>
        <v>12.570000000000002</v>
      </c>
      <c r="X87" s="94">
        <f t="shared" ca="1" si="229"/>
        <v>21.66</v>
      </c>
      <c r="Y87" s="94">
        <f t="shared" ca="1" si="229"/>
        <v>9.2367000000000005E-3</v>
      </c>
      <c r="Z87" s="107">
        <f t="shared" ca="1" si="229"/>
        <v>2.6873</v>
      </c>
      <c r="AA87" s="107">
        <f t="shared" ca="1" si="229"/>
        <v>3.66</v>
      </c>
      <c r="AB87" s="94">
        <f t="shared" ca="1" si="229"/>
        <v>23</v>
      </c>
      <c r="AC87" s="94">
        <f t="shared" ca="1" si="229"/>
        <v>-0.52</v>
      </c>
      <c r="AD87" s="94">
        <f t="shared" ca="1" si="229"/>
        <v>-0.52</v>
      </c>
      <c r="AE87" s="99">
        <f t="shared" ca="1" si="230"/>
        <v>70</v>
      </c>
      <c r="AF87" s="59">
        <f t="shared" ca="1" si="231"/>
        <v>6.73</v>
      </c>
      <c r="AG87" s="59">
        <f t="shared" ca="1" si="231"/>
        <v>0.81</v>
      </c>
      <c r="AH87" s="59">
        <f t="shared" ca="1" si="231"/>
        <v>0.88</v>
      </c>
      <c r="AI87" s="59" t="str">
        <f t="shared" ca="1" si="231"/>
        <v/>
      </c>
      <c r="AJ87" s="59">
        <f t="shared" ca="1" si="231"/>
        <v>4.1500000000000004</v>
      </c>
      <c r="AK87" s="59">
        <f t="shared" ca="1" si="231"/>
        <v>0</v>
      </c>
      <c r="AL87" s="59">
        <f t="shared" ca="1" si="231"/>
        <v>-5.17</v>
      </c>
      <c r="AM87" s="59">
        <f t="shared" ca="1" si="232"/>
        <v>12.570000000000002</v>
      </c>
      <c r="AN87" s="59">
        <f t="shared" ca="1" si="233"/>
        <v>9.2367999999999999E-3</v>
      </c>
      <c r="AO87" s="59">
        <f t="shared" ca="1" si="233"/>
        <v>2.6873</v>
      </c>
      <c r="AP87" s="59">
        <f t="shared" ca="1" si="233"/>
        <v>3.66</v>
      </c>
      <c r="AQ87" s="59">
        <f t="shared" ca="1" si="233"/>
        <v>23</v>
      </c>
      <c r="AR87" s="103">
        <f t="shared" ca="1" si="233"/>
        <v>2.6873</v>
      </c>
      <c r="AS87" s="103">
        <f t="shared" ca="1" si="233"/>
        <v>3.66</v>
      </c>
      <c r="AT87" s="59">
        <f t="shared" ca="1" si="233"/>
        <v>23</v>
      </c>
      <c r="AU87" s="59">
        <f t="shared" ca="1" si="233"/>
        <v>-0.52</v>
      </c>
      <c r="AV87" s="59">
        <f t="shared" ca="1" si="233"/>
        <v>-0.52</v>
      </c>
      <c r="AW87" s="93">
        <f t="shared" ca="1" si="234"/>
        <v>70</v>
      </c>
      <c r="AX87" s="94">
        <f t="shared" ca="1" si="235"/>
        <v>6.27</v>
      </c>
      <c r="AY87" s="94">
        <f t="shared" ca="1" si="235"/>
        <v>0.83</v>
      </c>
      <c r="AZ87" s="94">
        <f t="shared" ca="1" si="235"/>
        <v>0.88</v>
      </c>
      <c r="BA87" s="94" t="str">
        <f t="shared" ca="1" si="235"/>
        <v/>
      </c>
      <c r="BB87" s="94">
        <f t="shared" ca="1" si="235"/>
        <v>4.07</v>
      </c>
      <c r="BC87" s="94" t="str">
        <f t="shared" ca="1" si="235"/>
        <v/>
      </c>
      <c r="BD87" s="94">
        <f t="shared" ca="1" si="235"/>
        <v>-5.18</v>
      </c>
      <c r="BE87" s="94">
        <f t="shared" ca="1" si="236"/>
        <v>12.05</v>
      </c>
      <c r="BF87" s="94">
        <f t="shared" ca="1" si="237"/>
        <v>9.0878599999999997E-3</v>
      </c>
      <c r="BG87" s="94">
        <f t="shared" ca="1" si="237"/>
        <v>2.6873</v>
      </c>
      <c r="BH87" s="99">
        <f t="shared" ca="1" si="238"/>
        <v>70</v>
      </c>
      <c r="BI87" s="59">
        <f t="shared" ca="1" si="239"/>
        <v>6.27</v>
      </c>
      <c r="BJ87" s="59">
        <f t="shared" ca="1" si="239"/>
        <v>0.83</v>
      </c>
      <c r="BK87" s="59">
        <f t="shared" ca="1" si="239"/>
        <v>0.88</v>
      </c>
      <c r="BL87" s="59" t="str">
        <f t="shared" ca="1" si="239"/>
        <v/>
      </c>
      <c r="BM87" s="59">
        <f t="shared" ca="1" si="239"/>
        <v>4.07</v>
      </c>
      <c r="BN87" s="59" t="str">
        <f t="shared" ca="1" si="239"/>
        <v/>
      </c>
      <c r="BO87" s="59">
        <f t="shared" ca="1" si="239"/>
        <v>-5.18</v>
      </c>
      <c r="BP87" s="59">
        <f t="shared" ca="1" si="240"/>
        <v>12.05</v>
      </c>
      <c r="BQ87" s="59">
        <f t="shared" ca="1" si="241"/>
        <v>9.0878599999999997E-3</v>
      </c>
      <c r="BR87" s="59">
        <f t="shared" ca="1" si="241"/>
        <v>2.6873</v>
      </c>
      <c r="BS87" t="str">
        <f t="shared" si="242"/>
        <v>W07R03</v>
      </c>
      <c r="BT87">
        <f t="shared" si="243"/>
        <v>87</v>
      </c>
      <c r="BU87" t="b">
        <f t="shared" ref="BU87:BU98" si="246">BU86</f>
        <v>1</v>
      </c>
    </row>
    <row r="88" spans="1:73" x14ac:dyDescent="0.3">
      <c r="A88" t="str">
        <f t="shared" si="244"/>
        <v>W07</v>
      </c>
      <c r="B88" t="s">
        <v>83</v>
      </c>
      <c r="C88" s="3" t="str">
        <f t="shared" si="216"/>
        <v>Ceiling R49 /Roof Deck Below R0/Radiant Barrier</v>
      </c>
      <c r="D88" t="str">
        <f t="shared" ca="1" si="217"/>
        <v>Pass</v>
      </c>
      <c r="E88" s="2">
        <f t="shared" ca="1" si="218"/>
        <v>12.43</v>
      </c>
      <c r="F88" s="2">
        <f t="shared" ca="1" si="219"/>
        <v>12.43</v>
      </c>
      <c r="G88" s="3">
        <f t="shared" ca="1" si="220"/>
        <v>0</v>
      </c>
      <c r="H88" s="27" t="str">
        <f t="shared" ca="1" si="221"/>
        <v>Yes</v>
      </c>
      <c r="I88" s="2">
        <f t="shared" ca="1" si="222"/>
        <v>12.05</v>
      </c>
      <c r="J88" s="2">
        <f ca="1">IF(Units="EDR2 total",BF88,IF(Units="EDR1 total",#REF!,BE88))</f>
        <v>12.05</v>
      </c>
      <c r="K88" s="2">
        <f ca="1">IF(Units="EDR2 total",BQ88,IF(Units="EDR1 total",#REF!,BP88))</f>
        <v>12.05</v>
      </c>
      <c r="L88" s="3">
        <f t="shared" ca="1" si="223"/>
        <v>0</v>
      </c>
      <c r="M88" s="3" t="str">
        <f t="shared" ca="1" si="224"/>
        <v>Yes</v>
      </c>
      <c r="N88" s="27" t="str">
        <f t="shared" si="245"/>
        <v>W04R12</v>
      </c>
      <c r="O88" s="19">
        <f t="shared" ca="1" si="225"/>
        <v>-0.37999999999999901</v>
      </c>
      <c r="P88" s="93">
        <f t="shared" ca="1" si="226"/>
        <v>71</v>
      </c>
      <c r="Q88" s="94">
        <f t="shared" ca="1" si="227"/>
        <v>6.43</v>
      </c>
      <c r="R88" s="94">
        <f t="shared" ca="1" si="227"/>
        <v>0.94</v>
      </c>
      <c r="S88" s="94">
        <f t="shared" ca="1" si="227"/>
        <v>0.88</v>
      </c>
      <c r="T88" s="94" t="str">
        <f t="shared" ca="1" si="227"/>
        <v/>
      </c>
      <c r="U88" s="94">
        <f t="shared" ca="1" si="227"/>
        <v>4.18</v>
      </c>
      <c r="V88" s="94">
        <f t="shared" ca="1" si="227"/>
        <v>0</v>
      </c>
      <c r="W88" s="94">
        <f t="shared" ca="1" si="228"/>
        <v>12.43</v>
      </c>
      <c r="X88" s="94">
        <f t="shared" ca="1" si="229"/>
        <v>21.52</v>
      </c>
      <c r="Y88" s="94">
        <f t="shared" ca="1" si="229"/>
        <v>9.7437099999999992E-3</v>
      </c>
      <c r="Z88" s="107">
        <f t="shared" ca="1" si="229"/>
        <v>2.6873</v>
      </c>
      <c r="AA88" s="107">
        <f t="shared" ca="1" si="229"/>
        <v>3.74</v>
      </c>
      <c r="AB88" s="94">
        <f t="shared" ca="1" si="229"/>
        <v>1</v>
      </c>
      <c r="AC88" s="94">
        <f t="shared" ca="1" si="229"/>
        <v>-0.38</v>
      </c>
      <c r="AD88" s="94">
        <f t="shared" ca="1" si="229"/>
        <v>-0.38</v>
      </c>
      <c r="AE88" s="99">
        <f t="shared" ca="1" si="230"/>
        <v>71</v>
      </c>
      <c r="AF88" s="59">
        <f t="shared" ca="1" si="231"/>
        <v>6.43</v>
      </c>
      <c r="AG88" s="59">
        <f t="shared" ca="1" si="231"/>
        <v>0.94</v>
      </c>
      <c r="AH88" s="59">
        <f t="shared" ca="1" si="231"/>
        <v>0.88</v>
      </c>
      <c r="AI88" s="59" t="str">
        <f t="shared" ca="1" si="231"/>
        <v/>
      </c>
      <c r="AJ88" s="59">
        <f t="shared" ca="1" si="231"/>
        <v>4.18</v>
      </c>
      <c r="AK88" s="59">
        <f t="shared" ca="1" si="231"/>
        <v>0</v>
      </c>
      <c r="AL88" s="59">
        <f t="shared" ca="1" si="231"/>
        <v>-5.17</v>
      </c>
      <c r="AM88" s="59">
        <f t="shared" ca="1" si="232"/>
        <v>12.43</v>
      </c>
      <c r="AN88" s="59">
        <f t="shared" ca="1" si="233"/>
        <v>9.7438999999999998E-3</v>
      </c>
      <c r="AO88" s="59">
        <f t="shared" ca="1" si="233"/>
        <v>2.6873</v>
      </c>
      <c r="AP88" s="59">
        <f t="shared" ca="1" si="233"/>
        <v>3.74</v>
      </c>
      <c r="AQ88" s="59">
        <f t="shared" ca="1" si="233"/>
        <v>1</v>
      </c>
      <c r="AR88" s="103">
        <f t="shared" ca="1" si="233"/>
        <v>2.6873</v>
      </c>
      <c r="AS88" s="103">
        <f t="shared" ca="1" si="233"/>
        <v>3.74</v>
      </c>
      <c r="AT88" s="59">
        <f t="shared" ca="1" si="233"/>
        <v>1</v>
      </c>
      <c r="AU88" s="59">
        <f t="shared" ca="1" si="233"/>
        <v>-0.38</v>
      </c>
      <c r="AV88" s="59">
        <f t="shared" ca="1" si="233"/>
        <v>-0.38</v>
      </c>
      <c r="AW88" s="93">
        <f t="shared" ca="1" si="234"/>
        <v>71</v>
      </c>
      <c r="AX88" s="94">
        <f t="shared" ca="1" si="235"/>
        <v>6.27</v>
      </c>
      <c r="AY88" s="94">
        <f t="shared" ca="1" si="235"/>
        <v>0.83</v>
      </c>
      <c r="AZ88" s="94">
        <f t="shared" ca="1" si="235"/>
        <v>0.88</v>
      </c>
      <c r="BA88" s="94" t="str">
        <f t="shared" ca="1" si="235"/>
        <v/>
      </c>
      <c r="BB88" s="94">
        <f t="shared" ca="1" si="235"/>
        <v>4.07</v>
      </c>
      <c r="BC88" s="94" t="str">
        <f t="shared" ca="1" si="235"/>
        <v/>
      </c>
      <c r="BD88" s="94">
        <f t="shared" ca="1" si="235"/>
        <v>-5.18</v>
      </c>
      <c r="BE88" s="94">
        <f t="shared" ca="1" si="236"/>
        <v>12.05</v>
      </c>
      <c r="BF88" s="94">
        <f t="shared" ca="1" si="237"/>
        <v>9.0878699999999996E-3</v>
      </c>
      <c r="BG88" s="94">
        <f t="shared" ca="1" si="237"/>
        <v>2.6873</v>
      </c>
      <c r="BH88" s="99">
        <f t="shared" ca="1" si="238"/>
        <v>71</v>
      </c>
      <c r="BI88" s="59">
        <f t="shared" ca="1" si="239"/>
        <v>6.27</v>
      </c>
      <c r="BJ88" s="59">
        <f t="shared" ca="1" si="239"/>
        <v>0.83</v>
      </c>
      <c r="BK88" s="59">
        <f t="shared" ca="1" si="239"/>
        <v>0.88</v>
      </c>
      <c r="BL88" s="59" t="str">
        <f t="shared" ca="1" si="239"/>
        <v/>
      </c>
      <c r="BM88" s="59">
        <f t="shared" ca="1" si="239"/>
        <v>4.07</v>
      </c>
      <c r="BN88" s="59" t="str">
        <f t="shared" ca="1" si="239"/>
        <v/>
      </c>
      <c r="BO88" s="59">
        <f t="shared" ca="1" si="239"/>
        <v>-5.18</v>
      </c>
      <c r="BP88" s="59">
        <f t="shared" ca="1" si="240"/>
        <v>12.05</v>
      </c>
      <c r="BQ88" s="59">
        <f t="shared" ca="1" si="241"/>
        <v>9.0878699999999996E-3</v>
      </c>
      <c r="BR88" s="59">
        <f t="shared" ca="1" si="241"/>
        <v>2.6873</v>
      </c>
      <c r="BS88" t="str">
        <f t="shared" si="242"/>
        <v>W07R04</v>
      </c>
      <c r="BT88">
        <f t="shared" si="243"/>
        <v>88</v>
      </c>
      <c r="BU88" t="b">
        <f t="shared" si="246"/>
        <v>1</v>
      </c>
    </row>
    <row r="89" spans="1:73" x14ac:dyDescent="0.3">
      <c r="A89" t="str">
        <f t="shared" si="244"/>
        <v>W07</v>
      </c>
      <c r="B89" t="s">
        <v>85</v>
      </c>
      <c r="C89" s="3" t="str">
        <f t="shared" si="216"/>
        <v>Furnace AFUE 92</v>
      </c>
      <c r="D89" t="str">
        <f t="shared" ca="1" si="217"/>
        <v>Pass</v>
      </c>
      <c r="E89" s="2">
        <f t="shared" ca="1" si="218"/>
        <v>14.92</v>
      </c>
      <c r="F89" s="2">
        <f t="shared" ca="1" si="219"/>
        <v>14.92</v>
      </c>
      <c r="G89" s="3">
        <f t="shared" ca="1" si="220"/>
        <v>0</v>
      </c>
      <c r="H89" s="27" t="str">
        <f t="shared" ca="1" si="221"/>
        <v>Yes</v>
      </c>
      <c r="I89" s="2">
        <f t="shared" ca="1" si="222"/>
        <v>12.05</v>
      </c>
      <c r="J89" s="2">
        <f ca="1">IF(Units="EDR2 total",BF89,IF(Units="EDR1 total",#REF!,BE89))</f>
        <v>12.05</v>
      </c>
      <c r="K89" s="2">
        <f ca="1">IF(Units="EDR2 total",BQ89,IF(Units="EDR1 total",#REF!,BP89))</f>
        <v>12.05</v>
      </c>
      <c r="L89" s="3">
        <f t="shared" ca="1" si="223"/>
        <v>0</v>
      </c>
      <c r="M89" s="3" t="str">
        <f t="shared" ca="1" si="224"/>
        <v>Yes</v>
      </c>
      <c r="N89" s="27" t="str">
        <f t="shared" si="245"/>
        <v>W04R12</v>
      </c>
      <c r="O89" s="19">
        <f t="shared" ca="1" si="225"/>
        <v>-2.8699999999999992</v>
      </c>
      <c r="P89" s="93">
        <f t="shared" ca="1" si="226"/>
        <v>72</v>
      </c>
      <c r="Q89" s="94">
        <f t="shared" ca="1" si="227"/>
        <v>9.25</v>
      </c>
      <c r="R89" s="94">
        <f t="shared" ca="1" si="227"/>
        <v>0.61</v>
      </c>
      <c r="S89" s="94">
        <f t="shared" ca="1" si="227"/>
        <v>0.88</v>
      </c>
      <c r="T89" s="94" t="str">
        <f t="shared" ca="1" si="227"/>
        <v/>
      </c>
      <c r="U89" s="94">
        <f t="shared" ca="1" si="227"/>
        <v>4.18</v>
      </c>
      <c r="V89" s="94">
        <f t="shared" ca="1" si="227"/>
        <v>0</v>
      </c>
      <c r="W89" s="94">
        <f t="shared" ca="1" si="228"/>
        <v>14.92</v>
      </c>
      <c r="X89" s="94">
        <f t="shared" ca="1" si="229"/>
        <v>24.08</v>
      </c>
      <c r="Y89" s="94">
        <f t="shared" ca="1" si="229"/>
        <v>8.9807099999999994E-3</v>
      </c>
      <c r="Z89" s="107">
        <f t="shared" ca="1" si="229"/>
        <v>2.6873</v>
      </c>
      <c r="AA89" s="107">
        <f t="shared" ca="1" si="229"/>
        <v>-0.06</v>
      </c>
      <c r="AB89" s="94">
        <f t="shared" ca="1" si="229"/>
        <v>48</v>
      </c>
      <c r="AC89" s="94">
        <f t="shared" ca="1" si="229"/>
        <v>-2.87</v>
      </c>
      <c r="AD89" s="94">
        <f t="shared" ca="1" si="229"/>
        <v>-2.88</v>
      </c>
      <c r="AE89" s="99">
        <f t="shared" ca="1" si="230"/>
        <v>72</v>
      </c>
      <c r="AF89" s="59">
        <f t="shared" ca="1" si="231"/>
        <v>9.25</v>
      </c>
      <c r="AG89" s="59">
        <f t="shared" ca="1" si="231"/>
        <v>0.61</v>
      </c>
      <c r="AH89" s="59">
        <f t="shared" ca="1" si="231"/>
        <v>0.88</v>
      </c>
      <c r="AI89" s="59" t="str">
        <f t="shared" ca="1" si="231"/>
        <v/>
      </c>
      <c r="AJ89" s="59">
        <f t="shared" ca="1" si="231"/>
        <v>4.18</v>
      </c>
      <c r="AK89" s="59">
        <f t="shared" ca="1" si="231"/>
        <v>0</v>
      </c>
      <c r="AL89" s="59">
        <f t="shared" ca="1" si="231"/>
        <v>-5.09</v>
      </c>
      <c r="AM89" s="59">
        <f t="shared" ca="1" si="232"/>
        <v>14.92</v>
      </c>
      <c r="AN89" s="59">
        <f t="shared" ca="1" si="233"/>
        <v>8.9807299999999993E-3</v>
      </c>
      <c r="AO89" s="59">
        <f t="shared" ca="1" si="233"/>
        <v>2.6873</v>
      </c>
      <c r="AP89" s="59">
        <f t="shared" ca="1" si="233"/>
        <v>-0.06</v>
      </c>
      <c r="AQ89" s="59">
        <f t="shared" ca="1" si="233"/>
        <v>48</v>
      </c>
      <c r="AR89" s="103">
        <f t="shared" ca="1" si="233"/>
        <v>2.6873</v>
      </c>
      <c r="AS89" s="103">
        <f t="shared" ca="1" si="233"/>
        <v>-0.06</v>
      </c>
      <c r="AT89" s="59">
        <f t="shared" ca="1" si="233"/>
        <v>48</v>
      </c>
      <c r="AU89" s="59">
        <f t="shared" ca="1" si="233"/>
        <v>-2.87</v>
      </c>
      <c r="AV89" s="59">
        <f t="shared" ca="1" si="233"/>
        <v>-2.88</v>
      </c>
      <c r="AW89" s="93">
        <f t="shared" ca="1" si="234"/>
        <v>72</v>
      </c>
      <c r="AX89" s="94">
        <f t="shared" ca="1" si="235"/>
        <v>6.27</v>
      </c>
      <c r="AY89" s="94">
        <f t="shared" ca="1" si="235"/>
        <v>0.83</v>
      </c>
      <c r="AZ89" s="94">
        <f t="shared" ca="1" si="235"/>
        <v>0.88</v>
      </c>
      <c r="BA89" s="94" t="str">
        <f t="shared" ca="1" si="235"/>
        <v/>
      </c>
      <c r="BB89" s="94">
        <f t="shared" ca="1" si="235"/>
        <v>4.07</v>
      </c>
      <c r="BC89" s="94" t="str">
        <f t="shared" ca="1" si="235"/>
        <v/>
      </c>
      <c r="BD89" s="94">
        <f t="shared" ca="1" si="235"/>
        <v>-5.12</v>
      </c>
      <c r="BE89" s="94">
        <f t="shared" ca="1" si="236"/>
        <v>12.05</v>
      </c>
      <c r="BF89" s="94">
        <f t="shared" ca="1" si="237"/>
        <v>9.0878699999999996E-3</v>
      </c>
      <c r="BG89" s="94">
        <f t="shared" ca="1" si="237"/>
        <v>2.6873</v>
      </c>
      <c r="BH89" s="99">
        <f t="shared" ca="1" si="238"/>
        <v>72</v>
      </c>
      <c r="BI89" s="59">
        <f t="shared" ca="1" si="239"/>
        <v>6.27</v>
      </c>
      <c r="BJ89" s="59">
        <f t="shared" ca="1" si="239"/>
        <v>0.83</v>
      </c>
      <c r="BK89" s="59">
        <f t="shared" ca="1" si="239"/>
        <v>0.88</v>
      </c>
      <c r="BL89" s="59" t="str">
        <f t="shared" ca="1" si="239"/>
        <v/>
      </c>
      <c r="BM89" s="59">
        <f t="shared" ca="1" si="239"/>
        <v>4.07</v>
      </c>
      <c r="BN89" s="59" t="str">
        <f t="shared" ca="1" si="239"/>
        <v/>
      </c>
      <c r="BO89" s="59">
        <f t="shared" ca="1" si="239"/>
        <v>-5.12</v>
      </c>
      <c r="BP89" s="59">
        <f t="shared" ca="1" si="240"/>
        <v>12.05</v>
      </c>
      <c r="BQ89" s="59">
        <f t="shared" ca="1" si="241"/>
        <v>9.0878699999999996E-3</v>
      </c>
      <c r="BR89" s="59">
        <f t="shared" ca="1" si="241"/>
        <v>2.6873</v>
      </c>
      <c r="BS89" t="str">
        <f t="shared" si="242"/>
        <v>W07R05</v>
      </c>
      <c r="BT89">
        <f t="shared" si="243"/>
        <v>89</v>
      </c>
      <c r="BU89" t="b">
        <f t="shared" si="246"/>
        <v>1</v>
      </c>
    </row>
    <row r="90" spans="1:73" x14ac:dyDescent="0.3">
      <c r="A90" t="str">
        <f t="shared" si="244"/>
        <v>W07</v>
      </c>
      <c r="B90" t="s">
        <v>87</v>
      </c>
      <c r="C90" s="3" t="str">
        <f t="shared" si="216"/>
        <v>Air Conditioner SEER2 16/EER2 13</v>
      </c>
      <c r="D90" t="str">
        <f t="shared" ca="1" si="217"/>
        <v>Pass</v>
      </c>
      <c r="E90" s="2">
        <f t="shared" ca="1" si="218"/>
        <v>16.200000000000003</v>
      </c>
      <c r="F90" s="2">
        <f t="shared" ca="1" si="219"/>
        <v>16.200000000000003</v>
      </c>
      <c r="G90" s="3">
        <f t="shared" ca="1" si="220"/>
        <v>0</v>
      </c>
      <c r="H90" s="27" t="str">
        <f t="shared" ca="1" si="221"/>
        <v>Yes</v>
      </c>
      <c r="I90" s="2">
        <f t="shared" ca="1" si="222"/>
        <v>12.05</v>
      </c>
      <c r="J90" s="2">
        <f ca="1">IF(Units="EDR2 total",BF90,IF(Units="EDR1 total",#REF!,BE90))</f>
        <v>12.05</v>
      </c>
      <c r="K90" s="2">
        <f ca="1">IF(Units="EDR2 total",BQ90,IF(Units="EDR1 total",#REF!,BP90))</f>
        <v>12.05</v>
      </c>
      <c r="L90" s="3">
        <f t="shared" ca="1" si="223"/>
        <v>0</v>
      </c>
      <c r="M90" s="3" t="str">
        <f t="shared" ca="1" si="224"/>
        <v>Yes</v>
      </c>
      <c r="N90" s="27" t="str">
        <f t="shared" si="245"/>
        <v>W04R12</v>
      </c>
      <c r="O90" s="19">
        <f t="shared" ca="1" si="225"/>
        <v>-4.1500000000000021</v>
      </c>
      <c r="P90" s="93">
        <f t="shared" ca="1" si="226"/>
        <v>73</v>
      </c>
      <c r="Q90" s="94">
        <f t="shared" ca="1" si="227"/>
        <v>10.55</v>
      </c>
      <c r="R90" s="94">
        <f t="shared" ca="1" si="227"/>
        <v>0.59</v>
      </c>
      <c r="S90" s="94">
        <f t="shared" ca="1" si="227"/>
        <v>0.88</v>
      </c>
      <c r="T90" s="94" t="str">
        <f t="shared" ca="1" si="227"/>
        <v/>
      </c>
      <c r="U90" s="94">
        <f t="shared" ca="1" si="227"/>
        <v>4.18</v>
      </c>
      <c r="V90" s="94">
        <f t="shared" ca="1" si="227"/>
        <v>0</v>
      </c>
      <c r="W90" s="94">
        <f t="shared" ca="1" si="228"/>
        <v>16.200000000000003</v>
      </c>
      <c r="X90" s="94">
        <f t="shared" ca="1" si="229"/>
        <v>25.36</v>
      </c>
      <c r="Y90" s="94">
        <f t="shared" ca="1" si="229"/>
        <v>8.9735800000000001E-3</v>
      </c>
      <c r="Z90" s="107">
        <f t="shared" ca="1" si="229"/>
        <v>2.6873</v>
      </c>
      <c r="AA90" s="107">
        <f t="shared" ca="1" si="229"/>
        <v>-0.98</v>
      </c>
      <c r="AB90" s="94">
        <f t="shared" ca="1" si="229"/>
        <v>51</v>
      </c>
      <c r="AC90" s="94">
        <f t="shared" ca="1" si="229"/>
        <v>-4.1500000000000004</v>
      </c>
      <c r="AD90" s="94">
        <f t="shared" ca="1" si="229"/>
        <v>-4.16</v>
      </c>
      <c r="AE90" s="99">
        <f t="shared" ca="1" si="230"/>
        <v>73</v>
      </c>
      <c r="AF90" s="59">
        <f t="shared" ca="1" si="231"/>
        <v>10.55</v>
      </c>
      <c r="AG90" s="59">
        <f t="shared" ca="1" si="231"/>
        <v>0.59</v>
      </c>
      <c r="AH90" s="59">
        <f t="shared" ca="1" si="231"/>
        <v>0.88</v>
      </c>
      <c r="AI90" s="59" t="str">
        <f t="shared" ca="1" si="231"/>
        <v/>
      </c>
      <c r="AJ90" s="59">
        <f t="shared" ca="1" si="231"/>
        <v>4.18</v>
      </c>
      <c r="AK90" s="59">
        <f t="shared" ca="1" si="231"/>
        <v>0</v>
      </c>
      <c r="AL90" s="59">
        <f t="shared" ca="1" si="231"/>
        <v>-5.09</v>
      </c>
      <c r="AM90" s="59">
        <f t="shared" ca="1" si="232"/>
        <v>16.200000000000003</v>
      </c>
      <c r="AN90" s="59">
        <f t="shared" ca="1" si="233"/>
        <v>8.9768299999999999E-3</v>
      </c>
      <c r="AO90" s="59">
        <f t="shared" ca="1" si="233"/>
        <v>2.6873</v>
      </c>
      <c r="AP90" s="59">
        <f t="shared" ca="1" si="233"/>
        <v>-0.98</v>
      </c>
      <c r="AQ90" s="59">
        <f t="shared" ca="1" si="233"/>
        <v>52</v>
      </c>
      <c r="AR90" s="103">
        <f t="shared" ca="1" si="233"/>
        <v>2.6873</v>
      </c>
      <c r="AS90" s="103">
        <f t="shared" ca="1" si="233"/>
        <v>-0.98</v>
      </c>
      <c r="AT90" s="59">
        <f t="shared" ca="1" si="233"/>
        <v>52</v>
      </c>
      <c r="AU90" s="59">
        <f t="shared" ca="1" si="233"/>
        <v>-4.1500000000000004</v>
      </c>
      <c r="AV90" s="59">
        <f t="shared" ca="1" si="233"/>
        <v>-4.16</v>
      </c>
      <c r="AW90" s="93">
        <f t="shared" ca="1" si="234"/>
        <v>73</v>
      </c>
      <c r="AX90" s="94">
        <f t="shared" ca="1" si="235"/>
        <v>6.27</v>
      </c>
      <c r="AY90" s="94">
        <f t="shared" ca="1" si="235"/>
        <v>0.83</v>
      </c>
      <c r="AZ90" s="94">
        <f t="shared" ca="1" si="235"/>
        <v>0.88</v>
      </c>
      <c r="BA90" s="94" t="str">
        <f t="shared" ca="1" si="235"/>
        <v/>
      </c>
      <c r="BB90" s="94">
        <f t="shared" ca="1" si="235"/>
        <v>4.07</v>
      </c>
      <c r="BC90" s="94" t="str">
        <f t="shared" ca="1" si="235"/>
        <v/>
      </c>
      <c r="BD90" s="94">
        <f t="shared" ca="1" si="235"/>
        <v>-5.12</v>
      </c>
      <c r="BE90" s="94">
        <f t="shared" ca="1" si="236"/>
        <v>12.05</v>
      </c>
      <c r="BF90" s="94">
        <f t="shared" ca="1" si="237"/>
        <v>9.0878699999999996E-3</v>
      </c>
      <c r="BG90" s="94">
        <f t="shared" ca="1" si="237"/>
        <v>2.6873</v>
      </c>
      <c r="BH90" s="99">
        <f t="shared" ca="1" si="238"/>
        <v>73</v>
      </c>
      <c r="BI90" s="59">
        <f t="shared" ca="1" si="239"/>
        <v>6.27</v>
      </c>
      <c r="BJ90" s="59">
        <f t="shared" ca="1" si="239"/>
        <v>0.83</v>
      </c>
      <c r="BK90" s="59">
        <f t="shared" ca="1" si="239"/>
        <v>0.88</v>
      </c>
      <c r="BL90" s="59" t="str">
        <f t="shared" ca="1" si="239"/>
        <v/>
      </c>
      <c r="BM90" s="59">
        <f t="shared" ca="1" si="239"/>
        <v>4.07</v>
      </c>
      <c r="BN90" s="59" t="str">
        <f t="shared" ca="1" si="239"/>
        <v/>
      </c>
      <c r="BO90" s="59">
        <f t="shared" ca="1" si="239"/>
        <v>-5.12</v>
      </c>
      <c r="BP90" s="59">
        <f t="shared" ca="1" si="240"/>
        <v>12.05</v>
      </c>
      <c r="BQ90" s="59">
        <f t="shared" ca="1" si="241"/>
        <v>9.0878699999999996E-3</v>
      </c>
      <c r="BR90" s="59">
        <f t="shared" ca="1" si="241"/>
        <v>2.6873</v>
      </c>
      <c r="BS90" t="str">
        <f t="shared" si="242"/>
        <v>W07R06</v>
      </c>
      <c r="BT90">
        <f t="shared" si="243"/>
        <v>90</v>
      </c>
      <c r="BU90" t="b">
        <f t="shared" si="246"/>
        <v>1</v>
      </c>
    </row>
    <row r="91" spans="1:73" x14ac:dyDescent="0.3">
      <c r="A91" t="str">
        <f t="shared" si="244"/>
        <v>W07</v>
      </c>
      <c r="B91" t="s">
        <v>89</v>
      </c>
      <c r="C91" s="3" t="str">
        <f t="shared" si="216"/>
        <v>No Cool Vent</v>
      </c>
      <c r="D91" t="str">
        <f t="shared" ca="1" si="217"/>
        <v>Pass</v>
      </c>
      <c r="E91" s="2">
        <f t="shared" ca="1" si="218"/>
        <v>11.579999999999998</v>
      </c>
      <c r="F91" s="2">
        <f t="shared" ca="1" si="219"/>
        <v>11.579999999999998</v>
      </c>
      <c r="G91" s="3">
        <f t="shared" ca="1" si="220"/>
        <v>0</v>
      </c>
      <c r="H91" s="27" t="str">
        <f t="shared" ca="1" si="221"/>
        <v>Yes</v>
      </c>
      <c r="I91" s="2">
        <f t="shared" ca="1" si="222"/>
        <v>12.05</v>
      </c>
      <c r="J91" s="2">
        <f ca="1">IF(Units="EDR2 total",BF91,IF(Units="EDR1 total",#REF!,BE91))</f>
        <v>12.05</v>
      </c>
      <c r="K91" s="2">
        <f ca="1">IF(Units="EDR2 total",BQ91,IF(Units="EDR1 total",#REF!,BP91))</f>
        <v>12.05</v>
      </c>
      <c r="L91" s="3">
        <f t="shared" ca="1" si="223"/>
        <v>0</v>
      </c>
      <c r="M91" s="3" t="str">
        <f t="shared" ca="1" si="224"/>
        <v>Yes</v>
      </c>
      <c r="N91" s="27" t="str">
        <f t="shared" si="245"/>
        <v>W04R12</v>
      </c>
      <c r="O91" s="19">
        <f t="shared" ca="1" si="225"/>
        <v>0.47000000000000242</v>
      </c>
      <c r="P91" s="93">
        <f t="shared" ca="1" si="226"/>
        <v>74</v>
      </c>
      <c r="Q91" s="94">
        <f t="shared" ca="1" si="227"/>
        <v>5.89</v>
      </c>
      <c r="R91" s="94">
        <f t="shared" ca="1" si="227"/>
        <v>0.63</v>
      </c>
      <c r="S91" s="94">
        <f t="shared" ca="1" si="227"/>
        <v>0.88</v>
      </c>
      <c r="T91" s="94" t="str">
        <f t="shared" ca="1" si="227"/>
        <v/>
      </c>
      <c r="U91" s="94">
        <f t="shared" ca="1" si="227"/>
        <v>4.18</v>
      </c>
      <c r="V91" s="94">
        <f t="shared" ca="1" si="227"/>
        <v>0</v>
      </c>
      <c r="W91" s="94">
        <f t="shared" ca="1" si="228"/>
        <v>11.579999999999998</v>
      </c>
      <c r="X91" s="94">
        <f t="shared" ca="1" si="229"/>
        <v>20.71</v>
      </c>
      <c r="Y91" s="94">
        <f t="shared" ca="1" si="229"/>
        <v>1.0493900000000001E-3</v>
      </c>
      <c r="Z91" s="107">
        <f t="shared" ca="1" si="229"/>
        <v>2.6873</v>
      </c>
      <c r="AA91" s="107">
        <f t="shared" ca="1" si="229"/>
        <v>4.03</v>
      </c>
      <c r="AB91" s="94">
        <f t="shared" ca="1" si="229"/>
        <v>-9</v>
      </c>
      <c r="AC91" s="94">
        <f t="shared" ca="1" si="229"/>
        <v>0.47</v>
      </c>
      <c r="AD91" s="94">
        <f t="shared" ca="1" si="229"/>
        <v>0.43</v>
      </c>
      <c r="AE91" s="99">
        <f t="shared" ca="1" si="230"/>
        <v>74</v>
      </c>
      <c r="AF91" s="59">
        <f t="shared" ca="1" si="231"/>
        <v>5.89</v>
      </c>
      <c r="AG91" s="59">
        <f t="shared" ca="1" si="231"/>
        <v>0.63</v>
      </c>
      <c r="AH91" s="59">
        <f t="shared" ca="1" si="231"/>
        <v>0.88</v>
      </c>
      <c r="AI91" s="59" t="str">
        <f t="shared" ca="1" si="231"/>
        <v/>
      </c>
      <c r="AJ91" s="59">
        <f t="shared" ca="1" si="231"/>
        <v>4.18</v>
      </c>
      <c r="AK91" s="59">
        <f t="shared" ca="1" si="231"/>
        <v>0</v>
      </c>
      <c r="AL91" s="59">
        <f t="shared" ca="1" si="231"/>
        <v>-5.14</v>
      </c>
      <c r="AM91" s="59">
        <f t="shared" ca="1" si="232"/>
        <v>11.579999999999998</v>
      </c>
      <c r="AN91" s="59">
        <f t="shared" ca="1" si="233"/>
        <v>1.0495400000000001E-3</v>
      </c>
      <c r="AO91" s="59">
        <f t="shared" ca="1" si="233"/>
        <v>2.6873</v>
      </c>
      <c r="AP91" s="59">
        <f t="shared" ca="1" si="233"/>
        <v>4.03</v>
      </c>
      <c r="AQ91" s="59">
        <f t="shared" ca="1" si="233"/>
        <v>-9</v>
      </c>
      <c r="AR91" s="103">
        <f t="shared" ca="1" si="233"/>
        <v>2.6873</v>
      </c>
      <c r="AS91" s="103">
        <f t="shared" ca="1" si="233"/>
        <v>4.03</v>
      </c>
      <c r="AT91" s="59">
        <f t="shared" ca="1" si="233"/>
        <v>-9</v>
      </c>
      <c r="AU91" s="59">
        <f t="shared" ca="1" si="233"/>
        <v>0.47</v>
      </c>
      <c r="AV91" s="59">
        <f t="shared" ca="1" si="233"/>
        <v>0.43</v>
      </c>
      <c r="AW91" s="93">
        <f t="shared" ca="1" si="234"/>
        <v>74</v>
      </c>
      <c r="AX91" s="94">
        <f t="shared" ca="1" si="235"/>
        <v>6.27</v>
      </c>
      <c r="AY91" s="94">
        <f t="shared" ca="1" si="235"/>
        <v>0.83</v>
      </c>
      <c r="AZ91" s="94">
        <f t="shared" ca="1" si="235"/>
        <v>0.88</v>
      </c>
      <c r="BA91" s="94" t="str">
        <f t="shared" ca="1" si="235"/>
        <v/>
      </c>
      <c r="BB91" s="94">
        <f t="shared" ca="1" si="235"/>
        <v>4.07</v>
      </c>
      <c r="BC91" s="94" t="str">
        <f t="shared" ca="1" si="235"/>
        <v/>
      </c>
      <c r="BD91" s="94">
        <f t="shared" ca="1" si="235"/>
        <v>-5.18</v>
      </c>
      <c r="BE91" s="94">
        <f t="shared" ca="1" si="236"/>
        <v>12.05</v>
      </c>
      <c r="BF91" s="94">
        <f t="shared" ca="1" si="237"/>
        <v>9.0878699999999996E-3</v>
      </c>
      <c r="BG91" s="94">
        <f t="shared" ca="1" si="237"/>
        <v>2.6873</v>
      </c>
      <c r="BH91" s="99">
        <f t="shared" ca="1" si="238"/>
        <v>74</v>
      </c>
      <c r="BI91" s="59">
        <f t="shared" ca="1" si="239"/>
        <v>6.27</v>
      </c>
      <c r="BJ91" s="59">
        <f t="shared" ca="1" si="239"/>
        <v>0.83</v>
      </c>
      <c r="BK91" s="59">
        <f t="shared" ca="1" si="239"/>
        <v>0.88</v>
      </c>
      <c r="BL91" s="59" t="str">
        <f t="shared" ca="1" si="239"/>
        <v/>
      </c>
      <c r="BM91" s="59">
        <f t="shared" ca="1" si="239"/>
        <v>4.07</v>
      </c>
      <c r="BN91" s="59" t="str">
        <f t="shared" ca="1" si="239"/>
        <v/>
      </c>
      <c r="BO91" s="59">
        <f t="shared" ca="1" si="239"/>
        <v>-5.18</v>
      </c>
      <c r="BP91" s="59">
        <f t="shared" ca="1" si="240"/>
        <v>12.05</v>
      </c>
      <c r="BQ91" s="59">
        <f t="shared" ca="1" si="241"/>
        <v>9.0878699999999996E-3</v>
      </c>
      <c r="BR91" s="59">
        <f t="shared" ca="1" si="241"/>
        <v>2.6873</v>
      </c>
      <c r="BS91" t="str">
        <f t="shared" si="242"/>
        <v>W07R07</v>
      </c>
      <c r="BT91">
        <f t="shared" si="243"/>
        <v>91</v>
      </c>
      <c r="BU91" t="b">
        <f t="shared" si="246"/>
        <v>1</v>
      </c>
    </row>
    <row r="92" spans="1:73" x14ac:dyDescent="0.3">
      <c r="A92" t="str">
        <f t="shared" si="244"/>
        <v>W07</v>
      </c>
      <c r="B92" t="s">
        <v>91</v>
      </c>
      <c r="C92" s="3" t="str">
        <f t="shared" si="216"/>
        <v>Ducts 2% Leakage</v>
      </c>
      <c r="D92" t="str">
        <f t="shared" ca="1" si="217"/>
        <v>Pass</v>
      </c>
      <c r="E92" s="2">
        <f t="shared" ca="1" si="218"/>
        <v>11.41</v>
      </c>
      <c r="F92" s="2">
        <f t="shared" ca="1" si="219"/>
        <v>11.41</v>
      </c>
      <c r="G92" s="3">
        <f t="shared" ca="1" si="220"/>
        <v>0</v>
      </c>
      <c r="H92" s="27" t="str">
        <f t="shared" ca="1" si="221"/>
        <v>Yes</v>
      </c>
      <c r="I92" s="2">
        <f t="shared" ca="1" si="222"/>
        <v>12.05</v>
      </c>
      <c r="J92" s="2">
        <f ca="1">IF(Units="EDR2 total",BF92,IF(Units="EDR1 total",#REF!,BE92))</f>
        <v>12.05</v>
      </c>
      <c r="K92" s="2">
        <f ca="1">IF(Units="EDR2 total",BQ92,IF(Units="EDR1 total",#REF!,BP92))</f>
        <v>12.05</v>
      </c>
      <c r="L92" s="3">
        <f t="shared" ca="1" si="223"/>
        <v>0</v>
      </c>
      <c r="M92" s="3" t="str">
        <f t="shared" ca="1" si="224"/>
        <v>Yes</v>
      </c>
      <c r="N92" s="27" t="str">
        <f t="shared" si="245"/>
        <v>W04R12</v>
      </c>
      <c r="O92" s="19">
        <f t="shared" ca="1" si="225"/>
        <v>0.64000000000000057</v>
      </c>
      <c r="P92" s="93">
        <f t="shared" ca="1" si="226"/>
        <v>75</v>
      </c>
      <c r="Q92" s="94">
        <f t="shared" ca="1" si="227"/>
        <v>5.75</v>
      </c>
      <c r="R92" s="94">
        <f t="shared" ca="1" si="227"/>
        <v>0.6</v>
      </c>
      <c r="S92" s="94">
        <f t="shared" ca="1" si="227"/>
        <v>0.88</v>
      </c>
      <c r="T92" s="94" t="str">
        <f t="shared" ca="1" si="227"/>
        <v/>
      </c>
      <c r="U92" s="94">
        <f t="shared" ca="1" si="227"/>
        <v>4.18</v>
      </c>
      <c r="V92" s="94">
        <f t="shared" ca="1" si="227"/>
        <v>0</v>
      </c>
      <c r="W92" s="94">
        <f t="shared" ca="1" si="228"/>
        <v>11.41</v>
      </c>
      <c r="X92" s="94">
        <f t="shared" ca="1" si="229"/>
        <v>20.54</v>
      </c>
      <c r="Y92" s="94">
        <f t="shared" ca="1" si="229"/>
        <v>8.9796700000000004E-3</v>
      </c>
      <c r="Z92" s="107">
        <f t="shared" ca="1" si="229"/>
        <v>2.6873</v>
      </c>
      <c r="AA92" s="107">
        <f t="shared" ca="1" si="229"/>
        <v>4.08</v>
      </c>
      <c r="AB92" s="94">
        <f t="shared" ca="1" si="229"/>
        <v>50</v>
      </c>
      <c r="AC92" s="94">
        <f t="shared" ca="1" si="229"/>
        <v>0.64</v>
      </c>
      <c r="AD92" s="94">
        <f t="shared" ca="1" si="229"/>
        <v>0.6</v>
      </c>
      <c r="AE92" s="99">
        <f t="shared" ca="1" si="230"/>
        <v>75</v>
      </c>
      <c r="AF92" s="59">
        <f t="shared" ca="1" si="231"/>
        <v>5.75</v>
      </c>
      <c r="AG92" s="59">
        <f t="shared" ca="1" si="231"/>
        <v>0.6</v>
      </c>
      <c r="AH92" s="59">
        <f t="shared" ca="1" si="231"/>
        <v>0.88</v>
      </c>
      <c r="AI92" s="59" t="str">
        <f t="shared" ca="1" si="231"/>
        <v/>
      </c>
      <c r="AJ92" s="59">
        <f t="shared" ca="1" si="231"/>
        <v>4.18</v>
      </c>
      <c r="AK92" s="59">
        <f t="shared" ca="1" si="231"/>
        <v>0</v>
      </c>
      <c r="AL92" s="59">
        <f t="shared" ca="1" si="231"/>
        <v>-5.13</v>
      </c>
      <c r="AM92" s="59">
        <f t="shared" ca="1" si="232"/>
        <v>11.41</v>
      </c>
      <c r="AN92" s="59">
        <f t="shared" ca="1" si="233"/>
        <v>8.9796900000000002E-3</v>
      </c>
      <c r="AO92" s="59">
        <f t="shared" ca="1" si="233"/>
        <v>2.6873</v>
      </c>
      <c r="AP92" s="59">
        <f t="shared" ca="1" si="233"/>
        <v>4.08</v>
      </c>
      <c r="AQ92" s="59">
        <f t="shared" ca="1" si="233"/>
        <v>50</v>
      </c>
      <c r="AR92" s="103">
        <f t="shared" ca="1" si="233"/>
        <v>2.6873</v>
      </c>
      <c r="AS92" s="103">
        <f t="shared" ca="1" si="233"/>
        <v>4.08</v>
      </c>
      <c r="AT92" s="59">
        <f t="shared" ca="1" si="233"/>
        <v>50</v>
      </c>
      <c r="AU92" s="59">
        <f t="shared" ca="1" si="233"/>
        <v>0.64</v>
      </c>
      <c r="AV92" s="59">
        <f t="shared" ca="1" si="233"/>
        <v>0.6</v>
      </c>
      <c r="AW92" s="93">
        <f t="shared" ca="1" si="234"/>
        <v>75</v>
      </c>
      <c r="AX92" s="94">
        <f t="shared" ca="1" si="235"/>
        <v>6.27</v>
      </c>
      <c r="AY92" s="94">
        <f t="shared" ca="1" si="235"/>
        <v>0.83</v>
      </c>
      <c r="AZ92" s="94">
        <f t="shared" ca="1" si="235"/>
        <v>0.88</v>
      </c>
      <c r="BA92" s="94" t="str">
        <f t="shared" ca="1" si="235"/>
        <v/>
      </c>
      <c r="BB92" s="94">
        <f t="shared" ca="1" si="235"/>
        <v>4.07</v>
      </c>
      <c r="BC92" s="94" t="str">
        <f t="shared" ca="1" si="235"/>
        <v/>
      </c>
      <c r="BD92" s="94">
        <f t="shared" ca="1" si="235"/>
        <v>-5.18</v>
      </c>
      <c r="BE92" s="94">
        <f t="shared" ca="1" si="236"/>
        <v>12.05</v>
      </c>
      <c r="BF92" s="94">
        <f t="shared" ca="1" si="237"/>
        <v>9.0878699999999996E-3</v>
      </c>
      <c r="BG92" s="94">
        <f t="shared" ca="1" si="237"/>
        <v>2.6873</v>
      </c>
      <c r="BH92" s="99">
        <f t="shared" ca="1" si="238"/>
        <v>75</v>
      </c>
      <c r="BI92" s="59">
        <f t="shared" ca="1" si="239"/>
        <v>6.27</v>
      </c>
      <c r="BJ92" s="59">
        <f t="shared" ca="1" si="239"/>
        <v>0.83</v>
      </c>
      <c r="BK92" s="59">
        <f t="shared" ca="1" si="239"/>
        <v>0.88</v>
      </c>
      <c r="BL92" s="59" t="str">
        <f t="shared" ca="1" si="239"/>
        <v/>
      </c>
      <c r="BM92" s="59">
        <f t="shared" ca="1" si="239"/>
        <v>4.07</v>
      </c>
      <c r="BN92" s="59" t="str">
        <f t="shared" ca="1" si="239"/>
        <v/>
      </c>
      <c r="BO92" s="59">
        <f t="shared" ca="1" si="239"/>
        <v>-5.18</v>
      </c>
      <c r="BP92" s="59">
        <f t="shared" ca="1" si="240"/>
        <v>12.05</v>
      </c>
      <c r="BQ92" s="59">
        <f t="shared" ca="1" si="241"/>
        <v>9.0878699999999996E-3</v>
      </c>
      <c r="BR92" s="59">
        <f t="shared" ca="1" si="241"/>
        <v>2.6873</v>
      </c>
      <c r="BS92" t="str">
        <f t="shared" si="242"/>
        <v>W07R08</v>
      </c>
      <c r="BT92">
        <f t="shared" si="243"/>
        <v>92</v>
      </c>
      <c r="BU92" t="b">
        <f t="shared" si="246"/>
        <v>1</v>
      </c>
    </row>
    <row r="93" spans="1:73" x14ac:dyDescent="0.3">
      <c r="A93" t="str">
        <f t="shared" si="244"/>
        <v>W07</v>
      </c>
      <c r="B93" t="s">
        <v>93</v>
      </c>
      <c r="C93" s="3" t="str">
        <f t="shared" si="216"/>
        <v>No Quality Insulation Installation</v>
      </c>
      <c r="D93" t="str">
        <f t="shared" ca="1" si="217"/>
        <v>Pass</v>
      </c>
      <c r="E93" s="2">
        <f t="shared" ca="1" si="218"/>
        <v>12.370000000000001</v>
      </c>
      <c r="F93" s="2">
        <f t="shared" ca="1" si="219"/>
        <v>12.370000000000001</v>
      </c>
      <c r="G93" s="3">
        <f t="shared" ca="1" si="220"/>
        <v>0</v>
      </c>
      <c r="H93" s="27" t="str">
        <f t="shared" ca="1" si="221"/>
        <v>Yes</v>
      </c>
      <c r="I93" s="2">
        <f t="shared" ca="1" si="222"/>
        <v>12.05</v>
      </c>
      <c r="J93" s="2">
        <f ca="1">IF(Units="EDR2 total",BF93,IF(Units="EDR1 total",#REF!,BE93))</f>
        <v>12.05</v>
      </c>
      <c r="K93" s="2">
        <f ca="1">IF(Units="EDR2 total",BQ93,IF(Units="EDR1 total",#REF!,BP93))</f>
        <v>12.05</v>
      </c>
      <c r="L93" s="3">
        <f t="shared" ca="1" si="223"/>
        <v>0</v>
      </c>
      <c r="M93" s="3" t="str">
        <f t="shared" ca="1" si="224"/>
        <v>Yes</v>
      </c>
      <c r="N93" s="27" t="str">
        <f t="shared" si="245"/>
        <v>W04R12</v>
      </c>
      <c r="O93" s="19">
        <f t="shared" ca="1" si="225"/>
        <v>-0.32000000000000028</v>
      </c>
      <c r="P93" s="93">
        <f t="shared" ca="1" si="226"/>
        <v>76</v>
      </c>
      <c r="Q93" s="94">
        <f t="shared" ca="1" si="227"/>
        <v>6.58</v>
      </c>
      <c r="R93" s="94">
        <f t="shared" ca="1" si="227"/>
        <v>0.74</v>
      </c>
      <c r="S93" s="94">
        <f t="shared" ca="1" si="227"/>
        <v>0.88</v>
      </c>
      <c r="T93" s="94" t="str">
        <f t="shared" ca="1" si="227"/>
        <v/>
      </c>
      <c r="U93" s="94">
        <f t="shared" ca="1" si="227"/>
        <v>4.17</v>
      </c>
      <c r="V93" s="94">
        <f t="shared" ca="1" si="227"/>
        <v>0</v>
      </c>
      <c r="W93" s="94">
        <f t="shared" ca="1" si="228"/>
        <v>12.370000000000001</v>
      </c>
      <c r="X93" s="94">
        <f t="shared" ca="1" si="229"/>
        <v>21.47</v>
      </c>
      <c r="Y93" s="94">
        <f t="shared" ca="1" si="229"/>
        <v>9.1145500000000008E-3</v>
      </c>
      <c r="Z93" s="107">
        <f t="shared" ca="1" si="229"/>
        <v>2.6873</v>
      </c>
      <c r="AA93" s="107">
        <f t="shared" ca="1" si="229"/>
        <v>3.72</v>
      </c>
      <c r="AB93" s="94">
        <f t="shared" ca="1" si="229"/>
        <v>32</v>
      </c>
      <c r="AC93" s="94">
        <f t="shared" ca="1" si="229"/>
        <v>-0.32</v>
      </c>
      <c r="AD93" s="94">
        <f t="shared" ca="1" si="229"/>
        <v>-0.33</v>
      </c>
      <c r="AE93" s="99">
        <f t="shared" ca="1" si="230"/>
        <v>76</v>
      </c>
      <c r="AF93" s="59">
        <f t="shared" ca="1" si="231"/>
        <v>6.58</v>
      </c>
      <c r="AG93" s="59">
        <f t="shared" ca="1" si="231"/>
        <v>0.74</v>
      </c>
      <c r="AH93" s="59">
        <f t="shared" ca="1" si="231"/>
        <v>0.88</v>
      </c>
      <c r="AI93" s="59" t="str">
        <f t="shared" ca="1" si="231"/>
        <v/>
      </c>
      <c r="AJ93" s="59">
        <f t="shared" ca="1" si="231"/>
        <v>4.17</v>
      </c>
      <c r="AK93" s="59">
        <f t="shared" ca="1" si="231"/>
        <v>0</v>
      </c>
      <c r="AL93" s="59">
        <f t="shared" ca="1" si="231"/>
        <v>-5.16</v>
      </c>
      <c r="AM93" s="59">
        <f t="shared" ca="1" si="232"/>
        <v>12.370000000000001</v>
      </c>
      <c r="AN93" s="59">
        <f t="shared" ca="1" si="233"/>
        <v>9.1146200000000004E-3</v>
      </c>
      <c r="AO93" s="59">
        <f t="shared" ca="1" si="233"/>
        <v>2.6873</v>
      </c>
      <c r="AP93" s="59">
        <f t="shared" ca="1" si="233"/>
        <v>3.72</v>
      </c>
      <c r="AQ93" s="59">
        <f t="shared" ca="1" si="233"/>
        <v>32</v>
      </c>
      <c r="AR93" s="103">
        <f t="shared" ca="1" si="233"/>
        <v>2.6873</v>
      </c>
      <c r="AS93" s="103">
        <f t="shared" ca="1" si="233"/>
        <v>3.72</v>
      </c>
      <c r="AT93" s="59">
        <f t="shared" ca="1" si="233"/>
        <v>32</v>
      </c>
      <c r="AU93" s="59">
        <f t="shared" ca="1" si="233"/>
        <v>-0.32</v>
      </c>
      <c r="AV93" s="59">
        <f t="shared" ca="1" si="233"/>
        <v>-0.33</v>
      </c>
      <c r="AW93" s="93">
        <f t="shared" ca="1" si="234"/>
        <v>76</v>
      </c>
      <c r="AX93" s="94">
        <f t="shared" ca="1" si="235"/>
        <v>6.27</v>
      </c>
      <c r="AY93" s="94">
        <f t="shared" ca="1" si="235"/>
        <v>0.83</v>
      </c>
      <c r="AZ93" s="94">
        <f t="shared" ca="1" si="235"/>
        <v>0.88</v>
      </c>
      <c r="BA93" s="94" t="str">
        <f t="shared" ca="1" si="235"/>
        <v/>
      </c>
      <c r="BB93" s="94">
        <f t="shared" ca="1" si="235"/>
        <v>4.07</v>
      </c>
      <c r="BC93" s="94" t="str">
        <f t="shared" ca="1" si="235"/>
        <v/>
      </c>
      <c r="BD93" s="94">
        <f t="shared" ca="1" si="235"/>
        <v>-5.18</v>
      </c>
      <c r="BE93" s="94">
        <f t="shared" ca="1" si="236"/>
        <v>12.05</v>
      </c>
      <c r="BF93" s="94">
        <f t="shared" ca="1" si="237"/>
        <v>9.0878699999999996E-3</v>
      </c>
      <c r="BG93" s="94">
        <f t="shared" ca="1" si="237"/>
        <v>2.6873</v>
      </c>
      <c r="BH93" s="99">
        <f t="shared" ca="1" si="238"/>
        <v>76</v>
      </c>
      <c r="BI93" s="59">
        <f t="shared" ca="1" si="239"/>
        <v>6.27</v>
      </c>
      <c r="BJ93" s="59">
        <f t="shared" ca="1" si="239"/>
        <v>0.83</v>
      </c>
      <c r="BK93" s="59">
        <f t="shared" ca="1" si="239"/>
        <v>0.88</v>
      </c>
      <c r="BL93" s="59" t="str">
        <f t="shared" ca="1" si="239"/>
        <v/>
      </c>
      <c r="BM93" s="59">
        <f t="shared" ca="1" si="239"/>
        <v>4.07</v>
      </c>
      <c r="BN93" s="59" t="str">
        <f t="shared" ca="1" si="239"/>
        <v/>
      </c>
      <c r="BO93" s="59">
        <f t="shared" ca="1" si="239"/>
        <v>-5.18</v>
      </c>
      <c r="BP93" s="59">
        <f t="shared" ca="1" si="240"/>
        <v>12.05</v>
      </c>
      <c r="BQ93" s="59">
        <f t="shared" ca="1" si="241"/>
        <v>9.0878699999999996E-3</v>
      </c>
      <c r="BR93" s="59">
        <f t="shared" ca="1" si="241"/>
        <v>2.6873</v>
      </c>
      <c r="BS93" t="str">
        <f t="shared" si="242"/>
        <v>W07R09</v>
      </c>
      <c r="BT93">
        <f t="shared" si="243"/>
        <v>93</v>
      </c>
      <c r="BU93" t="b">
        <f t="shared" si="246"/>
        <v>1</v>
      </c>
    </row>
    <row r="94" spans="1:73" x14ac:dyDescent="0.3">
      <c r="A94" t="str">
        <f t="shared" si="244"/>
        <v>W07</v>
      </c>
      <c r="B94" t="s">
        <v>95</v>
      </c>
      <c r="C94" s="3" t="str">
        <f t="shared" si="216"/>
        <v>Air Leakage ACH50 2.0</v>
      </c>
      <c r="D94" t="str">
        <f t="shared" ca="1" si="217"/>
        <v>Pass</v>
      </c>
      <c r="E94" s="2">
        <f t="shared" ca="1" si="218"/>
        <v>11.280000000000001</v>
      </c>
      <c r="F94" s="2">
        <f t="shared" ca="1" si="219"/>
        <v>11.280000000000001</v>
      </c>
      <c r="G94" s="3">
        <f t="shared" ca="1" si="220"/>
        <v>0</v>
      </c>
      <c r="H94" s="27" t="str">
        <f t="shared" ca="1" si="221"/>
        <v>Yes</v>
      </c>
      <c r="I94" s="2">
        <f t="shared" ca="1" si="222"/>
        <v>12.05</v>
      </c>
      <c r="J94" s="2">
        <f ca="1">IF(Units="EDR2 total",BF94,IF(Units="EDR1 total",#REF!,BE94))</f>
        <v>12.05</v>
      </c>
      <c r="K94" s="2">
        <f ca="1">IF(Units="EDR2 total",BQ94,IF(Units="EDR1 total",#REF!,BP94))</f>
        <v>12.05</v>
      </c>
      <c r="L94" s="3">
        <f t="shared" ca="1" si="223"/>
        <v>0</v>
      </c>
      <c r="M94" s="3" t="str">
        <f t="shared" ca="1" si="224"/>
        <v>Yes</v>
      </c>
      <c r="N94" s="27" t="str">
        <f t="shared" si="245"/>
        <v>W04R12</v>
      </c>
      <c r="O94" s="19">
        <f t="shared" ca="1" si="225"/>
        <v>0.76999999999999957</v>
      </c>
      <c r="P94" s="93">
        <f t="shared" ca="1" si="226"/>
        <v>77</v>
      </c>
      <c r="Q94" s="94">
        <f t="shared" ca="1" si="227"/>
        <v>5.66</v>
      </c>
      <c r="R94" s="94">
        <f t="shared" ca="1" si="227"/>
        <v>0.56000000000000005</v>
      </c>
      <c r="S94" s="94">
        <f t="shared" ca="1" si="227"/>
        <v>0.88</v>
      </c>
      <c r="T94" s="94" t="str">
        <f t="shared" ca="1" si="227"/>
        <v/>
      </c>
      <c r="U94" s="94">
        <f t="shared" ca="1" si="227"/>
        <v>4.18</v>
      </c>
      <c r="V94" s="94">
        <f t="shared" ca="1" si="227"/>
        <v>0</v>
      </c>
      <c r="W94" s="94">
        <f t="shared" ca="1" si="228"/>
        <v>11.280000000000001</v>
      </c>
      <c r="X94" s="94">
        <f t="shared" ca="1" si="229"/>
        <v>20.41</v>
      </c>
      <c r="Y94" s="94">
        <f t="shared" ca="1" si="229"/>
        <v>8.9168000000000008E-3</v>
      </c>
      <c r="Z94" s="107">
        <f t="shared" ca="1" si="229"/>
        <v>2.6873</v>
      </c>
      <c r="AA94" s="107">
        <f t="shared" ca="1" si="229"/>
        <v>4.1100000000000003</v>
      </c>
      <c r="AB94" s="94">
        <f t="shared" ca="1" si="229"/>
        <v>55</v>
      </c>
      <c r="AC94" s="94">
        <f t="shared" ca="1" si="229"/>
        <v>0.77</v>
      </c>
      <c r="AD94" s="94">
        <f t="shared" ca="1" si="229"/>
        <v>0.73</v>
      </c>
      <c r="AE94" s="99">
        <f t="shared" ca="1" si="230"/>
        <v>77</v>
      </c>
      <c r="AF94" s="59">
        <f t="shared" ca="1" si="231"/>
        <v>5.66</v>
      </c>
      <c r="AG94" s="59">
        <f t="shared" ca="1" si="231"/>
        <v>0.56000000000000005</v>
      </c>
      <c r="AH94" s="59">
        <f t="shared" ca="1" si="231"/>
        <v>0.88</v>
      </c>
      <c r="AI94" s="59" t="str">
        <f t="shared" ca="1" si="231"/>
        <v/>
      </c>
      <c r="AJ94" s="59">
        <f t="shared" ca="1" si="231"/>
        <v>4.18</v>
      </c>
      <c r="AK94" s="59">
        <f t="shared" ca="1" si="231"/>
        <v>0</v>
      </c>
      <c r="AL94" s="59">
        <f t="shared" ca="1" si="231"/>
        <v>-5.12</v>
      </c>
      <c r="AM94" s="59">
        <f t="shared" ca="1" si="232"/>
        <v>11.280000000000001</v>
      </c>
      <c r="AN94" s="59">
        <f t="shared" ca="1" si="233"/>
        <v>8.9168100000000007E-3</v>
      </c>
      <c r="AO94" s="59">
        <f t="shared" ca="1" si="233"/>
        <v>2.6873</v>
      </c>
      <c r="AP94" s="59">
        <f t="shared" ca="1" si="233"/>
        <v>4.1100000000000003</v>
      </c>
      <c r="AQ94" s="59">
        <f t="shared" ca="1" si="233"/>
        <v>55</v>
      </c>
      <c r="AR94" s="103">
        <f t="shared" ca="1" si="233"/>
        <v>2.6873</v>
      </c>
      <c r="AS94" s="103">
        <f t="shared" ca="1" si="233"/>
        <v>4.1100000000000003</v>
      </c>
      <c r="AT94" s="59">
        <f t="shared" ca="1" si="233"/>
        <v>55</v>
      </c>
      <c r="AU94" s="59">
        <f t="shared" ca="1" si="233"/>
        <v>0.77</v>
      </c>
      <c r="AV94" s="59">
        <f t="shared" ca="1" si="233"/>
        <v>0.73</v>
      </c>
      <c r="AW94" s="93">
        <f t="shared" ca="1" si="234"/>
        <v>77</v>
      </c>
      <c r="AX94" s="94">
        <f t="shared" ca="1" si="235"/>
        <v>6.27</v>
      </c>
      <c r="AY94" s="94">
        <f t="shared" ca="1" si="235"/>
        <v>0.83</v>
      </c>
      <c r="AZ94" s="94">
        <f t="shared" ca="1" si="235"/>
        <v>0.88</v>
      </c>
      <c r="BA94" s="94" t="str">
        <f t="shared" ca="1" si="235"/>
        <v/>
      </c>
      <c r="BB94" s="94">
        <f t="shared" ca="1" si="235"/>
        <v>4.07</v>
      </c>
      <c r="BC94" s="94" t="str">
        <f t="shared" ca="1" si="235"/>
        <v/>
      </c>
      <c r="BD94" s="94">
        <f t="shared" ca="1" si="235"/>
        <v>-5.18</v>
      </c>
      <c r="BE94" s="94">
        <f t="shared" ca="1" si="236"/>
        <v>12.05</v>
      </c>
      <c r="BF94" s="94">
        <f t="shared" ca="1" si="237"/>
        <v>9.0878699999999996E-3</v>
      </c>
      <c r="BG94" s="94">
        <f t="shared" ca="1" si="237"/>
        <v>2.6873</v>
      </c>
      <c r="BH94" s="99">
        <f t="shared" ca="1" si="238"/>
        <v>77</v>
      </c>
      <c r="BI94" s="59">
        <f t="shared" ca="1" si="239"/>
        <v>6.27</v>
      </c>
      <c r="BJ94" s="59">
        <f t="shared" ca="1" si="239"/>
        <v>0.83</v>
      </c>
      <c r="BK94" s="59">
        <f t="shared" ca="1" si="239"/>
        <v>0.88</v>
      </c>
      <c r="BL94" s="59" t="str">
        <f t="shared" ca="1" si="239"/>
        <v/>
      </c>
      <c r="BM94" s="59">
        <f t="shared" ca="1" si="239"/>
        <v>4.07</v>
      </c>
      <c r="BN94" s="59" t="str">
        <f t="shared" ca="1" si="239"/>
        <v/>
      </c>
      <c r="BO94" s="59">
        <f t="shared" ca="1" si="239"/>
        <v>-5.18</v>
      </c>
      <c r="BP94" s="59">
        <f t="shared" ca="1" si="240"/>
        <v>12.05</v>
      </c>
      <c r="BQ94" s="59">
        <f t="shared" ca="1" si="241"/>
        <v>9.0878699999999996E-3</v>
      </c>
      <c r="BR94" s="59">
        <f t="shared" ca="1" si="241"/>
        <v>2.6873</v>
      </c>
      <c r="BS94" t="str">
        <f t="shared" si="242"/>
        <v>W07R10</v>
      </c>
      <c r="BT94">
        <f t="shared" si="243"/>
        <v>94</v>
      </c>
      <c r="BU94" t="b">
        <f t="shared" si="246"/>
        <v>1</v>
      </c>
    </row>
    <row r="95" spans="1:73" x14ac:dyDescent="0.3">
      <c r="A95" t="str">
        <f t="shared" si="244"/>
        <v>W07</v>
      </c>
      <c r="B95" t="s">
        <v>97</v>
      </c>
      <c r="C95" s="3" t="str">
        <f>VLOOKUP(A95,TestArray,4+RIGHT(B95,2))</f>
        <v>Heat pump HSPF2 9 SEER2 16/EER2 13</v>
      </c>
      <c r="D95" t="str">
        <f t="shared" ca="1" si="217"/>
        <v>Pass</v>
      </c>
      <c r="E95" s="2">
        <f t="shared" ca="1" si="218"/>
        <v>10.27</v>
      </c>
      <c r="F95" s="2">
        <f t="shared" ca="1" si="219"/>
        <v>10.27</v>
      </c>
      <c r="G95" s="3">
        <f t="shared" ca="1" si="220"/>
        <v>0</v>
      </c>
      <c r="H95" s="27" t="str">
        <f t="shared" ca="1" si="221"/>
        <v>Yes</v>
      </c>
      <c r="I95" s="2">
        <f t="shared" ca="1" si="222"/>
        <v>12.05</v>
      </c>
      <c r="J95" s="2">
        <f ca="1">IF(Units="EDR2 total",BF95,IF(Units="EDR1 total",#REF!,BE95))</f>
        <v>12.05</v>
      </c>
      <c r="K95" s="2">
        <f ca="1">IF(Units="EDR2 total",BQ95,IF(Units="EDR1 total",#REF!,BP95))</f>
        <v>12.05</v>
      </c>
      <c r="L95" s="3">
        <f t="shared" ca="1" si="223"/>
        <v>0</v>
      </c>
      <c r="M95" s="3" t="str">
        <f t="shared" ca="1" si="224"/>
        <v>Yes</v>
      </c>
      <c r="N95" s="27" t="str">
        <f t="shared" si="245"/>
        <v>W04R12</v>
      </c>
      <c r="O95" s="19">
        <f t="shared" ca="1" si="225"/>
        <v>1.7800000000000011</v>
      </c>
      <c r="P95" s="93">
        <f t="shared" ca="1" si="226"/>
        <v>78</v>
      </c>
      <c r="Q95" s="94">
        <f t="shared" ca="1" si="227"/>
        <v>4.62</v>
      </c>
      <c r="R95" s="94">
        <f t="shared" ca="1" si="227"/>
        <v>0.59</v>
      </c>
      <c r="S95" s="94">
        <f t="shared" ca="1" si="227"/>
        <v>0.88</v>
      </c>
      <c r="T95" s="94" t="str">
        <f t="shared" ca="1" si="227"/>
        <v/>
      </c>
      <c r="U95" s="94">
        <f t="shared" ca="1" si="227"/>
        <v>4.18</v>
      </c>
      <c r="V95" s="94">
        <f t="shared" ca="1" si="227"/>
        <v>0</v>
      </c>
      <c r="W95" s="94">
        <f t="shared" ca="1" si="228"/>
        <v>10.27</v>
      </c>
      <c r="X95" s="94">
        <f t="shared" ca="1" si="229"/>
        <v>19.41</v>
      </c>
      <c r="Y95" s="94">
        <f t="shared" ca="1" si="229"/>
        <v>8.9732100000000006E-3</v>
      </c>
      <c r="Z95" s="107">
        <f t="shared" ca="1" si="229"/>
        <v>2.6873</v>
      </c>
      <c r="AA95" s="107">
        <f t="shared" ca="1" si="229"/>
        <v>4.53</v>
      </c>
      <c r="AB95" s="94">
        <f t="shared" ca="1" si="229"/>
        <v>52</v>
      </c>
      <c r="AC95" s="94">
        <f t="shared" ca="1" si="229"/>
        <v>1.78</v>
      </c>
      <c r="AD95" s="94">
        <f t="shared" ca="1" si="229"/>
        <v>1.73</v>
      </c>
      <c r="AE95" s="99">
        <f t="shared" ca="1" si="230"/>
        <v>78</v>
      </c>
      <c r="AF95" s="59">
        <f t="shared" ca="1" si="231"/>
        <v>4.62</v>
      </c>
      <c r="AG95" s="59">
        <f t="shared" ca="1" si="231"/>
        <v>0.59</v>
      </c>
      <c r="AH95" s="59">
        <f t="shared" ca="1" si="231"/>
        <v>0.88</v>
      </c>
      <c r="AI95" s="59" t="str">
        <f t="shared" ca="1" si="231"/>
        <v/>
      </c>
      <c r="AJ95" s="59">
        <f t="shared" ca="1" si="231"/>
        <v>4.18</v>
      </c>
      <c r="AK95" s="59">
        <f t="shared" ca="1" si="231"/>
        <v>0</v>
      </c>
      <c r="AL95" s="59">
        <f t="shared" ca="1" si="231"/>
        <v>-5.12</v>
      </c>
      <c r="AM95" s="59">
        <f t="shared" ca="1" si="232"/>
        <v>10.27</v>
      </c>
      <c r="AN95" s="59">
        <f t="shared" ca="1" si="233"/>
        <v>8.9732200000000005E-3</v>
      </c>
      <c r="AO95" s="59">
        <f t="shared" ca="1" si="233"/>
        <v>2.6873</v>
      </c>
      <c r="AP95" s="59">
        <f t="shared" ca="1" si="233"/>
        <v>4.53</v>
      </c>
      <c r="AQ95" s="59">
        <f t="shared" ca="1" si="233"/>
        <v>52</v>
      </c>
      <c r="AR95" s="103">
        <f t="shared" ca="1" si="233"/>
        <v>2.6873</v>
      </c>
      <c r="AS95" s="103">
        <f t="shared" ca="1" si="233"/>
        <v>4.53</v>
      </c>
      <c r="AT95" s="59">
        <f t="shared" ca="1" si="233"/>
        <v>52</v>
      </c>
      <c r="AU95" s="59">
        <f t="shared" ca="1" si="233"/>
        <v>1.78</v>
      </c>
      <c r="AV95" s="59">
        <f t="shared" ca="1" si="233"/>
        <v>1.73</v>
      </c>
      <c r="AW95" s="93">
        <f t="shared" ca="1" si="234"/>
        <v>78</v>
      </c>
      <c r="AX95" s="94">
        <f t="shared" ca="1" si="235"/>
        <v>6.27</v>
      </c>
      <c r="AY95" s="94">
        <f t="shared" ca="1" si="235"/>
        <v>0.83</v>
      </c>
      <c r="AZ95" s="94">
        <f t="shared" ca="1" si="235"/>
        <v>0.88</v>
      </c>
      <c r="BA95" s="94" t="str">
        <f t="shared" ca="1" si="235"/>
        <v/>
      </c>
      <c r="BB95" s="94">
        <f t="shared" ca="1" si="235"/>
        <v>4.07</v>
      </c>
      <c r="BC95" s="94" t="str">
        <f t="shared" ca="1" si="235"/>
        <v/>
      </c>
      <c r="BD95" s="94">
        <f t="shared" ca="1" si="235"/>
        <v>-5.18</v>
      </c>
      <c r="BE95" s="94">
        <f t="shared" ca="1" si="236"/>
        <v>12.05</v>
      </c>
      <c r="BF95" s="94">
        <f t="shared" ca="1" si="237"/>
        <v>9.0878699999999996E-3</v>
      </c>
      <c r="BG95" s="94">
        <f t="shared" ca="1" si="237"/>
        <v>2.6873</v>
      </c>
      <c r="BH95" s="99">
        <f t="shared" ca="1" si="238"/>
        <v>78</v>
      </c>
      <c r="BI95" s="59">
        <f t="shared" ca="1" si="239"/>
        <v>6.27</v>
      </c>
      <c r="BJ95" s="59">
        <f t="shared" ca="1" si="239"/>
        <v>0.83</v>
      </c>
      <c r="BK95" s="59">
        <f t="shared" ca="1" si="239"/>
        <v>0.88</v>
      </c>
      <c r="BL95" s="59" t="str">
        <f t="shared" ca="1" si="239"/>
        <v/>
      </c>
      <c r="BM95" s="59">
        <f t="shared" ca="1" si="239"/>
        <v>4.07</v>
      </c>
      <c r="BN95" s="59" t="str">
        <f t="shared" ca="1" si="239"/>
        <v/>
      </c>
      <c r="BO95" s="59">
        <f t="shared" ca="1" si="239"/>
        <v>-5.18</v>
      </c>
      <c r="BP95" s="59">
        <f t="shared" ca="1" si="240"/>
        <v>12.05</v>
      </c>
      <c r="BQ95" s="59">
        <f t="shared" ca="1" si="241"/>
        <v>9.0878699999999996E-3</v>
      </c>
      <c r="BR95" s="59">
        <f t="shared" ca="1" si="241"/>
        <v>2.6873</v>
      </c>
      <c r="BS95" t="str">
        <f t="shared" si="242"/>
        <v>W07R11</v>
      </c>
      <c r="BT95">
        <f t="shared" ref="BT95" si="247">ROW(BS95)</f>
        <v>95</v>
      </c>
      <c r="BU95" t="b">
        <f t="shared" si="246"/>
        <v>1</v>
      </c>
    </row>
    <row r="96" spans="1:73" x14ac:dyDescent="0.3">
      <c r="A96" t="str">
        <f t="shared" si="244"/>
        <v>W07</v>
      </c>
      <c r="B96" t="s">
        <v>99</v>
      </c>
      <c r="C96" s="3" t="str">
        <f>VLOOKUP(A96,TestArray,4+RIGHT(B96,2))</f>
        <v>VCHP3, Single speed</v>
      </c>
      <c r="D96" t="str">
        <f t="shared" ca="1" si="217"/>
        <v>Pass</v>
      </c>
      <c r="E96" s="2">
        <f t="shared" ca="1" si="218"/>
        <v>11.54</v>
      </c>
      <c r="F96" s="2">
        <f t="shared" ca="1" si="219"/>
        <v>11.54</v>
      </c>
      <c r="G96" s="3">
        <f t="shared" ca="1" si="220"/>
        <v>0</v>
      </c>
      <c r="H96" s="27" t="str">
        <f t="shared" ca="1" si="221"/>
        <v>Yes</v>
      </c>
      <c r="I96" s="2">
        <f t="shared" ca="1" si="222"/>
        <v>12.05</v>
      </c>
      <c r="J96" s="2">
        <f ca="1">IF(Units="EDR2 total",BF96,IF(Units="EDR1 total",#REF!,BE96))</f>
        <v>12.05</v>
      </c>
      <c r="K96" s="2">
        <f ca="1">IF(Units="EDR2 total",BQ96,IF(Units="EDR1 total",#REF!,BP96))</f>
        <v>12.05</v>
      </c>
      <c r="L96" s="3">
        <f t="shared" ca="1" si="223"/>
        <v>0</v>
      </c>
      <c r="M96" s="3" t="str">
        <f t="shared" ca="1" si="224"/>
        <v>Yes</v>
      </c>
      <c r="N96" s="27" t="str">
        <f t="shared" si="245"/>
        <v>W04R12</v>
      </c>
      <c r="O96" s="19">
        <f t="shared" ca="1" si="225"/>
        <v>0.51000000000000156</v>
      </c>
      <c r="P96" s="93">
        <f t="shared" ca="1" si="226"/>
        <v>79</v>
      </c>
      <c r="Q96" s="94">
        <f t="shared" ca="1" si="227"/>
        <v>5.87</v>
      </c>
      <c r="R96" s="94">
        <f t="shared" ca="1" si="227"/>
        <v>0.61</v>
      </c>
      <c r="S96" s="94">
        <f t="shared" ca="1" si="227"/>
        <v>0.88</v>
      </c>
      <c r="T96" s="94" t="str">
        <f t="shared" ca="1" si="227"/>
        <v/>
      </c>
      <c r="U96" s="94">
        <f t="shared" ca="1" si="227"/>
        <v>4.18</v>
      </c>
      <c r="V96" s="94">
        <f t="shared" ca="1" si="227"/>
        <v>0</v>
      </c>
      <c r="W96" s="94">
        <f t="shared" ca="1" si="228"/>
        <v>11.54</v>
      </c>
      <c r="X96" s="94">
        <f t="shared" ca="1" si="229"/>
        <v>20.67</v>
      </c>
      <c r="Y96" s="94">
        <f t="shared" ca="1" si="229"/>
        <v>8.9803000000000001E-3</v>
      </c>
      <c r="Z96" s="107">
        <f t="shared" ca="1" si="229"/>
        <v>2.6873</v>
      </c>
      <c r="AA96" s="107">
        <f t="shared" ca="1" si="229"/>
        <v>4.03</v>
      </c>
      <c r="AB96" s="94">
        <f t="shared" ca="1" si="229"/>
        <v>49</v>
      </c>
      <c r="AC96" s="94">
        <f t="shared" ca="1" si="229"/>
        <v>0.51</v>
      </c>
      <c r="AD96" s="94">
        <f t="shared" ca="1" si="229"/>
        <v>0.47</v>
      </c>
      <c r="AE96" s="99">
        <f t="shared" ca="1" si="230"/>
        <v>79</v>
      </c>
      <c r="AF96" s="59">
        <f t="shared" ca="1" si="231"/>
        <v>5.87</v>
      </c>
      <c r="AG96" s="59">
        <f t="shared" ca="1" si="231"/>
        <v>0.61</v>
      </c>
      <c r="AH96" s="59">
        <f t="shared" ca="1" si="231"/>
        <v>0.88</v>
      </c>
      <c r="AI96" s="59" t="str">
        <f t="shared" ca="1" si="231"/>
        <v/>
      </c>
      <c r="AJ96" s="59">
        <f t="shared" ca="1" si="231"/>
        <v>4.18</v>
      </c>
      <c r="AK96" s="59">
        <f t="shared" ca="1" si="231"/>
        <v>0</v>
      </c>
      <c r="AL96" s="59">
        <f t="shared" ca="1" si="231"/>
        <v>-5.13</v>
      </c>
      <c r="AM96" s="59">
        <f t="shared" ca="1" si="232"/>
        <v>11.54</v>
      </c>
      <c r="AN96" s="59">
        <f t="shared" ca="1" si="233"/>
        <v>8.9803000000000001E-3</v>
      </c>
      <c r="AO96" s="59">
        <f t="shared" ca="1" si="233"/>
        <v>2.6873</v>
      </c>
      <c r="AP96" s="59">
        <f t="shared" ca="1" si="233"/>
        <v>4.03</v>
      </c>
      <c r="AQ96" s="59">
        <f t="shared" ca="1" si="233"/>
        <v>49</v>
      </c>
      <c r="AR96" s="103">
        <f t="shared" ca="1" si="233"/>
        <v>2.6873</v>
      </c>
      <c r="AS96" s="103">
        <f t="shared" ca="1" si="233"/>
        <v>4.03</v>
      </c>
      <c r="AT96" s="59">
        <f t="shared" ca="1" si="233"/>
        <v>49</v>
      </c>
      <c r="AU96" s="59">
        <f t="shared" ca="1" si="233"/>
        <v>0.51</v>
      </c>
      <c r="AV96" s="59">
        <f t="shared" ca="1" si="233"/>
        <v>0.47</v>
      </c>
      <c r="AW96" s="93">
        <f t="shared" ca="1" si="234"/>
        <v>79</v>
      </c>
      <c r="AX96" s="94">
        <f t="shared" ca="1" si="235"/>
        <v>6.27</v>
      </c>
      <c r="AY96" s="94">
        <f t="shared" ca="1" si="235"/>
        <v>0.83</v>
      </c>
      <c r="AZ96" s="94">
        <f t="shared" ca="1" si="235"/>
        <v>0.88</v>
      </c>
      <c r="BA96" s="94" t="str">
        <f t="shared" ca="1" si="235"/>
        <v/>
      </c>
      <c r="BB96" s="94">
        <f t="shared" ca="1" si="235"/>
        <v>4.07</v>
      </c>
      <c r="BC96" s="94" t="str">
        <f t="shared" ca="1" si="235"/>
        <v/>
      </c>
      <c r="BD96" s="94">
        <f t="shared" ca="1" si="235"/>
        <v>-5.18</v>
      </c>
      <c r="BE96" s="94">
        <f t="shared" ca="1" si="236"/>
        <v>12.05</v>
      </c>
      <c r="BF96" s="94">
        <f t="shared" ca="1" si="237"/>
        <v>9.0878699999999996E-3</v>
      </c>
      <c r="BG96" s="94">
        <f t="shared" ca="1" si="237"/>
        <v>2.6873</v>
      </c>
      <c r="BH96" s="99">
        <f t="shared" ca="1" si="238"/>
        <v>79</v>
      </c>
      <c r="BI96" s="59">
        <f t="shared" ca="1" si="239"/>
        <v>6.27</v>
      </c>
      <c r="BJ96" s="59">
        <f t="shared" ca="1" si="239"/>
        <v>0.83</v>
      </c>
      <c r="BK96" s="59">
        <f t="shared" ca="1" si="239"/>
        <v>0.88</v>
      </c>
      <c r="BL96" s="59" t="str">
        <f t="shared" ca="1" si="239"/>
        <v/>
      </c>
      <c r="BM96" s="59">
        <f t="shared" ca="1" si="239"/>
        <v>4.07</v>
      </c>
      <c r="BN96" s="59" t="str">
        <f t="shared" ca="1" si="239"/>
        <v/>
      </c>
      <c r="BO96" s="59">
        <f t="shared" ca="1" si="239"/>
        <v>-5.18</v>
      </c>
      <c r="BP96" s="59">
        <f t="shared" ca="1" si="240"/>
        <v>12.05</v>
      </c>
      <c r="BQ96" s="59">
        <f t="shared" ca="1" si="241"/>
        <v>9.0878699999999996E-3</v>
      </c>
      <c r="BR96" s="59">
        <f t="shared" ca="1" si="241"/>
        <v>2.6873</v>
      </c>
      <c r="BS96" t="str">
        <f t="shared" si="242"/>
        <v>W07R12</v>
      </c>
      <c r="BT96">
        <f t="shared" ref="BT96:BT99" si="248">ROW(BS96)</f>
        <v>96</v>
      </c>
      <c r="BU96" t="b">
        <f t="shared" si="246"/>
        <v>1</v>
      </c>
    </row>
    <row r="97" spans="1:73" x14ac:dyDescent="0.3">
      <c r="A97" t="str">
        <f t="shared" si="244"/>
        <v>W07</v>
      </c>
      <c r="B97" t="s">
        <v>101</v>
      </c>
      <c r="C97" s="3" t="str">
        <f>VLOOKUP(A97,TestArray,4+RIGHT(B97,2))</f>
        <v>VCHP3, Variable speed</v>
      </c>
      <c r="D97" t="str">
        <f t="shared" ca="1" si="217"/>
        <v>Pass</v>
      </c>
      <c r="E97" s="2">
        <f t="shared" ca="1" si="218"/>
        <v>12.56</v>
      </c>
      <c r="F97" s="2">
        <f t="shared" ca="1" si="219"/>
        <v>12.56</v>
      </c>
      <c r="G97" s="3">
        <f t="shared" ca="1" si="220"/>
        <v>0</v>
      </c>
      <c r="H97" s="27" t="str">
        <f t="shared" ca="1" si="221"/>
        <v>Yes</v>
      </c>
      <c r="I97" s="2">
        <f t="shared" ca="1" si="222"/>
        <v>12.05</v>
      </c>
      <c r="J97" s="2">
        <f ca="1">IF(Units="EDR2 total",BF97,IF(Units="EDR1 total",#REF!,BE97))</f>
        <v>12.05</v>
      </c>
      <c r="K97" s="2">
        <f ca="1">IF(Units="EDR2 total",BQ97,IF(Units="EDR1 total",#REF!,BP97))</f>
        <v>12.05</v>
      </c>
      <c r="L97" s="3">
        <f t="shared" ca="1" si="223"/>
        <v>0</v>
      </c>
      <c r="M97" s="3" t="str">
        <f t="shared" ca="1" si="224"/>
        <v>Yes</v>
      </c>
      <c r="N97" s="27" t="str">
        <f t="shared" si="245"/>
        <v>W04R12</v>
      </c>
      <c r="O97" s="19">
        <f t="shared" ca="1" si="225"/>
        <v>-0.50999999999999979</v>
      </c>
      <c r="P97" s="93">
        <f t="shared" ca="1" si="226"/>
        <v>80</v>
      </c>
      <c r="Q97" s="94">
        <f t="shared" ca="1" si="227"/>
        <v>6.84</v>
      </c>
      <c r="R97" s="94">
        <f t="shared" ca="1" si="227"/>
        <v>0.66</v>
      </c>
      <c r="S97" s="94">
        <f t="shared" ca="1" si="227"/>
        <v>0.88</v>
      </c>
      <c r="T97" s="94" t="str">
        <f t="shared" ca="1" si="227"/>
        <v/>
      </c>
      <c r="U97" s="94">
        <f t="shared" ca="1" si="227"/>
        <v>4.18</v>
      </c>
      <c r="V97" s="94">
        <f t="shared" ca="1" si="227"/>
        <v>0</v>
      </c>
      <c r="W97" s="94">
        <f t="shared" ca="1" si="228"/>
        <v>12.56</v>
      </c>
      <c r="X97" s="94">
        <f t="shared" ca="1" si="229"/>
        <v>21.69</v>
      </c>
      <c r="Y97" s="94">
        <f t="shared" ca="1" si="229"/>
        <v>9.0060999999999995E-3</v>
      </c>
      <c r="Z97" s="107">
        <f t="shared" ca="1" si="229"/>
        <v>2.6873</v>
      </c>
      <c r="AA97" s="107">
        <f t="shared" ca="1" si="229"/>
        <v>3.63</v>
      </c>
      <c r="AB97" s="94">
        <f t="shared" ca="1" si="229"/>
        <v>43</v>
      </c>
      <c r="AC97" s="94">
        <f t="shared" ca="1" si="229"/>
        <v>-0.51</v>
      </c>
      <c r="AD97" s="94">
        <f t="shared" ca="1" si="229"/>
        <v>-0.55000000000000004</v>
      </c>
      <c r="AE97" s="99">
        <f t="shared" ca="1" si="230"/>
        <v>80</v>
      </c>
      <c r="AF97" s="59">
        <f t="shared" ca="1" si="231"/>
        <v>6.84</v>
      </c>
      <c r="AG97" s="59">
        <f t="shared" ca="1" si="231"/>
        <v>0.66</v>
      </c>
      <c r="AH97" s="59">
        <f t="shared" ca="1" si="231"/>
        <v>0.88</v>
      </c>
      <c r="AI97" s="59" t="str">
        <f t="shared" ca="1" si="231"/>
        <v/>
      </c>
      <c r="AJ97" s="59">
        <f t="shared" ca="1" si="231"/>
        <v>4.18</v>
      </c>
      <c r="AK97" s="59">
        <f t="shared" ca="1" si="231"/>
        <v>0</v>
      </c>
      <c r="AL97" s="59">
        <f t="shared" ca="1" si="231"/>
        <v>-5.13</v>
      </c>
      <c r="AM97" s="59">
        <f t="shared" ca="1" si="232"/>
        <v>12.56</v>
      </c>
      <c r="AN97" s="59">
        <f t="shared" ca="1" si="233"/>
        <v>9.0060999999999995E-3</v>
      </c>
      <c r="AO97" s="59">
        <f t="shared" ca="1" si="233"/>
        <v>2.6873</v>
      </c>
      <c r="AP97" s="59">
        <f t="shared" ca="1" si="233"/>
        <v>3.63</v>
      </c>
      <c r="AQ97" s="59">
        <f t="shared" ca="1" si="233"/>
        <v>43</v>
      </c>
      <c r="AR97" s="103">
        <f t="shared" ca="1" si="233"/>
        <v>2.6873</v>
      </c>
      <c r="AS97" s="103">
        <f t="shared" ca="1" si="233"/>
        <v>3.63</v>
      </c>
      <c r="AT97" s="59">
        <f t="shared" ca="1" si="233"/>
        <v>43</v>
      </c>
      <c r="AU97" s="59">
        <f t="shared" ca="1" si="233"/>
        <v>-0.51</v>
      </c>
      <c r="AV97" s="59">
        <f t="shared" ca="1" si="233"/>
        <v>-0.55000000000000004</v>
      </c>
      <c r="AW97" s="93">
        <f t="shared" ca="1" si="234"/>
        <v>80</v>
      </c>
      <c r="AX97" s="94">
        <f t="shared" ca="1" si="235"/>
        <v>6.27</v>
      </c>
      <c r="AY97" s="94">
        <f t="shared" ca="1" si="235"/>
        <v>0.83</v>
      </c>
      <c r="AZ97" s="94">
        <f t="shared" ca="1" si="235"/>
        <v>0.88</v>
      </c>
      <c r="BA97" s="94" t="str">
        <f t="shared" ca="1" si="235"/>
        <v/>
      </c>
      <c r="BB97" s="94">
        <f t="shared" ca="1" si="235"/>
        <v>4.07</v>
      </c>
      <c r="BC97" s="94" t="str">
        <f t="shared" ca="1" si="235"/>
        <v/>
      </c>
      <c r="BD97" s="94">
        <f t="shared" ca="1" si="235"/>
        <v>-5.18</v>
      </c>
      <c r="BE97" s="94">
        <f t="shared" ca="1" si="236"/>
        <v>12.05</v>
      </c>
      <c r="BF97" s="94">
        <f t="shared" ca="1" si="237"/>
        <v>9.0878699999999996E-3</v>
      </c>
      <c r="BG97" s="94">
        <f t="shared" ca="1" si="237"/>
        <v>2.6873</v>
      </c>
      <c r="BH97" s="99">
        <f t="shared" ca="1" si="238"/>
        <v>80</v>
      </c>
      <c r="BI97" s="59">
        <f t="shared" ca="1" si="239"/>
        <v>6.27</v>
      </c>
      <c r="BJ97" s="59">
        <f t="shared" ca="1" si="239"/>
        <v>0.83</v>
      </c>
      <c r="BK97" s="59">
        <f t="shared" ca="1" si="239"/>
        <v>0.88</v>
      </c>
      <c r="BL97" s="59" t="str">
        <f t="shared" ca="1" si="239"/>
        <v/>
      </c>
      <c r="BM97" s="59">
        <f t="shared" ca="1" si="239"/>
        <v>4.07</v>
      </c>
      <c r="BN97" s="59" t="str">
        <f t="shared" ca="1" si="239"/>
        <v/>
      </c>
      <c r="BO97" s="59">
        <f t="shared" ca="1" si="239"/>
        <v>-5.18</v>
      </c>
      <c r="BP97" s="59">
        <f t="shared" ca="1" si="240"/>
        <v>12.05</v>
      </c>
      <c r="BQ97" s="59">
        <f t="shared" ca="1" si="241"/>
        <v>9.0878699999999996E-3</v>
      </c>
      <c r="BR97" s="59">
        <f t="shared" ca="1" si="241"/>
        <v>2.6873</v>
      </c>
      <c r="BS97" t="str">
        <f t="shared" si="242"/>
        <v>W07R13</v>
      </c>
      <c r="BT97">
        <f t="shared" si="248"/>
        <v>97</v>
      </c>
      <c r="BU97" t="b">
        <f t="shared" si="246"/>
        <v>1</v>
      </c>
    </row>
    <row r="98" spans="1:73" x14ac:dyDescent="0.3">
      <c r="A98" t="str">
        <f t="shared" si="244"/>
        <v>W07</v>
      </c>
      <c r="B98" t="s">
        <v>103</v>
      </c>
      <c r="C98" s="3" t="str">
        <f>VLOOKUP(A98,TestArray,4+RIGHT(B98,2))</f>
        <v>DFHP: HeatPumpV3 with Gas Furnace backup</v>
      </c>
      <c r="D98" t="str">
        <f t="shared" ca="1" si="217"/>
        <v>Pass</v>
      </c>
      <c r="E98" s="2">
        <f t="shared" ca="1" si="218"/>
        <v>11.44</v>
      </c>
      <c r="F98" s="2">
        <f t="shared" ca="1" si="219"/>
        <v>11.44</v>
      </c>
      <c r="G98" s="3">
        <f t="shared" ca="1" si="220"/>
        <v>0</v>
      </c>
      <c r="H98" s="27" t="str">
        <f t="shared" ca="1" si="221"/>
        <v>Yes</v>
      </c>
      <c r="I98" s="2">
        <f t="shared" ca="1" si="222"/>
        <v>12.05</v>
      </c>
      <c r="J98" s="2">
        <f ca="1">IF(Units="EDR2 total",BF98,IF(Units="EDR1 total",#REF!,BE98))</f>
        <v>12.05</v>
      </c>
      <c r="K98" s="2">
        <f ca="1">IF(Units="EDR2 total",BQ98,IF(Units="EDR1 total",#REF!,BP98))</f>
        <v>12.05</v>
      </c>
      <c r="L98" s="3">
        <f t="shared" ca="1" si="223"/>
        <v>0</v>
      </c>
      <c r="M98" s="3" t="str">
        <f t="shared" ca="1" si="224"/>
        <v>Yes</v>
      </c>
      <c r="N98" s="27" t="str">
        <f>N97</f>
        <v>W04R12</v>
      </c>
      <c r="O98" s="19">
        <f t="shared" ca="1" si="225"/>
        <v>0.61000000000000121</v>
      </c>
      <c r="P98" s="93">
        <f t="shared" ca="1" si="226"/>
        <v>81</v>
      </c>
      <c r="Q98" s="94">
        <f t="shared" ca="1" si="227"/>
        <v>5.77</v>
      </c>
      <c r="R98" s="94">
        <f t="shared" ca="1" si="227"/>
        <v>0.61</v>
      </c>
      <c r="S98" s="94">
        <f t="shared" ca="1" si="227"/>
        <v>0.88</v>
      </c>
      <c r="T98" s="94" t="str">
        <f t="shared" ca="1" si="227"/>
        <v/>
      </c>
      <c r="U98" s="94">
        <f t="shared" ca="1" si="227"/>
        <v>4.18</v>
      </c>
      <c r="V98" s="94">
        <f t="shared" ca="1" si="227"/>
        <v>0</v>
      </c>
      <c r="W98" s="94">
        <f t="shared" ca="1" si="228"/>
        <v>11.44</v>
      </c>
      <c r="X98" s="94">
        <f t="shared" ca="1" si="229"/>
        <v>20.57</v>
      </c>
      <c r="Y98" s="94">
        <f t="shared" ca="1" si="229"/>
        <v>8.9803000000000001E-3</v>
      </c>
      <c r="Z98" s="107">
        <f t="shared" ca="1" si="229"/>
        <v>2.6873</v>
      </c>
      <c r="AA98" s="107">
        <f t="shared" ca="1" si="229"/>
        <v>4.0199999999999996</v>
      </c>
      <c r="AB98" s="94">
        <f t="shared" ca="1" si="229"/>
        <v>49</v>
      </c>
      <c r="AC98" s="94">
        <f t="shared" ca="1" si="229"/>
        <v>0.61</v>
      </c>
      <c r="AD98" s="94">
        <f t="shared" ca="1" si="229"/>
        <v>0.56999999999999995</v>
      </c>
      <c r="AE98" s="99">
        <f t="shared" ca="1" si="230"/>
        <v>81</v>
      </c>
      <c r="AF98" s="59">
        <f t="shared" ca="1" si="231"/>
        <v>5.77</v>
      </c>
      <c r="AG98" s="59">
        <f t="shared" ca="1" si="231"/>
        <v>0.61</v>
      </c>
      <c r="AH98" s="59">
        <f t="shared" ca="1" si="231"/>
        <v>0.88</v>
      </c>
      <c r="AI98" s="59" t="str">
        <f t="shared" ca="1" si="231"/>
        <v/>
      </c>
      <c r="AJ98" s="59">
        <f t="shared" ca="1" si="231"/>
        <v>4.18</v>
      </c>
      <c r="AK98" s="59">
        <f t="shared" ca="1" si="231"/>
        <v>0</v>
      </c>
      <c r="AL98" s="59">
        <f t="shared" ca="1" si="231"/>
        <v>-5.13</v>
      </c>
      <c r="AM98" s="59">
        <f t="shared" ca="1" si="232"/>
        <v>11.44</v>
      </c>
      <c r="AN98" s="59">
        <f t="shared" ca="1" si="233"/>
        <v>8.9803000000000001E-3</v>
      </c>
      <c r="AO98" s="59">
        <f t="shared" ca="1" si="233"/>
        <v>2.6873</v>
      </c>
      <c r="AP98" s="59">
        <f t="shared" ca="1" si="233"/>
        <v>4.0199999999999996</v>
      </c>
      <c r="AQ98" s="59">
        <f t="shared" ca="1" si="233"/>
        <v>49</v>
      </c>
      <c r="AR98" s="103">
        <f t="shared" ca="1" si="233"/>
        <v>2.6873</v>
      </c>
      <c r="AS98" s="103">
        <f t="shared" ca="1" si="233"/>
        <v>4.0199999999999996</v>
      </c>
      <c r="AT98" s="59">
        <f t="shared" ca="1" si="233"/>
        <v>49</v>
      </c>
      <c r="AU98" s="59">
        <f t="shared" ca="1" si="233"/>
        <v>0.61</v>
      </c>
      <c r="AV98" s="59">
        <f t="shared" ca="1" si="233"/>
        <v>0.56999999999999995</v>
      </c>
      <c r="AW98" s="93">
        <f t="shared" ca="1" si="234"/>
        <v>81</v>
      </c>
      <c r="AX98" s="94">
        <f t="shared" ca="1" si="235"/>
        <v>6.27</v>
      </c>
      <c r="AY98" s="94">
        <f t="shared" ca="1" si="235"/>
        <v>0.83</v>
      </c>
      <c r="AZ98" s="94">
        <f t="shared" ca="1" si="235"/>
        <v>0.88</v>
      </c>
      <c r="BA98" s="94" t="str">
        <f t="shared" ca="1" si="235"/>
        <v/>
      </c>
      <c r="BB98" s="94">
        <f t="shared" ca="1" si="235"/>
        <v>4.07</v>
      </c>
      <c r="BC98" s="94" t="str">
        <f t="shared" ca="1" si="235"/>
        <v/>
      </c>
      <c r="BD98" s="94">
        <f t="shared" ca="1" si="235"/>
        <v>-5.18</v>
      </c>
      <c r="BE98" s="94">
        <f t="shared" ca="1" si="236"/>
        <v>12.05</v>
      </c>
      <c r="BF98" s="94">
        <f t="shared" ca="1" si="237"/>
        <v>9.0878699999999996E-3</v>
      </c>
      <c r="BG98" s="94">
        <f t="shared" ca="1" si="237"/>
        <v>2.6873</v>
      </c>
      <c r="BH98" s="99">
        <f t="shared" ca="1" si="238"/>
        <v>81</v>
      </c>
      <c r="BI98" s="59">
        <f t="shared" ca="1" si="239"/>
        <v>6.27</v>
      </c>
      <c r="BJ98" s="59">
        <f t="shared" ca="1" si="239"/>
        <v>0.83</v>
      </c>
      <c r="BK98" s="59">
        <f t="shared" ca="1" si="239"/>
        <v>0.88</v>
      </c>
      <c r="BL98" s="59" t="str">
        <f t="shared" ca="1" si="239"/>
        <v/>
      </c>
      <c r="BM98" s="59">
        <f t="shared" ca="1" si="239"/>
        <v>4.07</v>
      </c>
      <c r="BN98" s="59" t="str">
        <f t="shared" ca="1" si="239"/>
        <v/>
      </c>
      <c r="BO98" s="59">
        <f t="shared" ca="1" si="239"/>
        <v>-5.18</v>
      </c>
      <c r="BP98" s="59">
        <f t="shared" ca="1" si="240"/>
        <v>12.05</v>
      </c>
      <c r="BQ98" s="59">
        <f t="shared" ca="1" si="241"/>
        <v>9.0878699999999996E-3</v>
      </c>
      <c r="BR98" s="59">
        <f t="shared" ca="1" si="241"/>
        <v>2.6873</v>
      </c>
      <c r="BS98" t="str">
        <f t="shared" si="242"/>
        <v>W07R14</v>
      </c>
      <c r="BT98">
        <f t="shared" si="248"/>
        <v>98</v>
      </c>
      <c r="BU98" t="b">
        <f t="shared" si="246"/>
        <v>1</v>
      </c>
    </row>
    <row r="99" spans="1:73" x14ac:dyDescent="0.3">
      <c r="A99" t="str">
        <f t="shared" si="244"/>
        <v>W07</v>
      </c>
      <c r="B99" t="s">
        <v>105</v>
      </c>
      <c r="C99" s="3" t="str">
        <f>VLOOKUP(A99,TestArray,4+RIGHT(B99,2))</f>
        <v>DFHP: HeatPumpV3 with Electric Resistance backup</v>
      </c>
      <c r="D99" t="str">
        <f t="shared" ca="1" si="217"/>
        <v>Pass</v>
      </c>
      <c r="E99" s="2">
        <f t="shared" ca="1" si="218"/>
        <v>11.54</v>
      </c>
      <c r="F99" s="2">
        <f t="shared" ca="1" si="219"/>
        <v>11.54</v>
      </c>
      <c r="G99" s="3">
        <f t="shared" ca="1" si="220"/>
        <v>0</v>
      </c>
      <c r="H99" s="27" t="str">
        <f t="shared" ca="1" si="221"/>
        <v>Yes</v>
      </c>
      <c r="I99" s="2">
        <f t="shared" ca="1" si="222"/>
        <v>12.05</v>
      </c>
      <c r="J99" s="2">
        <f ca="1">IF(Units="EDR2 total",BF99,IF(Units="EDR1 total",#REF!,BE99))</f>
        <v>12.05</v>
      </c>
      <c r="K99" s="2">
        <f ca="1">IF(Units="EDR2 total",BQ99,IF(Units="EDR1 total",#REF!,BP99))</f>
        <v>12.05</v>
      </c>
      <c r="L99" s="3">
        <f t="shared" ca="1" si="223"/>
        <v>0</v>
      </c>
      <c r="M99" s="3" t="str">
        <f t="shared" ca="1" si="224"/>
        <v>Yes</v>
      </c>
      <c r="N99" s="27" t="str">
        <f>N98</f>
        <v>W04R12</v>
      </c>
      <c r="O99" s="19">
        <f t="shared" ca="1" si="225"/>
        <v>0.51000000000000156</v>
      </c>
      <c r="P99" s="93">
        <f t="shared" ca="1" si="226"/>
        <v>82</v>
      </c>
      <c r="Q99" s="94">
        <f t="shared" ca="1" si="227"/>
        <v>5.87</v>
      </c>
      <c r="R99" s="94">
        <f t="shared" ca="1" si="227"/>
        <v>0.61</v>
      </c>
      <c r="S99" s="94">
        <f t="shared" ca="1" si="227"/>
        <v>0.88</v>
      </c>
      <c r="T99" s="94" t="str">
        <f t="shared" ca="1" si="227"/>
        <v/>
      </c>
      <c r="U99" s="94">
        <f t="shared" ca="1" si="227"/>
        <v>4.18</v>
      </c>
      <c r="V99" s="94">
        <f t="shared" ca="1" si="227"/>
        <v>0</v>
      </c>
      <c r="W99" s="94">
        <f t="shared" ca="1" si="228"/>
        <v>11.54</v>
      </c>
      <c r="X99" s="94">
        <f t="shared" ca="1" si="229"/>
        <v>20.67</v>
      </c>
      <c r="Y99" s="94">
        <f t="shared" ca="1" si="229"/>
        <v>8.9803000000000001E-3</v>
      </c>
      <c r="Z99" s="107">
        <f t="shared" ca="1" si="229"/>
        <v>2.6873</v>
      </c>
      <c r="AA99" s="107">
        <f t="shared" ca="1" si="229"/>
        <v>4.03</v>
      </c>
      <c r="AB99" s="94">
        <f t="shared" ca="1" si="229"/>
        <v>49</v>
      </c>
      <c r="AC99" s="94">
        <f t="shared" ca="1" si="229"/>
        <v>0.51</v>
      </c>
      <c r="AD99" s="94">
        <f t="shared" ca="1" si="229"/>
        <v>0.47</v>
      </c>
      <c r="AE99" s="99">
        <f t="shared" ca="1" si="230"/>
        <v>82</v>
      </c>
      <c r="AF99" s="59">
        <f t="shared" ca="1" si="231"/>
        <v>5.87</v>
      </c>
      <c r="AG99" s="59">
        <f t="shared" ca="1" si="231"/>
        <v>0.61</v>
      </c>
      <c r="AH99" s="59">
        <f t="shared" ca="1" si="231"/>
        <v>0.88</v>
      </c>
      <c r="AI99" s="59" t="str">
        <f t="shared" ca="1" si="231"/>
        <v/>
      </c>
      <c r="AJ99" s="59">
        <f t="shared" ca="1" si="231"/>
        <v>4.18</v>
      </c>
      <c r="AK99" s="59">
        <f t="shared" ca="1" si="231"/>
        <v>0</v>
      </c>
      <c r="AL99" s="59">
        <f t="shared" ca="1" si="231"/>
        <v>-5.13</v>
      </c>
      <c r="AM99" s="59">
        <f t="shared" ca="1" si="232"/>
        <v>11.54</v>
      </c>
      <c r="AN99" s="59">
        <f t="shared" ca="1" si="233"/>
        <v>8.9803000000000001E-3</v>
      </c>
      <c r="AO99" s="59">
        <f t="shared" ca="1" si="233"/>
        <v>2.6873</v>
      </c>
      <c r="AP99" s="59">
        <f t="shared" ca="1" si="233"/>
        <v>4.03</v>
      </c>
      <c r="AQ99" s="59">
        <f t="shared" ca="1" si="233"/>
        <v>49</v>
      </c>
      <c r="AR99" s="103">
        <f t="shared" ca="1" si="233"/>
        <v>2.6873</v>
      </c>
      <c r="AS99" s="103">
        <f t="shared" ca="1" si="233"/>
        <v>4.03</v>
      </c>
      <c r="AT99" s="59">
        <f t="shared" ca="1" si="233"/>
        <v>49</v>
      </c>
      <c r="AU99" s="59">
        <f t="shared" ca="1" si="233"/>
        <v>0.51</v>
      </c>
      <c r="AV99" s="59">
        <f t="shared" ca="1" si="233"/>
        <v>0.47</v>
      </c>
      <c r="AW99" s="93">
        <f t="shared" ca="1" si="234"/>
        <v>82</v>
      </c>
      <c r="AX99" s="94">
        <f t="shared" ca="1" si="235"/>
        <v>6.27</v>
      </c>
      <c r="AY99" s="94">
        <f t="shared" ca="1" si="235"/>
        <v>0.83</v>
      </c>
      <c r="AZ99" s="94">
        <f t="shared" ca="1" si="235"/>
        <v>0.88</v>
      </c>
      <c r="BA99" s="94" t="str">
        <f t="shared" ca="1" si="235"/>
        <v/>
      </c>
      <c r="BB99" s="94">
        <f t="shared" ca="1" si="235"/>
        <v>4.07</v>
      </c>
      <c r="BC99" s="94" t="str">
        <f t="shared" ca="1" si="235"/>
        <v/>
      </c>
      <c r="BD99" s="94">
        <f t="shared" ca="1" si="235"/>
        <v>-5.18</v>
      </c>
      <c r="BE99" s="94">
        <f t="shared" ca="1" si="236"/>
        <v>12.05</v>
      </c>
      <c r="BF99" s="94">
        <f t="shared" ca="1" si="237"/>
        <v>9.0878699999999996E-3</v>
      </c>
      <c r="BG99" s="94">
        <f t="shared" ca="1" si="237"/>
        <v>2.6873</v>
      </c>
      <c r="BH99" s="99">
        <f t="shared" ca="1" si="238"/>
        <v>82</v>
      </c>
      <c r="BI99" s="59">
        <f t="shared" ca="1" si="239"/>
        <v>6.27</v>
      </c>
      <c r="BJ99" s="59">
        <f t="shared" ca="1" si="239"/>
        <v>0.83</v>
      </c>
      <c r="BK99" s="59">
        <f t="shared" ca="1" si="239"/>
        <v>0.88</v>
      </c>
      <c r="BL99" s="59" t="str">
        <f t="shared" ca="1" si="239"/>
        <v/>
      </c>
      <c r="BM99" s="59">
        <f t="shared" ca="1" si="239"/>
        <v>4.07</v>
      </c>
      <c r="BN99" s="59" t="str">
        <f t="shared" ca="1" si="239"/>
        <v/>
      </c>
      <c r="BO99" s="59">
        <f t="shared" ca="1" si="239"/>
        <v>-5.18</v>
      </c>
      <c r="BP99" s="59">
        <f t="shared" ca="1" si="240"/>
        <v>12.05</v>
      </c>
      <c r="BQ99" s="59">
        <f t="shared" ca="1" si="241"/>
        <v>9.0878699999999996E-3</v>
      </c>
      <c r="BR99" s="59">
        <f t="shared" ca="1" si="241"/>
        <v>2.6873</v>
      </c>
      <c r="BS99" t="str">
        <f t="shared" si="242"/>
        <v>W07R15</v>
      </c>
      <c r="BT99">
        <f t="shared" si="248"/>
        <v>99</v>
      </c>
      <c r="BU99" t="b">
        <f>BU98</f>
        <v>1</v>
      </c>
    </row>
    <row r="100" spans="1:73" x14ac:dyDescent="0.3">
      <c r="A100" s="18" t="str">
        <f>"Result "&amp;A84</f>
        <v>Result W07</v>
      </c>
      <c r="C100" s="5"/>
      <c r="D100" s="6" t="str" cm="1">
        <f t="array" aca="1" ref="D100" ca="1">IF(NOT(BU100),"n/a",IF(COUNTIF(D85:D99,Pass)=INDIRECT("count"&amp;A95),Pass,Fail))</f>
        <v>Pass</v>
      </c>
      <c r="E100" s="15">
        <f ca="1">AVERAGE(E85:E99)</f>
        <v>12.239333333333333</v>
      </c>
      <c r="F100" s="15">
        <f ca="1">AVERAGE(F85:F99)</f>
        <v>12.239333333333333</v>
      </c>
      <c r="G100" s="16">
        <f t="shared" ca="1" si="220"/>
        <v>0</v>
      </c>
      <c r="H100" s="17"/>
      <c r="I100" s="15">
        <f ca="1">AVERAGE(I85:I99)</f>
        <v>12.050000000000002</v>
      </c>
      <c r="J100" s="15">
        <f ca="1">AVERAGE(J85:J99)</f>
        <v>12.050000000000002</v>
      </c>
      <c r="K100" s="15">
        <f ca="1">AVERAGE(K85:K99)</f>
        <v>12.050000000000002</v>
      </c>
      <c r="L100" s="16">
        <f t="shared" ca="1" si="223"/>
        <v>0</v>
      </c>
      <c r="M100" s="17" t="s">
        <v>252</v>
      </c>
      <c r="N100" s="17">
        <f ca="1">MIN(L85:L99)</f>
        <v>0</v>
      </c>
      <c r="O100" s="15">
        <f ca="1">AVERAGE(O85:O99)</f>
        <v>-0.18933333333333285</v>
      </c>
      <c r="P100" s="95" t="s">
        <v>253</v>
      </c>
      <c r="Q100" s="96">
        <f ca="1">IFERROR(AVERAGE(Q85:Q99),"")</f>
        <v>6.4973333333333336</v>
      </c>
      <c r="R100" s="96">
        <f ca="1">IFERROR(AVERAGE(R85:R99),"")</f>
        <v>0.68466666666666653</v>
      </c>
      <c r="S100" s="96">
        <f ca="1">IFERROR(AVERAGE(S85:S99),"")</f>
        <v>0.88000000000000034</v>
      </c>
      <c r="T100" s="96" t="str">
        <f ca="1">IFERROR(AVERAGE(T85:T95),"")</f>
        <v/>
      </c>
      <c r="U100" s="96">
        <f t="shared" ref="U100:AC100" ca="1" si="249">IFERROR(AVERAGE(U85:U99),"")</f>
        <v>4.1773333333333333</v>
      </c>
      <c r="V100" s="96">
        <f t="shared" ca="1" si="249"/>
        <v>0</v>
      </c>
      <c r="W100" s="96">
        <f t="shared" ca="1" si="249"/>
        <v>12.239333333333333</v>
      </c>
      <c r="X100" s="96">
        <f t="shared" ca="1" si="249"/>
        <v>21.362000000000002</v>
      </c>
      <c r="Y100" s="96">
        <f t="shared" ca="1" si="249"/>
        <v>8.6305679999999999E-3</v>
      </c>
      <c r="Z100" s="108">
        <f t="shared" ca="1" si="249"/>
        <v>2.6873</v>
      </c>
      <c r="AA100" s="108">
        <f t="shared" ca="1" si="249"/>
        <v>3.3680000000000008</v>
      </c>
      <c r="AB100" s="96">
        <f t="shared" ca="1" si="249"/>
        <v>34.06666666666667</v>
      </c>
      <c r="AC100" s="96">
        <f t="shared" ca="1" si="249"/>
        <v>-0.18933333333333344</v>
      </c>
      <c r="AD100" s="96">
        <f t="shared" ref="AD100" ca="1" si="250">IFERROR(AVERAGE(AD85:AD99),"")</f>
        <v>-0.214</v>
      </c>
      <c r="AE100" s="79" t="s">
        <v>253</v>
      </c>
      <c r="AF100" s="79">
        <f ca="1">IFERROR(AVERAGE(AF85:AF99),"")</f>
        <v>6.4973333333333336</v>
      </c>
      <c r="AG100" s="79">
        <f ca="1">IFERROR(AVERAGE(AG85:AG99),"")</f>
        <v>0.68466666666666653</v>
      </c>
      <c r="AH100" s="79">
        <f ca="1">IFERROR(AVERAGE(AH85:AH99),"")</f>
        <v>0.88000000000000034</v>
      </c>
      <c r="AI100" s="79" t="str">
        <f ca="1">IFERROR(AVERAGE(AI85:AI95),"")</f>
        <v/>
      </c>
      <c r="AJ100" s="79">
        <f t="shared" ref="AJ100:AU100" ca="1" si="251">IFERROR(AVERAGE(AJ85:AJ99),"")</f>
        <v>4.1773333333333333</v>
      </c>
      <c r="AK100" s="79">
        <f t="shared" ca="1" si="251"/>
        <v>0</v>
      </c>
      <c r="AL100" s="79">
        <f t="shared" ref="AL100" ca="1" si="252">IFERROR(AVERAGE(AL85:AL99),"")</f>
        <v>-5.1366666666666667</v>
      </c>
      <c r="AM100" s="79">
        <f t="shared" ca="1" si="251"/>
        <v>12.239333333333333</v>
      </c>
      <c r="AN100" s="79">
        <f t="shared" ca="1" si="251"/>
        <v>8.6308240000000005E-3</v>
      </c>
      <c r="AO100" s="79">
        <f t="shared" ca="1" si="251"/>
        <v>2.6873</v>
      </c>
      <c r="AP100" s="79">
        <f t="shared" ca="1" si="251"/>
        <v>3.3680000000000008</v>
      </c>
      <c r="AQ100" s="79">
        <f t="shared" ca="1" si="251"/>
        <v>34.133333333333333</v>
      </c>
      <c r="AR100" s="79">
        <f t="shared" ca="1" si="251"/>
        <v>2.6873</v>
      </c>
      <c r="AS100" s="79">
        <f t="shared" ca="1" si="251"/>
        <v>3.3680000000000008</v>
      </c>
      <c r="AT100" s="79">
        <f t="shared" ca="1" si="251"/>
        <v>34.133333333333333</v>
      </c>
      <c r="AU100" s="79">
        <f t="shared" ca="1" si="251"/>
        <v>-0.18933333333333344</v>
      </c>
      <c r="AV100" s="79">
        <f t="shared" ref="AV100" ca="1" si="253">IFERROR(AVERAGE(AV85:AV99),"")</f>
        <v>-0.214</v>
      </c>
      <c r="AX100" s="96">
        <f ca="1">IFERROR(AVERAGE(AX85:AX99),"")</f>
        <v>6.2699999999999978</v>
      </c>
      <c r="AY100" s="96">
        <f ca="1">IFERROR(AVERAGE(AY85:AY99),"")</f>
        <v>0.83</v>
      </c>
      <c r="AZ100" s="96">
        <f ca="1">IFERROR(AVERAGE(AZ85:AZ99),"")</f>
        <v>0.88000000000000034</v>
      </c>
      <c r="BA100" s="96" t="str">
        <f ca="1">IFERROR(AVERAGE(BA85:BA95),"")</f>
        <v/>
      </c>
      <c r="BB100" s="96">
        <f ca="1">IFERROR(AVERAGE(BB85:BB99),"")</f>
        <v>4.07</v>
      </c>
      <c r="BC100" s="96" t="str">
        <f ca="1">IFERROR(AVERAGE(BC85:BC95),"")</f>
        <v/>
      </c>
      <c r="BD100" s="96">
        <f ca="1">IFERROR(AVERAGE(BD85:BD95),"")</f>
        <v>-5.169090909090909</v>
      </c>
      <c r="BE100" s="96">
        <f t="shared" ref="BE100:BG100" ca="1" si="254">IFERROR(AVERAGE(BE85:BE99),"")</f>
        <v>12.050000000000002</v>
      </c>
      <c r="BF100" s="96">
        <f t="shared" ca="1" si="254"/>
        <v>9.0878693333333316E-3</v>
      </c>
      <c r="BG100" s="96">
        <f t="shared" ca="1" si="254"/>
        <v>2.6873</v>
      </c>
      <c r="BI100" s="79">
        <f ca="1">IFERROR(AVERAGE(BI85:BI99),"")</f>
        <v>6.2699999999999978</v>
      </c>
      <c r="BJ100" s="79">
        <f ca="1">IFERROR(AVERAGE(BJ85:BJ99),"")</f>
        <v>0.83</v>
      </c>
      <c r="BK100" s="79">
        <f ca="1">IFERROR(AVERAGE(BK85:BK99),"")</f>
        <v>0.88000000000000034</v>
      </c>
      <c r="BL100" s="79" t="str">
        <f ca="1">IFERROR(AVERAGE(BL85:BL95),"")</f>
        <v/>
      </c>
      <c r="BM100" s="79">
        <f ca="1">IFERROR(AVERAGE(BM85:BM99),"")</f>
        <v>4.07</v>
      </c>
      <c r="BN100" s="79" t="str">
        <f ca="1">IFERROR(AVERAGE(BN85:BN95),"")</f>
        <v/>
      </c>
      <c r="BO100" s="79">
        <f ca="1">IFERROR(AVERAGE(BO85:BO95),"")</f>
        <v>-5.169090909090909</v>
      </c>
      <c r="BP100" s="79">
        <f t="shared" ref="BP100:BR100" ca="1" si="255">IFERROR(AVERAGE(BP85:BP99),"")</f>
        <v>12.050000000000002</v>
      </c>
      <c r="BQ100" s="79">
        <f t="shared" ca="1" si="255"/>
        <v>9.0878693333333316E-3</v>
      </c>
      <c r="BR100" s="79">
        <f t="shared" ca="1" si="255"/>
        <v>2.6873</v>
      </c>
      <c r="BU100" t="b">
        <f>BU99</f>
        <v>1</v>
      </c>
    </row>
    <row r="101" spans="1:73" x14ac:dyDescent="0.3">
      <c r="E101" s="6"/>
      <c r="F101" s="6"/>
      <c r="G101" s="6"/>
      <c r="H101" s="5"/>
      <c r="I101" s="6"/>
      <c r="J101" s="6"/>
      <c r="K101" s="6"/>
      <c r="L101" s="5" t="s">
        <v>254</v>
      </c>
      <c r="M101" s="5" t="s">
        <v>255</v>
      </c>
      <c r="N101" s="28">
        <f ca="1">MAX(L85:L99)</f>
        <v>0</v>
      </c>
      <c r="AE101" s="44" t="s">
        <v>256</v>
      </c>
      <c r="AF101" s="100">
        <f ca="1">(AF100-Q100)/Q100</f>
        <v>0</v>
      </c>
      <c r="AG101" s="100">
        <f ca="1">(AG100-R100)/R100</f>
        <v>0</v>
      </c>
      <c r="AH101" s="100">
        <f ca="1">(AH100-S100)/S100</f>
        <v>0</v>
      </c>
      <c r="AI101" s="100"/>
      <c r="AJ101" s="100">
        <f ca="1">(AJ100-U100)/U100</f>
        <v>0</v>
      </c>
      <c r="AK101" s="100"/>
      <c r="AL101" s="100"/>
      <c r="AM101" s="100">
        <f ca="1">(AM100-W100)/W100</f>
        <v>0</v>
      </c>
    </row>
    <row r="102" spans="1:73" x14ac:dyDescent="0.3">
      <c r="A102" s="6" t="s">
        <v>117</v>
      </c>
      <c r="B102" s="6" t="str">
        <f>VLOOKUP(A102,TestArray,2)&amp;" in "&amp;VLOOKUP(A102,TestArray,3)&amp;" for Prototype "&amp;VLOOKUP(A102,TestArray,4)</f>
        <v>Water Heating in CZ12 for Prototype P2100ft2</v>
      </c>
      <c r="C102" s="6"/>
      <c r="I102" s="6" t="str">
        <f>VLOOKUP(A102,TestArray,21)</f>
        <v>Standard = V01 Standard for this test</v>
      </c>
    </row>
    <row r="103" spans="1:73" x14ac:dyDescent="0.3">
      <c r="A103" t="str">
        <f>A102</f>
        <v>W08</v>
      </c>
      <c r="B103" t="s">
        <v>74</v>
      </c>
      <c r="C103" s="3" t="str">
        <f t="shared" ref="C103:C112" si="256">VLOOKUP(A103,TestArray,4+RIGHT(B103,2))</f>
        <v>Proposed Design</v>
      </c>
      <c r="D103" t="str">
        <f t="shared" ref="D103:D112" ca="1" si="257">IF(NOT(BU103),"n/a",IF(AND(H103=Yes,M103=Yes),Pass,Fail))</f>
        <v>Pass</v>
      </c>
      <c r="E103" s="2">
        <f t="shared" ref="E103:E112" ca="1" si="258">IF(Units="EDR2 total",X103,IF(Units="EDR1 total",Y103,W103))</f>
        <v>11.54</v>
      </c>
      <c r="F103" s="2">
        <f t="shared" ref="F103:F112" ca="1" si="259">IF(Units="EDR2 total",AN103,IF(Units="EDR1 total",AQ103,AM103))</f>
        <v>11.54</v>
      </c>
      <c r="G103" s="3">
        <f t="shared" ref="G103:G113" ca="1" si="260">IF(E103=0,0,(F103-E103)/E103)</f>
        <v>0</v>
      </c>
      <c r="H103" s="27" t="str">
        <f t="shared" ref="H103:H112" ca="1" si="261">IF(AND((E103-Tolerance&lt;=F103),(E103+Tolerance&gt;=F103)),Yes,No)</f>
        <v>Yes</v>
      </c>
      <c r="I103" s="2">
        <f t="shared" ref="I103:I112" ca="1" si="262">IF(Units="EDR2 total",J103,IF(Units="EDR1 total",J103,INDIRECT(RefCol&amp;INDEX(StandardArray,MATCH($N103,StandardList,0),2))))</f>
        <v>12.05</v>
      </c>
      <c r="J103" s="2">
        <f ca="1">IF(Units="EDR2 total",BF103,IF(Units="EDR1 total",#REF!,BE103))</f>
        <v>12.05</v>
      </c>
      <c r="K103" s="2">
        <f ca="1">IF(Units="EDR2 total",BQ103,IF(Units="EDR1 total",#REF!,BP103))</f>
        <v>12.05</v>
      </c>
      <c r="L103" s="3">
        <f t="shared" ref="L103:L113" ca="1" si="263">IF(I103=0,0,(K103-I103)/I103)</f>
        <v>0</v>
      </c>
      <c r="M103" s="3" t="str">
        <f t="shared" ref="M103:M112" ca="1" si="264">IF(AND((I103-Tolerance&lt;=K103),(I103+Tolerance&gt;=K103),(J103-Tolerance&lt;=K103),(J103+Tolerance&gt;=K103)),Yes,No)</f>
        <v>Yes</v>
      </c>
      <c r="N103" s="29" t="s">
        <v>79</v>
      </c>
      <c r="O103" s="19">
        <f t="shared" ref="O103:O112" ca="1" si="265">K103-F103</f>
        <v>0.51000000000000156</v>
      </c>
      <c r="P103" s="93">
        <f t="shared" ref="P103:P112" ca="1" si="266">MATCH($A103&amp;$B103,INDIRECT(P$2),0)</f>
        <v>88</v>
      </c>
      <c r="Q103" s="94">
        <f t="shared" ref="Q103:V112" ca="1" si="267">IF(Q$3=0,"",INDEX(INDIRECT(Q$1),$P103,Q$3))</f>
        <v>5.87</v>
      </c>
      <c r="R103" s="94">
        <f t="shared" ca="1" si="267"/>
        <v>0.61</v>
      </c>
      <c r="S103" s="94">
        <f t="shared" ca="1" si="267"/>
        <v>0.88</v>
      </c>
      <c r="T103" s="94" t="str">
        <f t="shared" ca="1" si="267"/>
        <v/>
      </c>
      <c r="U103" s="94">
        <f t="shared" ca="1" si="267"/>
        <v>4.18</v>
      </c>
      <c r="V103" s="94">
        <f t="shared" ca="1" si="267"/>
        <v>0</v>
      </c>
      <c r="W103" s="94">
        <f t="shared" ref="W103:W112" ca="1" si="268">IF(TotalSum="No",INDEX(INDIRECT(W$1),$P103,W$3),SUM(Q103:V103))</f>
        <v>11.54</v>
      </c>
      <c r="X103" s="94">
        <f t="shared" ref="X103:AD112" ca="1" si="269">IF(X$3=0,"",INDEX(INDIRECT(X$1),$P103,X$3))</f>
        <v>20.67</v>
      </c>
      <c r="Y103" s="94">
        <f t="shared" ca="1" si="269"/>
        <v>8.9803000000000001E-3</v>
      </c>
      <c r="Z103" s="107">
        <f t="shared" ca="1" si="269"/>
        <v>2.6873</v>
      </c>
      <c r="AA103" s="107">
        <f t="shared" ca="1" si="269"/>
        <v>4.03</v>
      </c>
      <c r="AB103" s="94">
        <f t="shared" ca="1" si="269"/>
        <v>49</v>
      </c>
      <c r="AC103" s="94">
        <f t="shared" ca="1" si="269"/>
        <v>0.51</v>
      </c>
      <c r="AD103" s="94">
        <f t="shared" ca="1" si="269"/>
        <v>0.47</v>
      </c>
      <c r="AE103" s="99">
        <f t="shared" ref="AE103:AE112" ca="1" si="270">MATCH($A103&amp;$B103,INDIRECT(AE$2),0)</f>
        <v>88</v>
      </c>
      <c r="AF103" s="59">
        <f t="shared" ref="AF103:AL112" ca="1" si="271">IF(AF$3=0,"",INDEX(INDIRECT(AF$1),$AE103,AF$3))</f>
        <v>5.87</v>
      </c>
      <c r="AG103" s="59">
        <f t="shared" ca="1" si="271"/>
        <v>0.61</v>
      </c>
      <c r="AH103" s="59">
        <f t="shared" ca="1" si="271"/>
        <v>0.88</v>
      </c>
      <c r="AI103" s="59" t="str">
        <f t="shared" ca="1" si="271"/>
        <v/>
      </c>
      <c r="AJ103" s="59">
        <f t="shared" ca="1" si="271"/>
        <v>4.18</v>
      </c>
      <c r="AK103" s="59">
        <f t="shared" ca="1" si="271"/>
        <v>0</v>
      </c>
      <c r="AL103" s="59">
        <f t="shared" ca="1" si="271"/>
        <v>-5.13</v>
      </c>
      <c r="AM103" s="59">
        <f t="shared" ref="AM103:AM112" ca="1" si="272">IF(TotalSum="No",INDEX(INDIRECT(AM$1),$AE103,AM$3),SUM(AF103:AK103))</f>
        <v>11.54</v>
      </c>
      <c r="AN103" s="59">
        <f t="shared" ref="AN103:AV112" ca="1" si="273">IF(AN$3=0,"",INDEX(INDIRECT(AN$1),$AE103,AN$3))</f>
        <v>8.98032E-3</v>
      </c>
      <c r="AO103" s="59">
        <f t="shared" ca="1" si="273"/>
        <v>2.6873</v>
      </c>
      <c r="AP103" s="59">
        <f t="shared" ca="1" si="273"/>
        <v>4.03</v>
      </c>
      <c r="AQ103" s="59">
        <f t="shared" ca="1" si="273"/>
        <v>49</v>
      </c>
      <c r="AR103" s="103">
        <f t="shared" ca="1" si="273"/>
        <v>2.6873</v>
      </c>
      <c r="AS103" s="103">
        <f t="shared" ca="1" si="273"/>
        <v>4.03</v>
      </c>
      <c r="AT103" s="59">
        <f t="shared" ca="1" si="273"/>
        <v>49</v>
      </c>
      <c r="AU103" s="59">
        <f t="shared" ca="1" si="273"/>
        <v>0.51</v>
      </c>
      <c r="AV103" s="59">
        <f t="shared" ca="1" si="273"/>
        <v>0.47</v>
      </c>
      <c r="AW103" s="93">
        <f t="shared" ref="AW103:AW112" ca="1" si="274">MATCH($A103&amp;$B103,INDIRECT(AW$2),0)</f>
        <v>88</v>
      </c>
      <c r="AX103" s="94">
        <f t="shared" ref="AX103:BB112" ca="1" si="275">IF(AX$3=0,"",INDEX(INDIRECT(AX$1),$AW103,AX$3))</f>
        <v>6.27</v>
      </c>
      <c r="AY103" s="94">
        <f t="shared" ca="1" si="275"/>
        <v>0.83</v>
      </c>
      <c r="AZ103" s="94">
        <f t="shared" ca="1" si="275"/>
        <v>0.88</v>
      </c>
      <c r="BA103" s="94" t="str">
        <f t="shared" ca="1" si="275"/>
        <v/>
      </c>
      <c r="BB103" s="94">
        <f t="shared" ca="1" si="275"/>
        <v>4.07</v>
      </c>
      <c r="BC103" s="94"/>
      <c r="BD103" s="94"/>
      <c r="BE103" s="94">
        <f t="shared" ref="BE103:BE112" ca="1" si="276">IF(TotalSum="No",INDEX(INDIRECT(BE$1),$AW103,BE$3),SUM(AX103:BC103))</f>
        <v>12.05</v>
      </c>
      <c r="BF103" s="94">
        <f t="shared" ref="BF103:BG112" ca="1" si="277">IF(BF$3=0,"",INDEX(INDIRECT(BF$1),$P103,BF$3))</f>
        <v>9.0878699999999996E-3</v>
      </c>
      <c r="BG103" s="94">
        <f t="shared" ca="1" si="277"/>
        <v>2.6873</v>
      </c>
      <c r="BH103" s="99">
        <f t="shared" ref="BH103:BH112" ca="1" si="278">MATCH($A103&amp;$B103,INDIRECT(BH$2),0)</f>
        <v>88</v>
      </c>
      <c r="BI103" s="59">
        <f t="shared" ref="BI103:BO112" ca="1" si="279">IF(BI$3=0,"",INDEX(INDIRECT(BI$1),$BH103,BI$3))</f>
        <v>6.27</v>
      </c>
      <c r="BJ103" s="59">
        <f t="shared" ca="1" si="279"/>
        <v>0.83</v>
      </c>
      <c r="BK103" s="59">
        <f t="shared" ca="1" si="279"/>
        <v>0.88</v>
      </c>
      <c r="BL103" s="59" t="str">
        <f t="shared" ca="1" si="279"/>
        <v/>
      </c>
      <c r="BM103" s="59">
        <f t="shared" ca="1" si="279"/>
        <v>4.07</v>
      </c>
      <c r="BN103" s="59" t="str">
        <f t="shared" ca="1" si="279"/>
        <v/>
      </c>
      <c r="BO103" s="59">
        <f t="shared" ca="1" si="279"/>
        <v>-5.18</v>
      </c>
      <c r="BP103" s="59">
        <f t="shared" ref="BP103:BP112" ca="1" si="280">IF(TotalSum="No",INDEX(INDIRECT(BP$1),$BH103,BP$3),SUM(BI103:BN103))</f>
        <v>12.05</v>
      </c>
      <c r="BQ103" s="59">
        <f t="shared" ref="BQ103:BR112" ca="1" si="281">IF(BQ$3=0,"",INDEX(INDIRECT(BQ$1),$BH103,BQ$3))</f>
        <v>9.0878699999999996E-3</v>
      </c>
      <c r="BR103" s="59">
        <f t="shared" ca="1" si="281"/>
        <v>2.6873</v>
      </c>
      <c r="BS103" t="str">
        <f t="shared" ref="BS103:BS112" si="282">A103&amp;B103</f>
        <v>W08R01</v>
      </c>
      <c r="BT103">
        <f t="shared" ref="BT103:BT112" si="283">ROW(BS103)</f>
        <v>103</v>
      </c>
      <c r="BU103" t="b">
        <f>AND(SingleFamily="Yes",NewlyConstructed="Yes")</f>
        <v>1</v>
      </c>
    </row>
    <row r="104" spans="1:73" x14ac:dyDescent="0.3">
      <c r="A104" t="str">
        <f t="shared" ref="A104:A112" si="284">A103</f>
        <v>W08</v>
      </c>
      <c r="B104" t="s">
        <v>77</v>
      </c>
      <c r="C104" s="3" t="str">
        <f t="shared" si="256"/>
        <v>Basic Compact Distribution</v>
      </c>
      <c r="D104" t="str">
        <f t="shared" ca="1" si="257"/>
        <v>Pass</v>
      </c>
      <c r="E104" s="2">
        <f t="shared" ca="1" si="258"/>
        <v>11.24</v>
      </c>
      <c r="F104" s="2">
        <f t="shared" ca="1" si="259"/>
        <v>11.24</v>
      </c>
      <c r="G104" s="3">
        <f t="shared" ca="1" si="260"/>
        <v>0</v>
      </c>
      <c r="H104" s="27" t="str">
        <f t="shared" ca="1" si="261"/>
        <v>Yes</v>
      </c>
      <c r="I104" s="2">
        <f t="shared" ca="1" si="262"/>
        <v>12.05</v>
      </c>
      <c r="J104" s="2">
        <f ca="1">IF(Units="EDR2 total",BF104,IF(Units="EDR1 total",#REF!,BE104))</f>
        <v>12.05</v>
      </c>
      <c r="K104" s="2">
        <f ca="1">IF(Units="EDR2 total",BQ104,IF(Units="EDR1 total",#REF!,BP104))</f>
        <v>12.05</v>
      </c>
      <c r="L104" s="3">
        <f t="shared" ca="1" si="263"/>
        <v>0</v>
      </c>
      <c r="M104" s="3" t="str">
        <f t="shared" ca="1" si="264"/>
        <v>Yes</v>
      </c>
      <c r="N104" s="27" t="str">
        <f>N103</f>
        <v>W04R12</v>
      </c>
      <c r="O104" s="19">
        <f t="shared" ca="1" si="265"/>
        <v>0.8100000000000005</v>
      </c>
      <c r="P104" s="93">
        <f t="shared" ca="1" si="266"/>
        <v>89</v>
      </c>
      <c r="Q104" s="94">
        <f t="shared" ca="1" si="267"/>
        <v>5.87</v>
      </c>
      <c r="R104" s="94">
        <f t="shared" ca="1" si="267"/>
        <v>0.61</v>
      </c>
      <c r="S104" s="94">
        <f t="shared" ca="1" si="267"/>
        <v>0.88</v>
      </c>
      <c r="T104" s="94" t="str">
        <f t="shared" ca="1" si="267"/>
        <v/>
      </c>
      <c r="U104" s="94">
        <f t="shared" ca="1" si="267"/>
        <v>3.88</v>
      </c>
      <c r="V104" s="94">
        <f t="shared" ca="1" si="267"/>
        <v>0</v>
      </c>
      <c r="W104" s="94">
        <f t="shared" ca="1" si="268"/>
        <v>11.24</v>
      </c>
      <c r="X104" s="94">
        <f t="shared" ca="1" si="269"/>
        <v>20.43</v>
      </c>
      <c r="Y104" s="94">
        <f t="shared" ca="1" si="269"/>
        <v>8.9808100000000005E-3</v>
      </c>
      <c r="Z104" s="107">
        <f t="shared" ca="1" si="269"/>
        <v>2.6873</v>
      </c>
      <c r="AA104" s="107">
        <f t="shared" ca="1" si="269"/>
        <v>4.1100000000000003</v>
      </c>
      <c r="AB104" s="94">
        <f t="shared" ca="1" si="269"/>
        <v>49</v>
      </c>
      <c r="AC104" s="94">
        <f t="shared" ca="1" si="269"/>
        <v>0.81</v>
      </c>
      <c r="AD104" s="94">
        <f t="shared" ca="1" si="269"/>
        <v>0.71</v>
      </c>
      <c r="AE104" s="99">
        <f t="shared" ca="1" si="270"/>
        <v>89</v>
      </c>
      <c r="AF104" s="59">
        <f t="shared" ca="1" si="271"/>
        <v>5.87</v>
      </c>
      <c r="AG104" s="59">
        <f t="shared" ca="1" si="271"/>
        <v>0.61</v>
      </c>
      <c r="AH104" s="59">
        <f t="shared" ca="1" si="271"/>
        <v>0.88</v>
      </c>
      <c r="AI104" s="59" t="str">
        <f t="shared" ca="1" si="271"/>
        <v/>
      </c>
      <c r="AJ104" s="59">
        <f t="shared" ca="1" si="271"/>
        <v>3.88</v>
      </c>
      <c r="AK104" s="59">
        <f t="shared" ca="1" si="271"/>
        <v>0</v>
      </c>
      <c r="AL104" s="59">
        <f t="shared" ca="1" si="271"/>
        <v>-5.07</v>
      </c>
      <c r="AM104" s="59">
        <f t="shared" ca="1" si="272"/>
        <v>11.24</v>
      </c>
      <c r="AN104" s="59">
        <f t="shared" ca="1" si="273"/>
        <v>8.9808300000000004E-3</v>
      </c>
      <c r="AO104" s="59">
        <f t="shared" ca="1" si="273"/>
        <v>2.6873</v>
      </c>
      <c r="AP104" s="59">
        <f t="shared" ca="1" si="273"/>
        <v>4.1100000000000003</v>
      </c>
      <c r="AQ104" s="59">
        <f t="shared" ca="1" si="273"/>
        <v>49</v>
      </c>
      <c r="AR104" s="103">
        <f t="shared" ca="1" si="273"/>
        <v>2.6873</v>
      </c>
      <c r="AS104" s="103">
        <f t="shared" ca="1" si="273"/>
        <v>4.1100000000000003</v>
      </c>
      <c r="AT104" s="59">
        <f t="shared" ca="1" si="273"/>
        <v>49</v>
      </c>
      <c r="AU104" s="59">
        <f t="shared" ca="1" si="273"/>
        <v>0.81</v>
      </c>
      <c r="AV104" s="59">
        <f t="shared" ca="1" si="273"/>
        <v>0.71</v>
      </c>
      <c r="AW104" s="93">
        <f t="shared" ca="1" si="274"/>
        <v>89</v>
      </c>
      <c r="AX104" s="94">
        <f t="shared" ca="1" si="275"/>
        <v>6.27</v>
      </c>
      <c r="AY104" s="94">
        <f t="shared" ca="1" si="275"/>
        <v>0.83</v>
      </c>
      <c r="AZ104" s="94">
        <f t="shared" ca="1" si="275"/>
        <v>0.88</v>
      </c>
      <c r="BA104" s="94" t="str">
        <f t="shared" ca="1" si="275"/>
        <v/>
      </c>
      <c r="BB104" s="94">
        <f t="shared" ca="1" si="275"/>
        <v>4.07</v>
      </c>
      <c r="BC104" s="94"/>
      <c r="BD104" s="94"/>
      <c r="BE104" s="94">
        <f t="shared" ca="1" si="276"/>
        <v>12.05</v>
      </c>
      <c r="BF104" s="94">
        <f t="shared" ca="1" si="277"/>
        <v>9.0878699999999996E-3</v>
      </c>
      <c r="BG104" s="94">
        <f t="shared" ca="1" si="277"/>
        <v>2.6873</v>
      </c>
      <c r="BH104" s="99">
        <f t="shared" ca="1" si="278"/>
        <v>89</v>
      </c>
      <c r="BI104" s="59">
        <f t="shared" ca="1" si="279"/>
        <v>6.27</v>
      </c>
      <c r="BJ104" s="59">
        <f t="shared" ca="1" si="279"/>
        <v>0.83</v>
      </c>
      <c r="BK104" s="59">
        <f t="shared" ca="1" si="279"/>
        <v>0.88</v>
      </c>
      <c r="BL104" s="59" t="str">
        <f t="shared" ca="1" si="279"/>
        <v/>
      </c>
      <c r="BM104" s="59">
        <f t="shared" ca="1" si="279"/>
        <v>4.07</v>
      </c>
      <c r="BN104" s="59" t="str">
        <f t="shared" ca="1" si="279"/>
        <v/>
      </c>
      <c r="BO104" s="59">
        <f t="shared" ca="1" si="279"/>
        <v>-5.18</v>
      </c>
      <c r="BP104" s="59">
        <f t="shared" ca="1" si="280"/>
        <v>12.05</v>
      </c>
      <c r="BQ104" s="59">
        <f t="shared" ca="1" si="281"/>
        <v>9.0878699999999996E-3</v>
      </c>
      <c r="BR104" s="59">
        <f t="shared" ca="1" si="281"/>
        <v>2.6873</v>
      </c>
      <c r="BS104" t="str">
        <f t="shared" si="282"/>
        <v>W08R02</v>
      </c>
      <c r="BT104">
        <f t="shared" si="283"/>
        <v>104</v>
      </c>
      <c r="BU104" t="b">
        <f>BU103</f>
        <v>1</v>
      </c>
    </row>
    <row r="105" spans="1:73" x14ac:dyDescent="0.3">
      <c r="A105" t="str">
        <f t="shared" si="284"/>
        <v>W08</v>
      </c>
      <c r="B105" t="s">
        <v>80</v>
      </c>
      <c r="C105" s="3" t="str">
        <f t="shared" si="256"/>
        <v xml:space="preserve">Gas Consumer Instantaneous (UEF)/UEF 0.96/0 gal </v>
      </c>
      <c r="D105" t="str">
        <f t="shared" ca="1" si="257"/>
        <v>Pass</v>
      </c>
      <c r="E105" s="2">
        <f t="shared" ca="1" si="258"/>
        <v>13.08</v>
      </c>
      <c r="F105" s="2">
        <f t="shared" ca="1" si="259"/>
        <v>13.08</v>
      </c>
      <c r="G105" s="3">
        <f t="shared" ca="1" si="260"/>
        <v>0</v>
      </c>
      <c r="H105" s="27" t="str">
        <f t="shared" ca="1" si="261"/>
        <v>Yes</v>
      </c>
      <c r="I105" s="2">
        <f t="shared" ca="1" si="262"/>
        <v>12.05</v>
      </c>
      <c r="J105" s="2">
        <f ca="1">IF(Units="EDR2 total",BF105,IF(Units="EDR1 total",#REF!,BE105))</f>
        <v>12.05</v>
      </c>
      <c r="K105" s="2">
        <f ca="1">IF(Units="EDR2 total",BQ105,IF(Units="EDR1 total",#REF!,BP105))</f>
        <v>12.05</v>
      </c>
      <c r="L105" s="3">
        <f t="shared" ca="1" si="263"/>
        <v>0</v>
      </c>
      <c r="M105" s="3" t="str">
        <f t="shared" ca="1" si="264"/>
        <v>Yes</v>
      </c>
      <c r="N105" s="27" t="str">
        <f t="shared" ref="N105:N112" si="285">N104</f>
        <v>W04R12</v>
      </c>
      <c r="O105" s="19">
        <f t="shared" ca="1" si="265"/>
        <v>-1.0299999999999994</v>
      </c>
      <c r="P105" s="93">
        <f t="shared" ca="1" si="266"/>
        <v>90</v>
      </c>
      <c r="Q105" s="94">
        <f t="shared" ca="1" si="267"/>
        <v>5.83</v>
      </c>
      <c r="R105" s="94">
        <f t="shared" ca="1" si="267"/>
        <v>0.62</v>
      </c>
      <c r="S105" s="94">
        <f t="shared" ca="1" si="267"/>
        <v>0.88</v>
      </c>
      <c r="T105" s="94" t="str">
        <f t="shared" ca="1" si="267"/>
        <v/>
      </c>
      <c r="U105" s="94">
        <f t="shared" ca="1" si="267"/>
        <v>5.75</v>
      </c>
      <c r="V105" s="94">
        <f t="shared" ca="1" si="267"/>
        <v>0</v>
      </c>
      <c r="W105" s="94">
        <f t="shared" ca="1" si="268"/>
        <v>13.08</v>
      </c>
      <c r="X105" s="94">
        <f t="shared" ca="1" si="269"/>
        <v>23.06</v>
      </c>
      <c r="Y105" s="94">
        <f t="shared" ca="1" si="269"/>
        <v>8.9954000000000006E-3</v>
      </c>
      <c r="Z105" s="107">
        <f t="shared" ca="1" si="269"/>
        <v>2.6873</v>
      </c>
      <c r="AA105" s="107">
        <f t="shared" ca="1" si="269"/>
        <v>0.92</v>
      </c>
      <c r="AB105" s="94">
        <f t="shared" ca="1" si="269"/>
        <v>48</v>
      </c>
      <c r="AC105" s="94">
        <f t="shared" ca="1" si="269"/>
        <v>-1.03</v>
      </c>
      <c r="AD105" s="94">
        <f t="shared" ca="1" si="269"/>
        <v>-1.1100000000000001</v>
      </c>
      <c r="AE105" s="99">
        <f t="shared" ca="1" si="270"/>
        <v>90</v>
      </c>
      <c r="AF105" s="59">
        <f t="shared" ca="1" si="271"/>
        <v>5.83</v>
      </c>
      <c r="AG105" s="59">
        <f t="shared" ca="1" si="271"/>
        <v>0.62</v>
      </c>
      <c r="AH105" s="59">
        <f t="shared" ca="1" si="271"/>
        <v>0.88</v>
      </c>
      <c r="AI105" s="59" t="str">
        <f t="shared" ca="1" si="271"/>
        <v/>
      </c>
      <c r="AJ105" s="59">
        <f t="shared" ca="1" si="271"/>
        <v>5.75</v>
      </c>
      <c r="AK105" s="59">
        <f t="shared" ca="1" si="271"/>
        <v>0</v>
      </c>
      <c r="AL105" s="59">
        <f t="shared" ca="1" si="271"/>
        <v>-4.29</v>
      </c>
      <c r="AM105" s="59">
        <f t="shared" ca="1" si="272"/>
        <v>13.08</v>
      </c>
      <c r="AN105" s="59">
        <f t="shared" ca="1" si="273"/>
        <v>8.9954100000000006E-3</v>
      </c>
      <c r="AO105" s="59">
        <f t="shared" ca="1" si="273"/>
        <v>2.6873</v>
      </c>
      <c r="AP105" s="59">
        <f t="shared" ca="1" si="273"/>
        <v>0.92</v>
      </c>
      <c r="AQ105" s="59">
        <f t="shared" ca="1" si="273"/>
        <v>48</v>
      </c>
      <c r="AR105" s="103">
        <f t="shared" ca="1" si="273"/>
        <v>2.6873</v>
      </c>
      <c r="AS105" s="103">
        <f t="shared" ca="1" si="273"/>
        <v>0.92</v>
      </c>
      <c r="AT105" s="59">
        <f t="shared" ca="1" si="273"/>
        <v>48</v>
      </c>
      <c r="AU105" s="59">
        <f t="shared" ca="1" si="273"/>
        <v>-1.03</v>
      </c>
      <c r="AV105" s="59">
        <f t="shared" ca="1" si="273"/>
        <v>-1.1100000000000001</v>
      </c>
      <c r="AW105" s="93">
        <f t="shared" ca="1" si="274"/>
        <v>90</v>
      </c>
      <c r="AX105" s="94">
        <f t="shared" ca="1" si="275"/>
        <v>6.27</v>
      </c>
      <c r="AY105" s="94">
        <f t="shared" ca="1" si="275"/>
        <v>0.83</v>
      </c>
      <c r="AZ105" s="94">
        <f t="shared" ca="1" si="275"/>
        <v>0.88</v>
      </c>
      <c r="BA105" s="94" t="str">
        <f t="shared" ca="1" si="275"/>
        <v/>
      </c>
      <c r="BB105" s="94">
        <f t="shared" ca="1" si="275"/>
        <v>4.07</v>
      </c>
      <c r="BC105" s="94"/>
      <c r="BD105" s="94"/>
      <c r="BE105" s="94">
        <f t="shared" ca="1" si="276"/>
        <v>12.05</v>
      </c>
      <c r="BF105" s="94">
        <f t="shared" ca="1" si="277"/>
        <v>9.0878699999999996E-3</v>
      </c>
      <c r="BG105" s="94">
        <f t="shared" ca="1" si="277"/>
        <v>2.6873</v>
      </c>
      <c r="BH105" s="99">
        <f t="shared" ca="1" si="278"/>
        <v>90</v>
      </c>
      <c r="BI105" s="59">
        <f t="shared" ca="1" si="279"/>
        <v>6.27</v>
      </c>
      <c r="BJ105" s="59">
        <f t="shared" ca="1" si="279"/>
        <v>0.83</v>
      </c>
      <c r="BK105" s="59">
        <f t="shared" ca="1" si="279"/>
        <v>0.88</v>
      </c>
      <c r="BL105" s="59" t="str">
        <f t="shared" ca="1" si="279"/>
        <v/>
      </c>
      <c r="BM105" s="59">
        <f t="shared" ca="1" si="279"/>
        <v>4.07</v>
      </c>
      <c r="BN105" s="59" t="str">
        <f t="shared" ca="1" si="279"/>
        <v/>
      </c>
      <c r="BO105" s="59">
        <f t="shared" ca="1" si="279"/>
        <v>-4.37</v>
      </c>
      <c r="BP105" s="59">
        <f t="shared" ca="1" si="280"/>
        <v>12.05</v>
      </c>
      <c r="BQ105" s="59">
        <f t="shared" ca="1" si="281"/>
        <v>9.0878699999999996E-3</v>
      </c>
      <c r="BR105" s="59">
        <f t="shared" ca="1" si="281"/>
        <v>2.6873</v>
      </c>
      <c r="BS105" t="str">
        <f t="shared" si="282"/>
        <v>W08R03</v>
      </c>
      <c r="BT105">
        <f t="shared" si="283"/>
        <v>105</v>
      </c>
      <c r="BU105" t="b">
        <f t="shared" ref="BU105:BU113" si="286">BU104</f>
        <v>1</v>
      </c>
    </row>
    <row r="106" spans="1:73" x14ac:dyDescent="0.3">
      <c r="A106" t="str">
        <f t="shared" si="284"/>
        <v>W08</v>
      </c>
      <c r="B106" t="s">
        <v>83</v>
      </c>
      <c r="C106" s="3" t="str">
        <f t="shared" si="256"/>
        <v xml:space="preserve">Gas Consumer Storage (UEF)/UEF 0.61/50 gal </v>
      </c>
      <c r="D106" t="str">
        <f t="shared" ca="1" si="257"/>
        <v>Pass</v>
      </c>
      <c r="E106" s="2">
        <f t="shared" ca="1" si="258"/>
        <v>17.189999999999998</v>
      </c>
      <c r="F106" s="2">
        <f t="shared" ca="1" si="259"/>
        <v>17.189999999999998</v>
      </c>
      <c r="G106" s="3">
        <f t="shared" ca="1" si="260"/>
        <v>0</v>
      </c>
      <c r="H106" s="27" t="str">
        <f t="shared" ca="1" si="261"/>
        <v>Yes</v>
      </c>
      <c r="I106" s="2">
        <f t="shared" ca="1" si="262"/>
        <v>12.05</v>
      </c>
      <c r="J106" s="2">
        <f ca="1">IF(Units="EDR2 total",BF106,IF(Units="EDR1 total",#REF!,BE106))</f>
        <v>12.05</v>
      </c>
      <c r="K106" s="2">
        <f ca="1">IF(Units="EDR2 total",BQ106,IF(Units="EDR1 total",#REF!,BP106))</f>
        <v>12.05</v>
      </c>
      <c r="L106" s="3">
        <f t="shared" ca="1" si="263"/>
        <v>0</v>
      </c>
      <c r="M106" s="3" t="str">
        <f t="shared" ca="1" si="264"/>
        <v>Yes</v>
      </c>
      <c r="N106" s="27" t="str">
        <f t="shared" si="285"/>
        <v>W04R12</v>
      </c>
      <c r="O106" s="19">
        <f t="shared" ca="1" si="265"/>
        <v>-5.139999999999997</v>
      </c>
      <c r="P106" s="93">
        <f t="shared" ca="1" si="266"/>
        <v>91</v>
      </c>
      <c r="Q106" s="94">
        <f t="shared" ca="1" si="267"/>
        <v>5.83</v>
      </c>
      <c r="R106" s="94">
        <f t="shared" ca="1" si="267"/>
        <v>0.62</v>
      </c>
      <c r="S106" s="94">
        <f t="shared" ca="1" si="267"/>
        <v>0.88</v>
      </c>
      <c r="T106" s="94" t="str">
        <f t="shared" ca="1" si="267"/>
        <v/>
      </c>
      <c r="U106" s="94">
        <f t="shared" ca="1" si="267"/>
        <v>9.86</v>
      </c>
      <c r="V106" s="94">
        <f t="shared" ca="1" si="267"/>
        <v>0</v>
      </c>
      <c r="W106" s="94">
        <f t="shared" ca="1" si="268"/>
        <v>17.189999999999998</v>
      </c>
      <c r="X106" s="94">
        <f t="shared" ca="1" si="269"/>
        <v>27.24</v>
      </c>
      <c r="Y106" s="94">
        <f t="shared" ca="1" si="269"/>
        <v>8.9954000000000006E-3</v>
      </c>
      <c r="Z106" s="107">
        <f t="shared" ca="1" si="269"/>
        <v>2.6873</v>
      </c>
      <c r="AA106" s="107">
        <f t="shared" ca="1" si="269"/>
        <v>-2.3199999999999998</v>
      </c>
      <c r="AB106" s="94">
        <f t="shared" ca="1" si="269"/>
        <v>48</v>
      </c>
      <c r="AC106" s="94">
        <f t="shared" ca="1" si="269"/>
        <v>-5.14</v>
      </c>
      <c r="AD106" s="94">
        <f t="shared" ca="1" si="269"/>
        <v>-5.29</v>
      </c>
      <c r="AE106" s="99">
        <f t="shared" ca="1" si="270"/>
        <v>91</v>
      </c>
      <c r="AF106" s="59">
        <f t="shared" ca="1" si="271"/>
        <v>5.83</v>
      </c>
      <c r="AG106" s="59">
        <f t="shared" ca="1" si="271"/>
        <v>0.62</v>
      </c>
      <c r="AH106" s="59">
        <f t="shared" ca="1" si="271"/>
        <v>0.88</v>
      </c>
      <c r="AI106" s="59" t="str">
        <f t="shared" ca="1" si="271"/>
        <v/>
      </c>
      <c r="AJ106" s="59">
        <f t="shared" ca="1" si="271"/>
        <v>9.86</v>
      </c>
      <c r="AK106" s="59">
        <f t="shared" ca="1" si="271"/>
        <v>0</v>
      </c>
      <c r="AL106" s="59">
        <f t="shared" ca="1" si="271"/>
        <v>-4.22</v>
      </c>
      <c r="AM106" s="59">
        <f t="shared" ca="1" si="272"/>
        <v>17.189999999999998</v>
      </c>
      <c r="AN106" s="59">
        <f t="shared" ca="1" si="273"/>
        <v>8.9954100000000006E-3</v>
      </c>
      <c r="AO106" s="59">
        <f t="shared" ca="1" si="273"/>
        <v>2.6873</v>
      </c>
      <c r="AP106" s="59">
        <f t="shared" ca="1" si="273"/>
        <v>-2.3199999999999998</v>
      </c>
      <c r="AQ106" s="59">
        <f t="shared" ca="1" si="273"/>
        <v>48</v>
      </c>
      <c r="AR106" s="103">
        <f t="shared" ca="1" si="273"/>
        <v>2.6873</v>
      </c>
      <c r="AS106" s="103">
        <f t="shared" ca="1" si="273"/>
        <v>-2.3199999999999998</v>
      </c>
      <c r="AT106" s="59">
        <f t="shared" ca="1" si="273"/>
        <v>48</v>
      </c>
      <c r="AU106" s="59">
        <f t="shared" ca="1" si="273"/>
        <v>-5.14</v>
      </c>
      <c r="AV106" s="59">
        <f t="shared" ca="1" si="273"/>
        <v>-5.29</v>
      </c>
      <c r="AW106" s="93">
        <f t="shared" ca="1" si="274"/>
        <v>91</v>
      </c>
      <c r="AX106" s="94">
        <f t="shared" ca="1" si="275"/>
        <v>6.27</v>
      </c>
      <c r="AY106" s="94">
        <f t="shared" ca="1" si="275"/>
        <v>0.83</v>
      </c>
      <c r="AZ106" s="94">
        <f t="shared" ca="1" si="275"/>
        <v>0.88</v>
      </c>
      <c r="BA106" s="94" t="str">
        <f t="shared" ca="1" si="275"/>
        <v/>
      </c>
      <c r="BB106" s="94">
        <f t="shared" ca="1" si="275"/>
        <v>4.07</v>
      </c>
      <c r="BC106" s="94"/>
      <c r="BD106" s="94"/>
      <c r="BE106" s="94">
        <f t="shared" ca="1" si="276"/>
        <v>12.05</v>
      </c>
      <c r="BF106" s="94">
        <f t="shared" ca="1" si="277"/>
        <v>9.0878699999999996E-3</v>
      </c>
      <c r="BG106" s="94">
        <f t="shared" ca="1" si="277"/>
        <v>2.6873</v>
      </c>
      <c r="BH106" s="99">
        <f t="shared" ca="1" si="278"/>
        <v>91</v>
      </c>
      <c r="BI106" s="59">
        <f t="shared" ca="1" si="279"/>
        <v>6.27</v>
      </c>
      <c r="BJ106" s="59">
        <f t="shared" ca="1" si="279"/>
        <v>0.83</v>
      </c>
      <c r="BK106" s="59">
        <f t="shared" ca="1" si="279"/>
        <v>0.88</v>
      </c>
      <c r="BL106" s="59" t="str">
        <f t="shared" ca="1" si="279"/>
        <v/>
      </c>
      <c r="BM106" s="59">
        <f t="shared" ca="1" si="279"/>
        <v>4.07</v>
      </c>
      <c r="BN106" s="59" t="str">
        <f t="shared" ca="1" si="279"/>
        <v/>
      </c>
      <c r="BO106" s="59">
        <f t="shared" ca="1" si="279"/>
        <v>-4.37</v>
      </c>
      <c r="BP106" s="59">
        <f t="shared" ca="1" si="280"/>
        <v>12.05</v>
      </c>
      <c r="BQ106" s="59">
        <f t="shared" ca="1" si="281"/>
        <v>9.0878699999999996E-3</v>
      </c>
      <c r="BR106" s="59">
        <f t="shared" ca="1" si="281"/>
        <v>2.6873</v>
      </c>
      <c r="BS106" t="str">
        <f t="shared" si="282"/>
        <v>W08R04</v>
      </c>
      <c r="BT106">
        <f t="shared" si="283"/>
        <v>106</v>
      </c>
      <c r="BU106" t="b">
        <f t="shared" si="286"/>
        <v>1</v>
      </c>
    </row>
    <row r="107" spans="1:73" x14ac:dyDescent="0.3">
      <c r="A107" t="str">
        <f t="shared" si="284"/>
        <v>W08</v>
      </c>
      <c r="B107" t="s">
        <v>85</v>
      </c>
      <c r="C107" s="3" t="str">
        <f t="shared" si="256"/>
        <v>Gas Commercial Instantaneous (TE)/TE 0.95/0 gal</v>
      </c>
      <c r="D107" t="str">
        <f t="shared" ca="1" si="257"/>
        <v>Pass</v>
      </c>
      <c r="E107" s="2">
        <f t="shared" ca="1" si="258"/>
        <v>12.81</v>
      </c>
      <c r="F107" s="2">
        <f t="shared" ca="1" si="259"/>
        <v>12.81</v>
      </c>
      <c r="G107" s="3">
        <f t="shared" ca="1" si="260"/>
        <v>0</v>
      </c>
      <c r="H107" s="27" t="str">
        <f t="shared" ca="1" si="261"/>
        <v>Yes</v>
      </c>
      <c r="I107" s="2">
        <f t="shared" ca="1" si="262"/>
        <v>12.05</v>
      </c>
      <c r="J107" s="2">
        <f ca="1">IF(Units="EDR2 total",BF107,IF(Units="EDR1 total",#REF!,BE107))</f>
        <v>12.05</v>
      </c>
      <c r="K107" s="2">
        <f ca="1">IF(Units="EDR2 total",BQ107,IF(Units="EDR1 total",#REF!,BP107))</f>
        <v>12.05</v>
      </c>
      <c r="L107" s="3">
        <f t="shared" ca="1" si="263"/>
        <v>0</v>
      </c>
      <c r="M107" s="3" t="str">
        <f t="shared" ca="1" si="264"/>
        <v>Yes</v>
      </c>
      <c r="N107" s="27" t="str">
        <f t="shared" si="285"/>
        <v>W04R12</v>
      </c>
      <c r="O107" s="19">
        <f t="shared" ca="1" si="265"/>
        <v>-0.75999999999999979</v>
      </c>
      <c r="P107" s="93">
        <f t="shared" ca="1" si="266"/>
        <v>92</v>
      </c>
      <c r="Q107" s="94">
        <f t="shared" ca="1" si="267"/>
        <v>5.83</v>
      </c>
      <c r="R107" s="94">
        <f t="shared" ca="1" si="267"/>
        <v>0.62</v>
      </c>
      <c r="S107" s="94">
        <f t="shared" ca="1" si="267"/>
        <v>0.88</v>
      </c>
      <c r="T107" s="94" t="str">
        <f t="shared" ca="1" si="267"/>
        <v/>
      </c>
      <c r="U107" s="94">
        <f t="shared" ca="1" si="267"/>
        <v>5.48</v>
      </c>
      <c r="V107" s="94">
        <f t="shared" ca="1" si="267"/>
        <v>0</v>
      </c>
      <c r="W107" s="94">
        <f t="shared" ca="1" si="268"/>
        <v>12.81</v>
      </c>
      <c r="X107" s="94">
        <f t="shared" ca="1" si="269"/>
        <v>22.86</v>
      </c>
      <c r="Y107" s="94">
        <f t="shared" ca="1" si="269"/>
        <v>8.9954000000000006E-3</v>
      </c>
      <c r="Z107" s="107">
        <f t="shared" ca="1" si="269"/>
        <v>2.6873</v>
      </c>
      <c r="AA107" s="107">
        <f t="shared" ca="1" si="269"/>
        <v>1</v>
      </c>
      <c r="AB107" s="94">
        <f t="shared" ca="1" si="269"/>
        <v>48</v>
      </c>
      <c r="AC107" s="94">
        <f t="shared" ca="1" si="269"/>
        <v>-0.76</v>
      </c>
      <c r="AD107" s="94">
        <f t="shared" ca="1" si="269"/>
        <v>-0.91</v>
      </c>
      <c r="AE107" s="99">
        <f t="shared" ca="1" si="270"/>
        <v>92</v>
      </c>
      <c r="AF107" s="59">
        <f t="shared" ca="1" si="271"/>
        <v>5.83</v>
      </c>
      <c r="AG107" s="59">
        <f t="shared" ca="1" si="271"/>
        <v>0.62</v>
      </c>
      <c r="AH107" s="59">
        <f t="shared" ca="1" si="271"/>
        <v>0.88</v>
      </c>
      <c r="AI107" s="59" t="str">
        <f t="shared" ca="1" si="271"/>
        <v/>
      </c>
      <c r="AJ107" s="59">
        <f t="shared" ca="1" si="271"/>
        <v>5.48</v>
      </c>
      <c r="AK107" s="59">
        <f t="shared" ca="1" si="271"/>
        <v>0</v>
      </c>
      <c r="AL107" s="59">
        <f t="shared" ca="1" si="271"/>
        <v>-4.22</v>
      </c>
      <c r="AM107" s="59">
        <f t="shared" ca="1" si="272"/>
        <v>12.81</v>
      </c>
      <c r="AN107" s="59">
        <f t="shared" ca="1" si="273"/>
        <v>8.9954100000000006E-3</v>
      </c>
      <c r="AO107" s="59">
        <f t="shared" ca="1" si="273"/>
        <v>2.6873</v>
      </c>
      <c r="AP107" s="59">
        <f t="shared" ca="1" si="273"/>
        <v>1</v>
      </c>
      <c r="AQ107" s="59">
        <f t="shared" ca="1" si="273"/>
        <v>48</v>
      </c>
      <c r="AR107" s="103">
        <f t="shared" ca="1" si="273"/>
        <v>2.6873</v>
      </c>
      <c r="AS107" s="103">
        <f t="shared" ca="1" si="273"/>
        <v>1</v>
      </c>
      <c r="AT107" s="59">
        <f t="shared" ca="1" si="273"/>
        <v>48</v>
      </c>
      <c r="AU107" s="59">
        <f t="shared" ca="1" si="273"/>
        <v>-0.76</v>
      </c>
      <c r="AV107" s="59">
        <f t="shared" ca="1" si="273"/>
        <v>-0.91</v>
      </c>
      <c r="AW107" s="93">
        <f t="shared" ca="1" si="274"/>
        <v>92</v>
      </c>
      <c r="AX107" s="94">
        <f t="shared" ca="1" si="275"/>
        <v>6.27</v>
      </c>
      <c r="AY107" s="94">
        <f t="shared" ca="1" si="275"/>
        <v>0.83</v>
      </c>
      <c r="AZ107" s="94">
        <f t="shared" ca="1" si="275"/>
        <v>0.88</v>
      </c>
      <c r="BA107" s="94" t="str">
        <f t="shared" ca="1" si="275"/>
        <v/>
      </c>
      <c r="BB107" s="94">
        <f t="shared" ca="1" si="275"/>
        <v>4.07</v>
      </c>
      <c r="BC107" s="94"/>
      <c r="BD107" s="94"/>
      <c r="BE107" s="94">
        <f t="shared" ca="1" si="276"/>
        <v>12.05</v>
      </c>
      <c r="BF107" s="94">
        <f t="shared" ca="1" si="277"/>
        <v>9.0878699999999996E-3</v>
      </c>
      <c r="BG107" s="94">
        <f t="shared" ca="1" si="277"/>
        <v>2.6873</v>
      </c>
      <c r="BH107" s="99">
        <f t="shared" ca="1" si="278"/>
        <v>92</v>
      </c>
      <c r="BI107" s="59">
        <f t="shared" ca="1" si="279"/>
        <v>6.27</v>
      </c>
      <c r="BJ107" s="59">
        <f t="shared" ca="1" si="279"/>
        <v>0.83</v>
      </c>
      <c r="BK107" s="59">
        <f t="shared" ca="1" si="279"/>
        <v>0.88</v>
      </c>
      <c r="BL107" s="59" t="str">
        <f t="shared" ca="1" si="279"/>
        <v/>
      </c>
      <c r="BM107" s="59">
        <f t="shared" ca="1" si="279"/>
        <v>4.07</v>
      </c>
      <c r="BN107" s="59" t="str">
        <f t="shared" ca="1" si="279"/>
        <v/>
      </c>
      <c r="BO107" s="59">
        <f t="shared" ca="1" si="279"/>
        <v>-4.37</v>
      </c>
      <c r="BP107" s="59">
        <f t="shared" ca="1" si="280"/>
        <v>12.05</v>
      </c>
      <c r="BQ107" s="59">
        <f t="shared" ca="1" si="281"/>
        <v>9.0878699999999996E-3</v>
      </c>
      <c r="BR107" s="59">
        <f t="shared" ca="1" si="281"/>
        <v>2.6873</v>
      </c>
      <c r="BS107" t="str">
        <f t="shared" si="282"/>
        <v>W08R05</v>
      </c>
      <c r="BT107">
        <f t="shared" si="283"/>
        <v>107</v>
      </c>
      <c r="BU107" t="b">
        <f t="shared" si="286"/>
        <v>1</v>
      </c>
    </row>
    <row r="108" spans="1:73" x14ac:dyDescent="0.3">
      <c r="A108" t="str">
        <f t="shared" si="284"/>
        <v>W08</v>
      </c>
      <c r="B108" t="s">
        <v>87</v>
      </c>
      <c r="C108" s="3" t="str">
        <f t="shared" si="256"/>
        <v>Gas Commercial Storage (TE &amp; SBL)/TE 0.82/SBL 0.02/98 gal</v>
      </c>
      <c r="D108" t="str">
        <f t="shared" ca="1" si="257"/>
        <v>Pass</v>
      </c>
      <c r="E108" s="2">
        <f t="shared" ca="1" si="258"/>
        <v>18.79</v>
      </c>
      <c r="F108" s="2">
        <f t="shared" ca="1" si="259"/>
        <v>18.79</v>
      </c>
      <c r="G108" s="3">
        <f t="shared" ca="1" si="260"/>
        <v>0</v>
      </c>
      <c r="H108" s="27" t="str">
        <f t="shared" ca="1" si="261"/>
        <v>Yes</v>
      </c>
      <c r="I108" s="2">
        <f t="shared" ca="1" si="262"/>
        <v>12.05</v>
      </c>
      <c r="J108" s="2">
        <f ca="1">IF(Units="EDR2 total",BF108,IF(Units="EDR1 total",#REF!,BE108))</f>
        <v>12.05</v>
      </c>
      <c r="K108" s="2">
        <f ca="1">IF(Units="EDR2 total",BQ108,IF(Units="EDR1 total",#REF!,BP108))</f>
        <v>12.05</v>
      </c>
      <c r="L108" s="3">
        <f t="shared" ca="1" si="263"/>
        <v>0</v>
      </c>
      <c r="M108" s="3" t="str">
        <f t="shared" ca="1" si="264"/>
        <v>Yes</v>
      </c>
      <c r="N108" s="27" t="str">
        <f t="shared" si="285"/>
        <v>W04R12</v>
      </c>
      <c r="O108" s="19">
        <f t="shared" ca="1" si="265"/>
        <v>-6.7399999999999984</v>
      </c>
      <c r="P108" s="93">
        <f t="shared" ca="1" si="266"/>
        <v>93</v>
      </c>
      <c r="Q108" s="94">
        <f t="shared" ca="1" si="267"/>
        <v>5.83</v>
      </c>
      <c r="R108" s="94">
        <f t="shared" ca="1" si="267"/>
        <v>0.62</v>
      </c>
      <c r="S108" s="94">
        <f t="shared" ca="1" si="267"/>
        <v>0.88</v>
      </c>
      <c r="T108" s="94" t="str">
        <f t="shared" ca="1" si="267"/>
        <v/>
      </c>
      <c r="U108" s="94">
        <f t="shared" ca="1" si="267"/>
        <v>11.46</v>
      </c>
      <c r="V108" s="94">
        <f t="shared" ca="1" si="267"/>
        <v>0</v>
      </c>
      <c r="W108" s="94">
        <f t="shared" ca="1" si="268"/>
        <v>18.79</v>
      </c>
      <c r="X108" s="94">
        <f t="shared" ca="1" si="269"/>
        <v>28.84</v>
      </c>
      <c r="Y108" s="94">
        <f t="shared" ca="1" si="269"/>
        <v>8.9954000000000006E-3</v>
      </c>
      <c r="Z108" s="107">
        <f t="shared" ca="1" si="269"/>
        <v>2.6873</v>
      </c>
      <c r="AA108" s="107">
        <f t="shared" ca="1" si="269"/>
        <v>-3.55</v>
      </c>
      <c r="AB108" s="94">
        <f t="shared" ca="1" si="269"/>
        <v>48</v>
      </c>
      <c r="AC108" s="94">
        <f t="shared" ca="1" si="269"/>
        <v>-6.74</v>
      </c>
      <c r="AD108" s="94">
        <f t="shared" ca="1" si="269"/>
        <v>-6.89</v>
      </c>
      <c r="AE108" s="99">
        <f t="shared" ca="1" si="270"/>
        <v>93</v>
      </c>
      <c r="AF108" s="59">
        <f t="shared" ca="1" si="271"/>
        <v>5.83</v>
      </c>
      <c r="AG108" s="59">
        <f t="shared" ca="1" si="271"/>
        <v>0.62</v>
      </c>
      <c r="AH108" s="59">
        <f t="shared" ca="1" si="271"/>
        <v>0.88</v>
      </c>
      <c r="AI108" s="59" t="str">
        <f t="shared" ca="1" si="271"/>
        <v/>
      </c>
      <c r="AJ108" s="59">
        <f t="shared" ca="1" si="271"/>
        <v>11.46</v>
      </c>
      <c r="AK108" s="59">
        <f t="shared" ca="1" si="271"/>
        <v>0</v>
      </c>
      <c r="AL108" s="59">
        <f t="shared" ca="1" si="271"/>
        <v>-4.22</v>
      </c>
      <c r="AM108" s="59">
        <f t="shared" ca="1" si="272"/>
        <v>18.79</v>
      </c>
      <c r="AN108" s="59">
        <f t="shared" ca="1" si="273"/>
        <v>8.9954100000000006E-3</v>
      </c>
      <c r="AO108" s="59">
        <f t="shared" ca="1" si="273"/>
        <v>2.6873</v>
      </c>
      <c r="AP108" s="59">
        <f t="shared" ca="1" si="273"/>
        <v>-3.55</v>
      </c>
      <c r="AQ108" s="59">
        <f t="shared" ca="1" si="273"/>
        <v>48</v>
      </c>
      <c r="AR108" s="103">
        <f t="shared" ca="1" si="273"/>
        <v>2.6873</v>
      </c>
      <c r="AS108" s="103">
        <f t="shared" ca="1" si="273"/>
        <v>-3.55</v>
      </c>
      <c r="AT108" s="59">
        <f t="shared" ca="1" si="273"/>
        <v>48</v>
      </c>
      <c r="AU108" s="59">
        <f t="shared" ca="1" si="273"/>
        <v>-6.74</v>
      </c>
      <c r="AV108" s="59">
        <f t="shared" ca="1" si="273"/>
        <v>-6.89</v>
      </c>
      <c r="AW108" s="93">
        <f t="shared" ca="1" si="274"/>
        <v>93</v>
      </c>
      <c r="AX108" s="94">
        <f t="shared" ca="1" si="275"/>
        <v>6.27</v>
      </c>
      <c r="AY108" s="94">
        <f t="shared" ca="1" si="275"/>
        <v>0.83</v>
      </c>
      <c r="AZ108" s="94">
        <f t="shared" ca="1" si="275"/>
        <v>0.88</v>
      </c>
      <c r="BA108" s="94" t="str">
        <f t="shared" ca="1" si="275"/>
        <v/>
      </c>
      <c r="BB108" s="94">
        <f t="shared" ca="1" si="275"/>
        <v>4.07</v>
      </c>
      <c r="BC108" s="94"/>
      <c r="BD108" s="94"/>
      <c r="BE108" s="94">
        <f t="shared" ca="1" si="276"/>
        <v>12.05</v>
      </c>
      <c r="BF108" s="94">
        <f t="shared" ca="1" si="277"/>
        <v>9.0878699999999996E-3</v>
      </c>
      <c r="BG108" s="94">
        <f t="shared" ca="1" si="277"/>
        <v>2.6873</v>
      </c>
      <c r="BH108" s="99">
        <f t="shared" ca="1" si="278"/>
        <v>93</v>
      </c>
      <c r="BI108" s="59">
        <f t="shared" ca="1" si="279"/>
        <v>6.27</v>
      </c>
      <c r="BJ108" s="59">
        <f t="shared" ca="1" si="279"/>
        <v>0.83</v>
      </c>
      <c r="BK108" s="59">
        <f t="shared" ca="1" si="279"/>
        <v>0.88</v>
      </c>
      <c r="BL108" s="59" t="str">
        <f t="shared" ca="1" si="279"/>
        <v/>
      </c>
      <c r="BM108" s="59">
        <f t="shared" ca="1" si="279"/>
        <v>4.07</v>
      </c>
      <c r="BN108" s="59" t="str">
        <f t="shared" ca="1" si="279"/>
        <v/>
      </c>
      <c r="BO108" s="59">
        <f t="shared" ca="1" si="279"/>
        <v>-4.37</v>
      </c>
      <c r="BP108" s="59">
        <f t="shared" ca="1" si="280"/>
        <v>12.05</v>
      </c>
      <c r="BQ108" s="59">
        <f t="shared" ca="1" si="281"/>
        <v>9.0878699999999996E-3</v>
      </c>
      <c r="BR108" s="59">
        <f t="shared" ca="1" si="281"/>
        <v>2.6873</v>
      </c>
      <c r="BS108" t="str">
        <f t="shared" si="282"/>
        <v>W08R06</v>
      </c>
      <c r="BT108">
        <f t="shared" si="283"/>
        <v>108</v>
      </c>
      <c r="BU108" t="b">
        <f t="shared" si="286"/>
        <v>1</v>
      </c>
    </row>
    <row r="109" spans="1:73" x14ac:dyDescent="0.3">
      <c r="A109" t="str">
        <f t="shared" si="284"/>
        <v>W08</v>
      </c>
      <c r="B109" t="s">
        <v>89</v>
      </c>
      <c r="C109" s="3" t="str">
        <f t="shared" si="256"/>
        <v>Electric Resistance Consumer Storage (UEF)/UEF 0.92/50 gal in Garage</v>
      </c>
      <c r="D109" t="str">
        <f t="shared" ca="1" si="257"/>
        <v>Pass</v>
      </c>
      <c r="E109" s="2">
        <f t="shared" ca="1" si="258"/>
        <v>15.42</v>
      </c>
      <c r="F109" s="2">
        <f t="shared" ca="1" si="259"/>
        <v>15.42</v>
      </c>
      <c r="G109" s="3">
        <f t="shared" ca="1" si="260"/>
        <v>0</v>
      </c>
      <c r="H109" s="27" t="str">
        <f t="shared" ca="1" si="261"/>
        <v>Yes</v>
      </c>
      <c r="I109" s="2">
        <f t="shared" ca="1" si="262"/>
        <v>12.05</v>
      </c>
      <c r="J109" s="2">
        <f ca="1">IF(Units="EDR2 total",BF109,IF(Units="EDR1 total",#REF!,BE109))</f>
        <v>12.05</v>
      </c>
      <c r="K109" s="2">
        <f ca="1">IF(Units="EDR2 total",BQ109,IF(Units="EDR1 total",#REF!,BP109))</f>
        <v>12.05</v>
      </c>
      <c r="L109" s="3">
        <f t="shared" ca="1" si="263"/>
        <v>0</v>
      </c>
      <c r="M109" s="3" t="str">
        <f t="shared" ca="1" si="264"/>
        <v>Yes</v>
      </c>
      <c r="N109" s="27" t="str">
        <f t="shared" si="285"/>
        <v>W04R12</v>
      </c>
      <c r="O109" s="19">
        <f t="shared" ca="1" si="265"/>
        <v>-3.3699999999999992</v>
      </c>
      <c r="P109" s="93">
        <f t="shared" ca="1" si="266"/>
        <v>94</v>
      </c>
      <c r="Q109" s="94">
        <f t="shared" ca="1" si="267"/>
        <v>5.82</v>
      </c>
      <c r="R109" s="94">
        <f t="shared" ca="1" si="267"/>
        <v>0.62</v>
      </c>
      <c r="S109" s="94">
        <f t="shared" ca="1" si="267"/>
        <v>0.88</v>
      </c>
      <c r="T109" s="94" t="str">
        <f t="shared" ca="1" si="267"/>
        <v/>
      </c>
      <c r="U109" s="94">
        <f t="shared" ca="1" si="267"/>
        <v>8.1</v>
      </c>
      <c r="V109" s="94">
        <f t="shared" ca="1" si="267"/>
        <v>0</v>
      </c>
      <c r="W109" s="94">
        <f t="shared" ca="1" si="268"/>
        <v>15.42</v>
      </c>
      <c r="X109" s="94">
        <f t="shared" ca="1" si="269"/>
        <v>23.79</v>
      </c>
      <c r="Y109" s="94">
        <f t="shared" ca="1" si="269"/>
        <v>9.0028999999999994E-3</v>
      </c>
      <c r="Z109" s="107">
        <f t="shared" ca="1" si="269"/>
        <v>2.6873</v>
      </c>
      <c r="AA109" s="107">
        <f t="shared" ca="1" si="269"/>
        <v>3.24</v>
      </c>
      <c r="AB109" s="94">
        <f t="shared" ca="1" si="269"/>
        <v>48</v>
      </c>
      <c r="AC109" s="94">
        <f t="shared" ca="1" si="269"/>
        <v>-3.37</v>
      </c>
      <c r="AD109" s="94">
        <f t="shared" ca="1" si="269"/>
        <v>-2.65</v>
      </c>
      <c r="AE109" s="99">
        <f t="shared" ca="1" si="270"/>
        <v>94</v>
      </c>
      <c r="AF109" s="59">
        <f t="shared" ca="1" si="271"/>
        <v>5.82</v>
      </c>
      <c r="AG109" s="59">
        <f t="shared" ca="1" si="271"/>
        <v>0.62</v>
      </c>
      <c r="AH109" s="59">
        <f t="shared" ca="1" si="271"/>
        <v>0.88</v>
      </c>
      <c r="AI109" s="59" t="str">
        <f t="shared" ca="1" si="271"/>
        <v/>
      </c>
      <c r="AJ109" s="59">
        <f t="shared" ca="1" si="271"/>
        <v>8.1</v>
      </c>
      <c r="AK109" s="59">
        <f t="shared" ca="1" si="271"/>
        <v>0</v>
      </c>
      <c r="AL109" s="59">
        <f t="shared" ca="1" si="271"/>
        <v>-5.9</v>
      </c>
      <c r="AM109" s="59">
        <f t="shared" ca="1" si="272"/>
        <v>15.42</v>
      </c>
      <c r="AN109" s="59">
        <f t="shared" ca="1" si="273"/>
        <v>9.0029199999999993E-3</v>
      </c>
      <c r="AO109" s="59">
        <f t="shared" ca="1" si="273"/>
        <v>2.6873</v>
      </c>
      <c r="AP109" s="59">
        <f t="shared" ca="1" si="273"/>
        <v>3.24</v>
      </c>
      <c r="AQ109" s="59">
        <f t="shared" ca="1" si="273"/>
        <v>48</v>
      </c>
      <c r="AR109" s="103">
        <f t="shared" ca="1" si="273"/>
        <v>2.6873</v>
      </c>
      <c r="AS109" s="103">
        <f t="shared" ca="1" si="273"/>
        <v>3.24</v>
      </c>
      <c r="AT109" s="59">
        <f t="shared" ca="1" si="273"/>
        <v>48</v>
      </c>
      <c r="AU109" s="59">
        <f t="shared" ca="1" si="273"/>
        <v>-3.37</v>
      </c>
      <c r="AV109" s="59">
        <f t="shared" ca="1" si="273"/>
        <v>-2.65</v>
      </c>
      <c r="AW109" s="93">
        <f t="shared" ca="1" si="274"/>
        <v>94</v>
      </c>
      <c r="AX109" s="94">
        <f t="shared" ca="1" si="275"/>
        <v>6.27</v>
      </c>
      <c r="AY109" s="94">
        <f t="shared" ca="1" si="275"/>
        <v>0.83</v>
      </c>
      <c r="AZ109" s="94">
        <f t="shared" ca="1" si="275"/>
        <v>0.88</v>
      </c>
      <c r="BA109" s="94" t="str">
        <f t="shared" ca="1" si="275"/>
        <v/>
      </c>
      <c r="BB109" s="94">
        <f t="shared" ca="1" si="275"/>
        <v>4.07</v>
      </c>
      <c r="BC109" s="94"/>
      <c r="BD109" s="94"/>
      <c r="BE109" s="94">
        <f t="shared" ca="1" si="276"/>
        <v>12.05</v>
      </c>
      <c r="BF109" s="94">
        <f t="shared" ca="1" si="277"/>
        <v>9.0878699999999996E-3</v>
      </c>
      <c r="BG109" s="94">
        <f t="shared" ca="1" si="277"/>
        <v>2.6873</v>
      </c>
      <c r="BH109" s="99">
        <f t="shared" ca="1" si="278"/>
        <v>94</v>
      </c>
      <c r="BI109" s="59">
        <f t="shared" ca="1" si="279"/>
        <v>6.27</v>
      </c>
      <c r="BJ109" s="59">
        <f t="shared" ca="1" si="279"/>
        <v>0.83</v>
      </c>
      <c r="BK109" s="59">
        <f t="shared" ca="1" si="279"/>
        <v>0.88</v>
      </c>
      <c r="BL109" s="59" t="str">
        <f t="shared" ca="1" si="279"/>
        <v/>
      </c>
      <c r="BM109" s="59">
        <f t="shared" ca="1" si="279"/>
        <v>4.07</v>
      </c>
      <c r="BN109" s="59" t="str">
        <f t="shared" ca="1" si="279"/>
        <v/>
      </c>
      <c r="BO109" s="59">
        <f t="shared" ca="1" si="279"/>
        <v>-5.18</v>
      </c>
      <c r="BP109" s="59">
        <f t="shared" ca="1" si="280"/>
        <v>12.05</v>
      </c>
      <c r="BQ109" s="59">
        <f t="shared" ca="1" si="281"/>
        <v>9.0878699999999996E-3</v>
      </c>
      <c r="BR109" s="59">
        <f t="shared" ca="1" si="281"/>
        <v>2.6873</v>
      </c>
      <c r="BS109" t="str">
        <f t="shared" si="282"/>
        <v>W08R07</v>
      </c>
      <c r="BT109">
        <f t="shared" si="283"/>
        <v>109</v>
      </c>
      <c r="BU109" t="b">
        <f t="shared" si="286"/>
        <v>1</v>
      </c>
    </row>
    <row r="110" spans="1:73" x14ac:dyDescent="0.3">
      <c r="A110" t="str">
        <f t="shared" si="284"/>
        <v>W08</v>
      </c>
      <c r="B110" t="s">
        <v>91</v>
      </c>
      <c r="C110" s="3" t="str">
        <f t="shared" si="256"/>
        <v>Heat Pump NEEA Rated/Sanden/43 gal</v>
      </c>
      <c r="D110" t="str">
        <f t="shared" ca="1" si="257"/>
        <v>Pass</v>
      </c>
      <c r="E110" s="2">
        <f t="shared" ca="1" si="258"/>
        <v>10.11</v>
      </c>
      <c r="F110" s="2">
        <f t="shared" ca="1" si="259"/>
        <v>10.11</v>
      </c>
      <c r="G110" s="3">
        <f t="shared" ca="1" si="260"/>
        <v>0</v>
      </c>
      <c r="H110" s="27" t="str">
        <f t="shared" ca="1" si="261"/>
        <v>Yes</v>
      </c>
      <c r="I110" s="2">
        <f t="shared" ca="1" si="262"/>
        <v>12.05</v>
      </c>
      <c r="J110" s="2">
        <f ca="1">IF(Units="EDR2 total",BF110,IF(Units="EDR1 total",#REF!,BE110))</f>
        <v>12.05</v>
      </c>
      <c r="K110" s="2">
        <f ca="1">IF(Units="EDR2 total",BQ110,IF(Units="EDR1 total",#REF!,BP110))</f>
        <v>12.05</v>
      </c>
      <c r="L110" s="3">
        <f t="shared" ca="1" si="263"/>
        <v>0</v>
      </c>
      <c r="M110" s="3" t="str">
        <f t="shared" ca="1" si="264"/>
        <v>Yes</v>
      </c>
      <c r="N110" s="27" t="str">
        <f t="shared" si="285"/>
        <v>W04R12</v>
      </c>
      <c r="O110" s="19">
        <f t="shared" ca="1" si="265"/>
        <v>1.9400000000000013</v>
      </c>
      <c r="P110" s="93">
        <f t="shared" ca="1" si="266"/>
        <v>95</v>
      </c>
      <c r="Q110" s="94">
        <f t="shared" ca="1" si="267"/>
        <v>5.8</v>
      </c>
      <c r="R110" s="94">
        <f t="shared" ca="1" si="267"/>
        <v>0.62</v>
      </c>
      <c r="S110" s="94">
        <f t="shared" ca="1" si="267"/>
        <v>0.88</v>
      </c>
      <c r="T110" s="94" t="str">
        <f t="shared" ca="1" si="267"/>
        <v/>
      </c>
      <c r="U110" s="94">
        <f t="shared" ca="1" si="267"/>
        <v>2.81</v>
      </c>
      <c r="V110" s="94">
        <f t="shared" ca="1" si="267"/>
        <v>0</v>
      </c>
      <c r="W110" s="94">
        <f t="shared" ca="1" si="268"/>
        <v>10.11</v>
      </c>
      <c r="X110" s="94">
        <f t="shared" ca="1" si="269"/>
        <v>19.52</v>
      </c>
      <c r="Y110" s="94">
        <f t="shared" ca="1" si="269"/>
        <v>9.0047600000000005E-3</v>
      </c>
      <c r="Z110" s="107">
        <f t="shared" ca="1" si="269"/>
        <v>2.6873</v>
      </c>
      <c r="AA110" s="107">
        <f t="shared" ca="1" si="269"/>
        <v>4.4400000000000004</v>
      </c>
      <c r="AB110" s="94">
        <f t="shared" ca="1" si="269"/>
        <v>48</v>
      </c>
      <c r="AC110" s="94">
        <f t="shared" ca="1" si="269"/>
        <v>1.94</v>
      </c>
      <c r="AD110" s="94">
        <f t="shared" ca="1" si="269"/>
        <v>1.62</v>
      </c>
      <c r="AE110" s="99">
        <f t="shared" ca="1" si="270"/>
        <v>95</v>
      </c>
      <c r="AF110" s="59">
        <f t="shared" ca="1" si="271"/>
        <v>5.8</v>
      </c>
      <c r="AG110" s="59">
        <f t="shared" ca="1" si="271"/>
        <v>0.62</v>
      </c>
      <c r="AH110" s="59">
        <f t="shared" ca="1" si="271"/>
        <v>0.88</v>
      </c>
      <c r="AI110" s="59" t="str">
        <f t="shared" ca="1" si="271"/>
        <v/>
      </c>
      <c r="AJ110" s="59">
        <f t="shared" ca="1" si="271"/>
        <v>2.81</v>
      </c>
      <c r="AK110" s="59">
        <f t="shared" ca="1" si="271"/>
        <v>0</v>
      </c>
      <c r="AL110" s="59">
        <f t="shared" ca="1" si="271"/>
        <v>-4.87</v>
      </c>
      <c r="AM110" s="59">
        <f t="shared" ca="1" si="272"/>
        <v>10.11</v>
      </c>
      <c r="AN110" s="59">
        <f t="shared" ca="1" si="273"/>
        <v>9.0047700000000005E-3</v>
      </c>
      <c r="AO110" s="59">
        <f t="shared" ca="1" si="273"/>
        <v>2.6873</v>
      </c>
      <c r="AP110" s="59">
        <f t="shared" ca="1" si="273"/>
        <v>4.4400000000000004</v>
      </c>
      <c r="AQ110" s="59">
        <f t="shared" ca="1" si="273"/>
        <v>48</v>
      </c>
      <c r="AR110" s="103">
        <f t="shared" ca="1" si="273"/>
        <v>2.6873</v>
      </c>
      <c r="AS110" s="103">
        <f t="shared" ca="1" si="273"/>
        <v>4.4400000000000004</v>
      </c>
      <c r="AT110" s="59">
        <f t="shared" ca="1" si="273"/>
        <v>48</v>
      </c>
      <c r="AU110" s="59">
        <f t="shared" ca="1" si="273"/>
        <v>1.94</v>
      </c>
      <c r="AV110" s="59">
        <f t="shared" ca="1" si="273"/>
        <v>1.62</v>
      </c>
      <c r="AW110" s="93">
        <f t="shared" ca="1" si="274"/>
        <v>95</v>
      </c>
      <c r="AX110" s="94">
        <f t="shared" ca="1" si="275"/>
        <v>6.27</v>
      </c>
      <c r="AY110" s="94">
        <f t="shared" ca="1" si="275"/>
        <v>0.83</v>
      </c>
      <c r="AZ110" s="94">
        <f t="shared" ca="1" si="275"/>
        <v>0.88</v>
      </c>
      <c r="BA110" s="94" t="str">
        <f t="shared" ca="1" si="275"/>
        <v/>
      </c>
      <c r="BB110" s="94">
        <f t="shared" ca="1" si="275"/>
        <v>4.07</v>
      </c>
      <c r="BC110" s="94"/>
      <c r="BD110" s="94"/>
      <c r="BE110" s="94">
        <f t="shared" ca="1" si="276"/>
        <v>12.05</v>
      </c>
      <c r="BF110" s="94">
        <f t="shared" ca="1" si="277"/>
        <v>9.0878699999999996E-3</v>
      </c>
      <c r="BG110" s="94">
        <f t="shared" ca="1" si="277"/>
        <v>2.6873</v>
      </c>
      <c r="BH110" s="99">
        <f t="shared" ca="1" si="278"/>
        <v>95</v>
      </c>
      <c r="BI110" s="59">
        <f t="shared" ca="1" si="279"/>
        <v>6.27</v>
      </c>
      <c r="BJ110" s="59">
        <f t="shared" ca="1" si="279"/>
        <v>0.83</v>
      </c>
      <c r="BK110" s="59">
        <f t="shared" ca="1" si="279"/>
        <v>0.88</v>
      </c>
      <c r="BL110" s="59" t="str">
        <f t="shared" ca="1" si="279"/>
        <v/>
      </c>
      <c r="BM110" s="59">
        <f t="shared" ca="1" si="279"/>
        <v>4.07</v>
      </c>
      <c r="BN110" s="59" t="str">
        <f t="shared" ca="1" si="279"/>
        <v/>
      </c>
      <c r="BO110" s="59">
        <f t="shared" ca="1" si="279"/>
        <v>-5.18</v>
      </c>
      <c r="BP110" s="59">
        <f t="shared" ca="1" si="280"/>
        <v>12.05</v>
      </c>
      <c r="BQ110" s="59">
        <f t="shared" ca="1" si="281"/>
        <v>9.0878699999999996E-3</v>
      </c>
      <c r="BR110" s="59">
        <f t="shared" ca="1" si="281"/>
        <v>2.6873</v>
      </c>
      <c r="BS110" t="str">
        <f t="shared" si="282"/>
        <v>W08R08</v>
      </c>
      <c r="BT110">
        <f t="shared" si="283"/>
        <v>110</v>
      </c>
      <c r="BU110" t="b">
        <f t="shared" si="286"/>
        <v>1</v>
      </c>
    </row>
    <row r="111" spans="1:73" x14ac:dyDescent="0.3">
      <c r="A111" t="str">
        <f t="shared" si="284"/>
        <v>W08</v>
      </c>
      <c r="B111" t="s">
        <v>93</v>
      </c>
      <c r="C111" s="3" t="str">
        <f t="shared" si="256"/>
        <v>2 Water Heaters Using Multiplier</v>
      </c>
      <c r="D111" t="str">
        <f t="shared" ca="1" si="257"/>
        <v>Pass</v>
      </c>
      <c r="E111" s="2">
        <f t="shared" ca="1" si="258"/>
        <v>11.760000000000002</v>
      </c>
      <c r="F111" s="2">
        <f t="shared" ca="1" si="259"/>
        <v>11.760000000000002</v>
      </c>
      <c r="G111" s="3">
        <f t="shared" ca="1" si="260"/>
        <v>0</v>
      </c>
      <c r="H111" s="27" t="str">
        <f t="shared" ca="1" si="261"/>
        <v>Yes</v>
      </c>
      <c r="I111" s="2">
        <f t="shared" ca="1" si="262"/>
        <v>12.05</v>
      </c>
      <c r="J111" s="2">
        <f ca="1">IF(Units="EDR2 total",BF111,IF(Units="EDR1 total",#REF!,BE111))</f>
        <v>12.05</v>
      </c>
      <c r="K111" s="2">
        <f ca="1">IF(Units="EDR2 total",BQ111,IF(Units="EDR1 total",#REF!,BP111))</f>
        <v>12.05</v>
      </c>
      <c r="L111" s="3">
        <f t="shared" ca="1" si="263"/>
        <v>0</v>
      </c>
      <c r="M111" s="3" t="str">
        <f t="shared" ca="1" si="264"/>
        <v>Yes</v>
      </c>
      <c r="N111" s="27" t="str">
        <f t="shared" si="285"/>
        <v>W04R12</v>
      </c>
      <c r="O111" s="19">
        <f t="shared" ca="1" si="265"/>
        <v>0.28999999999999915</v>
      </c>
      <c r="P111" s="93">
        <f t="shared" ca="1" si="266"/>
        <v>96</v>
      </c>
      <c r="Q111" s="94">
        <f t="shared" ca="1" si="267"/>
        <v>5.87</v>
      </c>
      <c r="R111" s="94">
        <f t="shared" ca="1" si="267"/>
        <v>0.61</v>
      </c>
      <c r="S111" s="94">
        <f t="shared" ca="1" si="267"/>
        <v>0.88</v>
      </c>
      <c r="T111" s="94" t="str">
        <f t="shared" ca="1" si="267"/>
        <v/>
      </c>
      <c r="U111" s="94">
        <f t="shared" ca="1" si="267"/>
        <v>4.4000000000000004</v>
      </c>
      <c r="V111" s="94">
        <f t="shared" ca="1" si="267"/>
        <v>0</v>
      </c>
      <c r="W111" s="94">
        <f t="shared" ca="1" si="268"/>
        <v>11.760000000000002</v>
      </c>
      <c r="X111" s="94">
        <f t="shared" ca="1" si="269"/>
        <v>20.86</v>
      </c>
      <c r="Y111" s="94">
        <f t="shared" ca="1" si="269"/>
        <v>8.9806699999999996E-3</v>
      </c>
      <c r="Z111" s="107">
        <f t="shared" ca="1" si="269"/>
        <v>2.6873</v>
      </c>
      <c r="AA111" s="107">
        <f t="shared" ca="1" si="269"/>
        <v>3.95</v>
      </c>
      <c r="AB111" s="94">
        <f t="shared" ca="1" si="269"/>
        <v>49</v>
      </c>
      <c r="AC111" s="94">
        <f t="shared" ca="1" si="269"/>
        <v>0.28999999999999998</v>
      </c>
      <c r="AD111" s="94">
        <f t="shared" ca="1" si="269"/>
        <v>0.28000000000000003</v>
      </c>
      <c r="AE111" s="99">
        <f t="shared" ca="1" si="270"/>
        <v>96</v>
      </c>
      <c r="AF111" s="59">
        <f t="shared" ca="1" si="271"/>
        <v>5.87</v>
      </c>
      <c r="AG111" s="59">
        <f t="shared" ca="1" si="271"/>
        <v>0.61</v>
      </c>
      <c r="AH111" s="59">
        <f t="shared" ca="1" si="271"/>
        <v>0.88</v>
      </c>
      <c r="AI111" s="59" t="str">
        <f t="shared" ca="1" si="271"/>
        <v/>
      </c>
      <c r="AJ111" s="59">
        <f t="shared" ca="1" si="271"/>
        <v>4.4000000000000004</v>
      </c>
      <c r="AK111" s="59">
        <f t="shared" ca="1" si="271"/>
        <v>0</v>
      </c>
      <c r="AL111" s="59">
        <f t="shared" ca="1" si="271"/>
        <v>-5.16</v>
      </c>
      <c r="AM111" s="59">
        <f t="shared" ca="1" si="272"/>
        <v>11.760000000000002</v>
      </c>
      <c r="AN111" s="59">
        <f t="shared" ca="1" si="273"/>
        <v>8.9806799999999996E-3</v>
      </c>
      <c r="AO111" s="59">
        <f t="shared" ca="1" si="273"/>
        <v>2.6873</v>
      </c>
      <c r="AP111" s="59">
        <f t="shared" ca="1" si="273"/>
        <v>3.95</v>
      </c>
      <c r="AQ111" s="59">
        <f t="shared" ca="1" si="273"/>
        <v>49</v>
      </c>
      <c r="AR111" s="103">
        <f t="shared" ca="1" si="273"/>
        <v>2.6873</v>
      </c>
      <c r="AS111" s="103">
        <f t="shared" ca="1" si="273"/>
        <v>3.95</v>
      </c>
      <c r="AT111" s="59">
        <f t="shared" ca="1" si="273"/>
        <v>49</v>
      </c>
      <c r="AU111" s="59">
        <f t="shared" ca="1" si="273"/>
        <v>0.28999999999999998</v>
      </c>
      <c r="AV111" s="59">
        <f t="shared" ca="1" si="273"/>
        <v>0.28000000000000003</v>
      </c>
      <c r="AW111" s="93">
        <f t="shared" ca="1" si="274"/>
        <v>96</v>
      </c>
      <c r="AX111" s="94">
        <f t="shared" ca="1" si="275"/>
        <v>6.27</v>
      </c>
      <c r="AY111" s="94">
        <f t="shared" ca="1" si="275"/>
        <v>0.83</v>
      </c>
      <c r="AZ111" s="94">
        <f t="shared" ca="1" si="275"/>
        <v>0.88</v>
      </c>
      <c r="BA111" s="94" t="str">
        <f t="shared" ca="1" si="275"/>
        <v/>
      </c>
      <c r="BB111" s="94">
        <f t="shared" ca="1" si="275"/>
        <v>4.07</v>
      </c>
      <c r="BC111" s="94"/>
      <c r="BD111" s="94"/>
      <c r="BE111" s="94">
        <f t="shared" ca="1" si="276"/>
        <v>12.05</v>
      </c>
      <c r="BF111" s="94">
        <f t="shared" ca="1" si="277"/>
        <v>9.0878699999999996E-3</v>
      </c>
      <c r="BG111" s="94">
        <f t="shared" ca="1" si="277"/>
        <v>2.6873</v>
      </c>
      <c r="BH111" s="99">
        <f t="shared" ca="1" si="278"/>
        <v>96</v>
      </c>
      <c r="BI111" s="59">
        <f t="shared" ca="1" si="279"/>
        <v>6.27</v>
      </c>
      <c r="BJ111" s="59">
        <f t="shared" ca="1" si="279"/>
        <v>0.83</v>
      </c>
      <c r="BK111" s="59">
        <f t="shared" ca="1" si="279"/>
        <v>0.88</v>
      </c>
      <c r="BL111" s="59" t="str">
        <f t="shared" ca="1" si="279"/>
        <v/>
      </c>
      <c r="BM111" s="59">
        <f t="shared" ca="1" si="279"/>
        <v>4.07</v>
      </c>
      <c r="BN111" s="59" t="str">
        <f t="shared" ca="1" si="279"/>
        <v/>
      </c>
      <c r="BO111" s="59">
        <f t="shared" ca="1" si="279"/>
        <v>-5.18</v>
      </c>
      <c r="BP111" s="59">
        <f t="shared" ca="1" si="280"/>
        <v>12.05</v>
      </c>
      <c r="BQ111" s="59">
        <f t="shared" ca="1" si="281"/>
        <v>9.0878699999999996E-3</v>
      </c>
      <c r="BR111" s="59">
        <f t="shared" ca="1" si="281"/>
        <v>2.6873</v>
      </c>
      <c r="BS111" t="str">
        <f t="shared" si="282"/>
        <v>W08R09</v>
      </c>
      <c r="BT111">
        <f t="shared" si="283"/>
        <v>111</v>
      </c>
      <c r="BU111" t="b">
        <f t="shared" si="286"/>
        <v>1</v>
      </c>
    </row>
    <row r="112" spans="1:73" x14ac:dyDescent="0.3">
      <c r="A112" t="str">
        <f t="shared" si="284"/>
        <v>W08</v>
      </c>
      <c r="B112" t="s">
        <v>95</v>
      </c>
      <c r="C112" s="3" t="str">
        <f t="shared" si="256"/>
        <v>2 Water Heaters Using 2 Entries</v>
      </c>
      <c r="D112" t="str">
        <f t="shared" ca="1" si="257"/>
        <v>Pass</v>
      </c>
      <c r="E112" s="2">
        <f t="shared" ca="1" si="258"/>
        <v>11.760000000000002</v>
      </c>
      <c r="F112" s="2">
        <f t="shared" ca="1" si="259"/>
        <v>11.760000000000002</v>
      </c>
      <c r="G112" s="3">
        <f t="shared" ca="1" si="260"/>
        <v>0</v>
      </c>
      <c r="H112" s="27" t="str">
        <f t="shared" ca="1" si="261"/>
        <v>Yes</v>
      </c>
      <c r="I112" s="2">
        <f t="shared" ca="1" si="262"/>
        <v>12.05</v>
      </c>
      <c r="J112" s="2">
        <f ca="1">IF(Units="EDR2 total",BF112,IF(Units="EDR1 total",#REF!,BE112))</f>
        <v>12.05</v>
      </c>
      <c r="K112" s="2">
        <f ca="1">IF(Units="EDR2 total",BQ112,IF(Units="EDR1 total",#REF!,BP112))</f>
        <v>12.05</v>
      </c>
      <c r="L112" s="3">
        <f t="shared" ca="1" si="263"/>
        <v>0</v>
      </c>
      <c r="M112" s="3" t="str">
        <f t="shared" ca="1" si="264"/>
        <v>Yes</v>
      </c>
      <c r="N112" s="27" t="str">
        <f t="shared" si="285"/>
        <v>W04R12</v>
      </c>
      <c r="O112" s="19">
        <f t="shared" ca="1" si="265"/>
        <v>0.28999999999999915</v>
      </c>
      <c r="P112" s="93">
        <f t="shared" ca="1" si="266"/>
        <v>97</v>
      </c>
      <c r="Q112" s="94">
        <f t="shared" ca="1" si="267"/>
        <v>5.87</v>
      </c>
      <c r="R112" s="94">
        <f t="shared" ca="1" si="267"/>
        <v>0.61</v>
      </c>
      <c r="S112" s="94">
        <f t="shared" ca="1" si="267"/>
        <v>0.88</v>
      </c>
      <c r="T112" s="94" t="str">
        <f t="shared" ca="1" si="267"/>
        <v/>
      </c>
      <c r="U112" s="94">
        <f t="shared" ca="1" si="267"/>
        <v>4.4000000000000004</v>
      </c>
      <c r="V112" s="94">
        <f t="shared" ca="1" si="267"/>
        <v>0</v>
      </c>
      <c r="W112" s="94">
        <f t="shared" ca="1" si="268"/>
        <v>11.760000000000002</v>
      </c>
      <c r="X112" s="94">
        <f t="shared" ca="1" si="269"/>
        <v>20.86</v>
      </c>
      <c r="Y112" s="94">
        <f t="shared" ca="1" si="269"/>
        <v>8.9806699999999996E-3</v>
      </c>
      <c r="Z112" s="107">
        <f t="shared" ca="1" si="269"/>
        <v>2.6873</v>
      </c>
      <c r="AA112" s="107">
        <f t="shared" ca="1" si="269"/>
        <v>3.95</v>
      </c>
      <c r="AB112" s="94">
        <f t="shared" ca="1" si="269"/>
        <v>49</v>
      </c>
      <c r="AC112" s="94">
        <f t="shared" ca="1" si="269"/>
        <v>0.28999999999999998</v>
      </c>
      <c r="AD112" s="94">
        <f t="shared" ca="1" si="269"/>
        <v>0.28000000000000003</v>
      </c>
      <c r="AE112" s="99">
        <f t="shared" ca="1" si="270"/>
        <v>97</v>
      </c>
      <c r="AF112" s="59">
        <f t="shared" ca="1" si="271"/>
        <v>5.87</v>
      </c>
      <c r="AG112" s="59">
        <f t="shared" ca="1" si="271"/>
        <v>0.61</v>
      </c>
      <c r="AH112" s="59">
        <f t="shared" ca="1" si="271"/>
        <v>0.88</v>
      </c>
      <c r="AI112" s="59" t="str">
        <f t="shared" ca="1" si="271"/>
        <v/>
      </c>
      <c r="AJ112" s="59">
        <f t="shared" ca="1" si="271"/>
        <v>4.4000000000000004</v>
      </c>
      <c r="AK112" s="59">
        <f t="shared" ca="1" si="271"/>
        <v>0</v>
      </c>
      <c r="AL112" s="59">
        <f t="shared" ca="1" si="271"/>
        <v>-5.16</v>
      </c>
      <c r="AM112" s="59">
        <f t="shared" ca="1" si="272"/>
        <v>11.760000000000002</v>
      </c>
      <c r="AN112" s="59">
        <f t="shared" ca="1" si="273"/>
        <v>8.9806799999999996E-3</v>
      </c>
      <c r="AO112" s="59">
        <f t="shared" ca="1" si="273"/>
        <v>2.6873</v>
      </c>
      <c r="AP112" s="59">
        <f t="shared" ca="1" si="273"/>
        <v>3.95</v>
      </c>
      <c r="AQ112" s="59">
        <f t="shared" ca="1" si="273"/>
        <v>49</v>
      </c>
      <c r="AR112" s="103">
        <f t="shared" ca="1" si="273"/>
        <v>2.6873</v>
      </c>
      <c r="AS112" s="103">
        <f t="shared" ca="1" si="273"/>
        <v>3.95</v>
      </c>
      <c r="AT112" s="59">
        <f t="shared" ca="1" si="273"/>
        <v>49</v>
      </c>
      <c r="AU112" s="59">
        <f t="shared" ca="1" si="273"/>
        <v>0.28999999999999998</v>
      </c>
      <c r="AV112" s="59">
        <f t="shared" ca="1" si="273"/>
        <v>0.28000000000000003</v>
      </c>
      <c r="AW112" s="93">
        <f t="shared" ca="1" si="274"/>
        <v>97</v>
      </c>
      <c r="AX112" s="94">
        <f t="shared" ca="1" si="275"/>
        <v>6.27</v>
      </c>
      <c r="AY112" s="94">
        <f t="shared" ca="1" si="275"/>
        <v>0.83</v>
      </c>
      <c r="AZ112" s="94">
        <f t="shared" ca="1" si="275"/>
        <v>0.88</v>
      </c>
      <c r="BA112" s="94" t="str">
        <f t="shared" ca="1" si="275"/>
        <v/>
      </c>
      <c r="BB112" s="94">
        <f t="shared" ca="1" si="275"/>
        <v>4.07</v>
      </c>
      <c r="BC112" s="94"/>
      <c r="BD112" s="94"/>
      <c r="BE112" s="94">
        <f t="shared" ca="1" si="276"/>
        <v>12.05</v>
      </c>
      <c r="BF112" s="94">
        <f t="shared" ca="1" si="277"/>
        <v>9.0878699999999996E-3</v>
      </c>
      <c r="BG112" s="94">
        <f t="shared" ca="1" si="277"/>
        <v>2.6873</v>
      </c>
      <c r="BH112" s="99">
        <f t="shared" ca="1" si="278"/>
        <v>97</v>
      </c>
      <c r="BI112" s="59">
        <f t="shared" ca="1" si="279"/>
        <v>6.27</v>
      </c>
      <c r="BJ112" s="59">
        <f t="shared" ca="1" si="279"/>
        <v>0.83</v>
      </c>
      <c r="BK112" s="59">
        <f t="shared" ca="1" si="279"/>
        <v>0.88</v>
      </c>
      <c r="BL112" s="59" t="str">
        <f t="shared" ca="1" si="279"/>
        <v/>
      </c>
      <c r="BM112" s="59">
        <f t="shared" ca="1" si="279"/>
        <v>4.07</v>
      </c>
      <c r="BN112" s="59" t="str">
        <f t="shared" ca="1" si="279"/>
        <v/>
      </c>
      <c r="BO112" s="59">
        <f t="shared" ca="1" si="279"/>
        <v>-5.18</v>
      </c>
      <c r="BP112" s="59">
        <f t="shared" ca="1" si="280"/>
        <v>12.05</v>
      </c>
      <c r="BQ112" s="59">
        <f t="shared" ca="1" si="281"/>
        <v>9.0878699999999996E-3</v>
      </c>
      <c r="BR112" s="59">
        <f t="shared" ca="1" si="281"/>
        <v>2.6873</v>
      </c>
      <c r="BS112" t="str">
        <f t="shared" si="282"/>
        <v>W08R10</v>
      </c>
      <c r="BT112">
        <f t="shared" si="283"/>
        <v>112</v>
      </c>
      <c r="BU112" t="b">
        <f t="shared" si="286"/>
        <v>1</v>
      </c>
    </row>
    <row r="113" spans="1:73" x14ac:dyDescent="0.3">
      <c r="A113" s="18" t="str">
        <f>"Result "&amp;A102</f>
        <v>Result W08</v>
      </c>
      <c r="C113" s="5"/>
      <c r="D113" s="6" t="str" cm="1">
        <f t="array" aca="1" ref="D113" ca="1">IF(NOT(BU113),"n/a",IF(COUNTIF(D103:D112,Pass)=INDIRECT("count"&amp;A112),Pass,Fail))</f>
        <v>Pass</v>
      </c>
      <c r="E113" s="15">
        <f ca="1">AVERAGE(E103:E112)</f>
        <v>13.370000000000001</v>
      </c>
      <c r="F113" s="15">
        <f ca="1">AVERAGE(F103:F112)</f>
        <v>13.370000000000001</v>
      </c>
      <c r="G113" s="16">
        <f t="shared" ca="1" si="260"/>
        <v>0</v>
      </c>
      <c r="H113" s="17"/>
      <c r="I113" s="15">
        <f ca="1">AVERAGE(I103:I112)</f>
        <v>12.049999999999999</v>
      </c>
      <c r="J113" s="15">
        <f ca="1">AVERAGE(J103:J112)</f>
        <v>12.049999999999999</v>
      </c>
      <c r="K113" s="15">
        <f ca="1">AVERAGE(K103:K112)</f>
        <v>12.049999999999999</v>
      </c>
      <c r="L113" s="16">
        <f t="shared" ca="1" si="263"/>
        <v>0</v>
      </c>
      <c r="M113" s="17" t="s">
        <v>252</v>
      </c>
      <c r="N113" s="17">
        <f ca="1">MIN(L103:L112)</f>
        <v>0</v>
      </c>
      <c r="O113" s="15">
        <f ca="1">AVERAGE(O103:O112)</f>
        <v>-1.3199999999999992</v>
      </c>
      <c r="P113" s="95" t="s">
        <v>253</v>
      </c>
      <c r="Q113" s="96">
        <f t="shared" ref="Q113:AC113" ca="1" si="287">IFERROR(AVERAGE(Q103:Q112),"")</f>
        <v>5.8419999999999987</v>
      </c>
      <c r="R113" s="96">
        <f t="shared" ca="1" si="287"/>
        <v>0.6160000000000001</v>
      </c>
      <c r="S113" s="96">
        <f t="shared" ca="1" si="287"/>
        <v>0.88000000000000012</v>
      </c>
      <c r="T113" s="96" t="str">
        <f t="shared" ca="1" si="287"/>
        <v/>
      </c>
      <c r="U113" s="96">
        <f t="shared" ca="1" si="287"/>
        <v>6.032</v>
      </c>
      <c r="V113" s="96">
        <f t="shared" ca="1" si="287"/>
        <v>0</v>
      </c>
      <c r="W113" s="96">
        <f t="shared" ca="1" si="287"/>
        <v>13.370000000000001</v>
      </c>
      <c r="X113" s="96">
        <f t="shared" ca="1" si="287"/>
        <v>22.812999999999999</v>
      </c>
      <c r="Y113" s="96">
        <f t="shared" ca="1" si="287"/>
        <v>8.9911709999999992E-3</v>
      </c>
      <c r="Z113" s="108">
        <f t="shared" ca="1" si="287"/>
        <v>2.6873</v>
      </c>
      <c r="AA113" s="108">
        <f t="shared" ca="1" si="287"/>
        <v>1.9769999999999999</v>
      </c>
      <c r="AB113" s="96">
        <f t="shared" ca="1" si="287"/>
        <v>48.4</v>
      </c>
      <c r="AC113" s="96">
        <f t="shared" ca="1" si="287"/>
        <v>-1.32</v>
      </c>
      <c r="AD113" s="96">
        <f t="shared" ref="AD113" ca="1" si="288">IFERROR(AVERAGE(AD103:AD112),"")</f>
        <v>-1.3490000000000002</v>
      </c>
      <c r="AE113" s="79" t="s">
        <v>253</v>
      </c>
      <c r="AF113" s="79">
        <f t="shared" ref="AF113:AU113" ca="1" si="289">IFERROR(AVERAGE(AF103:AF112),"")</f>
        <v>5.8419999999999987</v>
      </c>
      <c r="AG113" s="79">
        <f t="shared" ca="1" si="289"/>
        <v>0.6160000000000001</v>
      </c>
      <c r="AH113" s="79">
        <f t="shared" ca="1" si="289"/>
        <v>0.88000000000000012</v>
      </c>
      <c r="AI113" s="79" t="str">
        <f t="shared" ca="1" si="289"/>
        <v/>
      </c>
      <c r="AJ113" s="79">
        <f t="shared" ca="1" si="289"/>
        <v>6.032</v>
      </c>
      <c r="AK113" s="79">
        <f t="shared" ca="1" si="289"/>
        <v>0</v>
      </c>
      <c r="AL113" s="79">
        <f t="shared" ref="AL113" ca="1" si="290">IFERROR(AVERAGE(AL103:AL112),"")</f>
        <v>-4.8239999999999998</v>
      </c>
      <c r="AM113" s="79">
        <f t="shared" ca="1" si="289"/>
        <v>13.370000000000001</v>
      </c>
      <c r="AN113" s="79">
        <f t="shared" ca="1" si="289"/>
        <v>8.9911840000000028E-3</v>
      </c>
      <c r="AO113" s="79">
        <f t="shared" ca="1" si="289"/>
        <v>2.6873</v>
      </c>
      <c r="AP113" s="79">
        <f t="shared" ca="1" si="289"/>
        <v>1.9769999999999999</v>
      </c>
      <c r="AQ113" s="79">
        <f t="shared" ca="1" si="289"/>
        <v>48.4</v>
      </c>
      <c r="AR113" s="104">
        <f t="shared" ca="1" si="289"/>
        <v>2.6873</v>
      </c>
      <c r="AS113" s="104">
        <f t="shared" ca="1" si="289"/>
        <v>1.9769999999999999</v>
      </c>
      <c r="AT113" s="79">
        <f t="shared" ca="1" si="289"/>
        <v>48.4</v>
      </c>
      <c r="AU113" s="79">
        <f t="shared" ca="1" si="289"/>
        <v>-1.32</v>
      </c>
      <c r="AV113" s="79">
        <f t="shared" ref="AV113" ca="1" si="291">IFERROR(AVERAGE(AV103:AV112),"")</f>
        <v>-1.3490000000000002</v>
      </c>
      <c r="AX113" s="96">
        <f ca="1">IFERROR(AVERAGE(AX103:AX112),"")</f>
        <v>6.2699999999999987</v>
      </c>
      <c r="AY113" s="96">
        <f ca="1">IFERROR(AVERAGE(AY103:AY112),"")</f>
        <v>0.82999999999999985</v>
      </c>
      <c r="AZ113" s="96">
        <f ca="1">IFERROR(AVERAGE(AZ103:AZ112),"")</f>
        <v>0.88000000000000012</v>
      </c>
      <c r="BA113" s="96" t="str">
        <f ca="1">IFERROR(AVERAGE(BA103:BA112),"")</f>
        <v/>
      </c>
      <c r="BB113" s="96">
        <f ca="1">IFERROR(AVERAGE(BB103:BB112),"")</f>
        <v>4.07</v>
      </c>
      <c r="BC113" s="96" t="str">
        <f t="shared" ref="BC113:BD113" si="292">IFERROR(AVERAGE(BC103:BC112),"")</f>
        <v/>
      </c>
      <c r="BD113" s="96" t="str">
        <f t="shared" si="292"/>
        <v/>
      </c>
      <c r="BE113" s="96">
        <f t="shared" ref="BE113:BG113" ca="1" si="293">IFERROR(AVERAGE(BE103:BE112),"")</f>
        <v>12.049999999999999</v>
      </c>
      <c r="BF113" s="96">
        <f t="shared" ca="1" si="293"/>
        <v>9.0878699999999996E-3</v>
      </c>
      <c r="BG113" s="96">
        <f t="shared" ca="1" si="293"/>
        <v>2.6873</v>
      </c>
      <c r="BI113" s="79">
        <f t="shared" ref="BI113:BR113" ca="1" si="294">IFERROR(AVERAGE(BI103:BI112),"")</f>
        <v>6.2699999999999987</v>
      </c>
      <c r="BJ113" s="79">
        <f t="shared" ca="1" si="294"/>
        <v>0.82999999999999985</v>
      </c>
      <c r="BK113" s="79">
        <f t="shared" ca="1" si="294"/>
        <v>0.88000000000000012</v>
      </c>
      <c r="BL113" s="79" t="str">
        <f t="shared" ca="1" si="294"/>
        <v/>
      </c>
      <c r="BM113" s="79">
        <f t="shared" ca="1" si="294"/>
        <v>4.07</v>
      </c>
      <c r="BN113" s="79" t="str">
        <f t="shared" ca="1" si="294"/>
        <v/>
      </c>
      <c r="BO113" s="79">
        <f t="shared" ref="BO113" ca="1" si="295">IFERROR(AVERAGE(BO103:BO112),"")</f>
        <v>-4.8559999999999999</v>
      </c>
      <c r="BP113" s="79">
        <f t="shared" ca="1" si="294"/>
        <v>12.049999999999999</v>
      </c>
      <c r="BQ113" s="79">
        <f t="shared" ca="1" si="294"/>
        <v>9.0878699999999996E-3</v>
      </c>
      <c r="BR113" s="79">
        <f t="shared" ca="1" si="294"/>
        <v>2.6873</v>
      </c>
      <c r="BU113" t="b">
        <f t="shared" si="286"/>
        <v>1</v>
      </c>
    </row>
    <row r="114" spans="1:73" x14ac:dyDescent="0.3">
      <c r="E114" s="6"/>
      <c r="F114" s="6"/>
      <c r="G114" s="6"/>
      <c r="H114" s="5"/>
      <c r="I114" s="6"/>
      <c r="J114" s="6"/>
      <c r="K114" s="6"/>
      <c r="L114" s="5" t="s">
        <v>254</v>
      </c>
      <c r="M114" s="5" t="s">
        <v>255</v>
      </c>
      <c r="N114" s="28">
        <f ca="1">MAX(L103:L112)</f>
        <v>0</v>
      </c>
      <c r="AE114" s="44" t="s">
        <v>256</v>
      </c>
      <c r="AF114" s="100">
        <f ca="1">(AF113-Q113)/Q113</f>
        <v>0</v>
      </c>
      <c r="AG114" s="100">
        <f ca="1">(AG113-R113)/R113</f>
        <v>0</v>
      </c>
      <c r="AH114" s="100">
        <f ca="1">(AH113-S113)/S113</f>
        <v>0</v>
      </c>
      <c r="AI114" s="100"/>
      <c r="AJ114" s="100">
        <f ca="1">(AJ113-U113)/U113</f>
        <v>0</v>
      </c>
      <c r="AK114" s="100"/>
      <c r="AL114" s="100"/>
      <c r="AM114" s="100">
        <f ca="1">(AM113-W113)/W113</f>
        <v>0</v>
      </c>
    </row>
    <row r="115" spans="1:73" x14ac:dyDescent="0.3">
      <c r="A115" s="6" t="s">
        <v>129</v>
      </c>
      <c r="B115" s="6" t="str">
        <f>VLOOKUP(A115,TestArray,2)&amp;" in "&amp;VLOOKUP(A115,TestArray,3)&amp;" for Prototype "&amp;VLOOKUP(A115,TestArray,4)</f>
        <v>Multiple Orientation in CZ12 for Prototype S2100ft2/P2100ft2</v>
      </c>
      <c r="C115" s="6"/>
      <c r="I115" s="6" t="str">
        <f>VLOOKUP(A115,TestArray,21)</f>
        <v>Standard = V01 Standard for this test</v>
      </c>
    </row>
    <row r="116" spans="1:73" x14ac:dyDescent="0.3">
      <c r="A116" t="str">
        <f>A115</f>
        <v>W09</v>
      </c>
      <c r="B116" t="s">
        <v>74</v>
      </c>
      <c r="C116" s="3" t="str">
        <f t="shared" ref="C116:C125" si="296">VLOOKUP(A116,TestArray,4+RIGHT(B116,2))</f>
        <v>Single Standard Front 45</v>
      </c>
      <c r="D116" t="str">
        <f t="shared" ref="D116:D125" si="297">IF(NOT(BU116),"n/a",IF(AND(H116=Yes,M116=Yes),Pass,Fail))</f>
        <v>n/a</v>
      </c>
      <c r="E116" s="2">
        <f t="shared" ref="E116:E125" ca="1" si="298">IF(Units="EDR2 total",X116,IF(Units="EDR1 total",Y116,W116))</f>
        <v>12.22</v>
      </c>
      <c r="F116" s="2">
        <f t="shared" ref="F116:F125" ca="1" si="299">IF(Units="EDR2 total",AN116,IF(Units="EDR1 total",AQ116,AM116))</f>
        <v>12.22</v>
      </c>
      <c r="G116" s="3">
        <f t="shared" ref="G116:G126" ca="1" si="300">IF(E116=0,0,(F116-E116)/E116)</f>
        <v>0</v>
      </c>
      <c r="H116" s="27" t="str">
        <f t="shared" ref="H116:H125" ca="1" si="301">IF(AND((E116-Tolerance&lt;=F116),(E116+Tolerance&gt;=F116)),Yes,No)</f>
        <v>Yes</v>
      </c>
      <c r="I116" s="2">
        <f t="shared" ref="I116:I125" ca="1" si="302">IF(Units="EDR2 total",J116,IF(Units="EDR1 total",J116,INDIRECT(RefCol&amp;INDEX(StandardArray,MATCH($N116,StandardList,0),2))))</f>
        <v>12.05</v>
      </c>
      <c r="J116" s="2">
        <f ca="1">IF(Units="EDR2 total",BF116,IF(Units="EDR1 total",#REF!,BE116))</f>
        <v>12.05</v>
      </c>
      <c r="K116" s="2">
        <f ca="1">IF(Units="EDR2 total",BQ116,IF(Units="EDR1 total",#REF!,BP116))</f>
        <v>12.05</v>
      </c>
      <c r="L116" s="3">
        <f t="shared" ref="L116:L126" ca="1" si="303">IF(I116=0,0,(K116-I116)/I116)</f>
        <v>0</v>
      </c>
      <c r="M116" s="3" t="str">
        <f t="shared" ref="M116:M125" ca="1" si="304">IF(AND((I116-Tolerance&lt;=K116),(I116+Tolerance&gt;=K116),(J116-Tolerance&lt;=K116),(J116+Tolerance&gt;=K116)),Yes,No)</f>
        <v>Yes</v>
      </c>
      <c r="N116" s="29" t="s">
        <v>132</v>
      </c>
      <c r="O116" s="19">
        <f t="shared" ref="O116:O125" ca="1" si="305">K116-F116</f>
        <v>-0.16999999999999993</v>
      </c>
      <c r="P116" s="93">
        <f ca="1">MATCH($A116&amp;$B116,INDIRECT(P$2),0)</f>
        <v>98</v>
      </c>
      <c r="Q116" s="94">
        <f t="shared" ref="Q116:V125" ca="1" si="306">IF(Q$3=0,"",INDEX(INDIRECT(Q$1),$P116,Q$3))</f>
        <v>6.36</v>
      </c>
      <c r="R116" s="94">
        <f t="shared" ca="1" si="306"/>
        <v>0.91</v>
      </c>
      <c r="S116" s="94">
        <f t="shared" ca="1" si="306"/>
        <v>0.88</v>
      </c>
      <c r="T116" s="94" t="str">
        <f t="shared" ca="1" si="306"/>
        <v/>
      </c>
      <c r="U116" s="94">
        <f t="shared" ca="1" si="306"/>
        <v>4.07</v>
      </c>
      <c r="V116" s="94">
        <f t="shared" ca="1" si="306"/>
        <v>0</v>
      </c>
      <c r="W116" s="94">
        <f t="shared" ref="W116:W125" ca="1" si="307">IF(TotalSum="No",INDEX(INDIRECT(W$1),$P116,W$3),SUM(Q116:V116))</f>
        <v>12.22</v>
      </c>
      <c r="X116" s="94">
        <f t="shared" ref="X116:AD125" ca="1" si="308">IF(X$3=0,"",INDEX(INDIRECT(X$1),$P116,X$3))</f>
        <v>21.29</v>
      </c>
      <c r="Y116" s="94">
        <f t="shared" ca="1" si="308"/>
        <v>9.1375899999999993E-3</v>
      </c>
      <c r="Z116" s="107">
        <f t="shared" ca="1" si="308"/>
        <v>2.6873</v>
      </c>
      <c r="AA116" s="107">
        <f t="shared" ca="1" si="308"/>
        <v>3.8</v>
      </c>
      <c r="AB116" s="94">
        <f t="shared" ca="1" si="308"/>
        <v>0</v>
      </c>
      <c r="AC116" s="94">
        <f t="shared" ca="1" si="308"/>
        <v>-0.17</v>
      </c>
      <c r="AD116" s="94">
        <f t="shared" ca="1" si="308"/>
        <v>-0.15</v>
      </c>
      <c r="AE116" s="99">
        <f ca="1">MATCH($A116&amp;$B116,INDIRECT(AE$2),0)</f>
        <v>98</v>
      </c>
      <c r="AF116" s="59">
        <f t="shared" ref="AF116:AL125" ca="1" si="309">IF(AF$3=0,"",INDEX(INDIRECT(AF$1),$AE116,AF$3))</f>
        <v>6.36</v>
      </c>
      <c r="AG116" s="59">
        <f t="shared" ca="1" si="309"/>
        <v>0.91</v>
      </c>
      <c r="AH116" s="59">
        <f t="shared" ca="1" si="309"/>
        <v>0.88</v>
      </c>
      <c r="AI116" s="59" t="str">
        <f t="shared" ca="1" si="309"/>
        <v/>
      </c>
      <c r="AJ116" s="59">
        <f t="shared" ca="1" si="309"/>
        <v>4.07</v>
      </c>
      <c r="AK116" s="59">
        <f t="shared" ca="1" si="309"/>
        <v>0</v>
      </c>
      <c r="AL116" s="59">
        <f t="shared" ca="1" si="309"/>
        <v>-5.2</v>
      </c>
      <c r="AM116" s="59">
        <f t="shared" ref="AM116:AM125" ca="1" si="310">IF(TotalSum="No",INDEX(INDIRECT(AM$1),$AE116,AM$3),SUM(AF116:AK116))</f>
        <v>12.22</v>
      </c>
      <c r="AN116" s="59">
        <f t="shared" ref="AN116:AV125" ca="1" si="311">IF(AN$3=0,"",INDEX(INDIRECT(AN$1),$AE116,AN$3))</f>
        <v>9.1375899999999993E-3</v>
      </c>
      <c r="AO116" s="59">
        <f t="shared" ca="1" si="311"/>
        <v>2.6873</v>
      </c>
      <c r="AP116" s="59">
        <f t="shared" ca="1" si="311"/>
        <v>3.8</v>
      </c>
      <c r="AQ116" s="59">
        <f t="shared" ca="1" si="311"/>
        <v>0</v>
      </c>
      <c r="AR116" s="103">
        <f t="shared" ca="1" si="311"/>
        <v>2.6873</v>
      </c>
      <c r="AS116" s="103">
        <f t="shared" ca="1" si="311"/>
        <v>3.8</v>
      </c>
      <c r="AT116" s="59">
        <f t="shared" ca="1" si="311"/>
        <v>0</v>
      </c>
      <c r="AU116" s="59">
        <f t="shared" ca="1" si="311"/>
        <v>-0.17</v>
      </c>
      <c r="AV116" s="59">
        <f t="shared" ca="1" si="311"/>
        <v>-0.15</v>
      </c>
      <c r="AW116" s="93">
        <f ca="1">MATCH($A116&amp;$B116,INDIRECT(AW$2),0)</f>
        <v>98</v>
      </c>
      <c r="AX116" s="94">
        <f t="shared" ref="AX116:BD125" ca="1" si="312">IF(AX$3=0,"",INDEX(INDIRECT(AX$1),$AW116,AX$3))</f>
        <v>6.27</v>
      </c>
      <c r="AY116" s="94">
        <f t="shared" ca="1" si="312"/>
        <v>0.83</v>
      </c>
      <c r="AZ116" s="94">
        <f t="shared" ca="1" si="312"/>
        <v>0.88</v>
      </c>
      <c r="BA116" s="94" t="str">
        <f t="shared" ca="1" si="312"/>
        <v/>
      </c>
      <c r="BB116" s="94">
        <f t="shared" ca="1" si="312"/>
        <v>4.07</v>
      </c>
      <c r="BC116" s="94" t="str">
        <f t="shared" ca="1" si="312"/>
        <v/>
      </c>
      <c r="BD116" s="94">
        <f t="shared" ca="1" si="312"/>
        <v>-5.18</v>
      </c>
      <c r="BE116" s="94">
        <f t="shared" ref="BE116:BE125" ca="1" si="313">IF(TotalSum="No",INDEX(INDIRECT(BE$1),$AW116,BE$3),SUM(AX116:BC116))</f>
        <v>12.05</v>
      </c>
      <c r="BF116" s="94">
        <f t="shared" ref="BF116:BG125" ca="1" si="314">IF(BF$3=0,"",INDEX(INDIRECT(BF$1),$P116,BF$3))</f>
        <v>9.0878699999999996E-3</v>
      </c>
      <c r="BG116" s="94">
        <f t="shared" ca="1" si="314"/>
        <v>2.6873</v>
      </c>
      <c r="BH116" s="99">
        <f ca="1">MATCH($A116&amp;$B116,INDIRECT(BH$2),0)</f>
        <v>98</v>
      </c>
      <c r="BI116" s="59">
        <f t="shared" ref="BI116:BO125" ca="1" si="315">IF(BI$3=0,"",INDEX(INDIRECT(BI$1),$BH116,BI$3))</f>
        <v>6.27</v>
      </c>
      <c r="BJ116" s="59">
        <f t="shared" ca="1" si="315"/>
        <v>0.83</v>
      </c>
      <c r="BK116" s="59">
        <f t="shared" ca="1" si="315"/>
        <v>0.88</v>
      </c>
      <c r="BL116" s="59" t="str">
        <f t="shared" ca="1" si="315"/>
        <v/>
      </c>
      <c r="BM116" s="59">
        <f t="shared" ca="1" si="315"/>
        <v>4.07</v>
      </c>
      <c r="BN116" s="59" t="str">
        <f t="shared" ca="1" si="315"/>
        <v/>
      </c>
      <c r="BO116" s="59">
        <f t="shared" ca="1" si="315"/>
        <v>-5.18</v>
      </c>
      <c r="BP116" s="59">
        <f t="shared" ref="BP116:BP125" ca="1" si="316">IF(TotalSum="No",INDEX(INDIRECT(BP$1),$BH116,BP$3),SUM(BI116:BN116))</f>
        <v>12.05</v>
      </c>
      <c r="BQ116" s="59">
        <f t="shared" ref="BQ116:BR125" ca="1" si="317">IF(BQ$3=0,"",INDEX(INDIRECT(BQ$1),$BH116,BQ$3))</f>
        <v>9.0878699999999996E-3</v>
      </c>
      <c r="BR116" s="59">
        <f t="shared" ca="1" si="317"/>
        <v>2.6873</v>
      </c>
      <c r="BS116" t="str">
        <f t="shared" ref="BS116:BS125" si="318">A116&amp;B116</f>
        <v>W09R01</v>
      </c>
      <c r="BT116">
        <f t="shared" ref="BT116:BT125" si="319">ROW(BS116)</f>
        <v>116</v>
      </c>
      <c r="BU116" t="b">
        <f>AND(SoftwareType="Reference",SingleFamily="Yes",NewlyConstructed="Yes")</f>
        <v>0</v>
      </c>
    </row>
    <row r="117" spans="1:73" x14ac:dyDescent="0.3">
      <c r="A117" t="str">
        <f t="shared" ref="A117:A125" si="320">A116</f>
        <v>W09</v>
      </c>
      <c r="B117" t="s">
        <v>77</v>
      </c>
      <c r="C117" s="3" t="str">
        <f t="shared" si="296"/>
        <v>North Standard</v>
      </c>
      <c r="D117" t="str">
        <f t="shared" si="297"/>
        <v>n/a</v>
      </c>
      <c r="E117" s="2">
        <f t="shared" ca="1" si="298"/>
        <v>12.05</v>
      </c>
      <c r="F117" s="2">
        <f t="shared" ca="1" si="299"/>
        <v>12.05</v>
      </c>
      <c r="G117" s="3">
        <f t="shared" ca="1" si="300"/>
        <v>0</v>
      </c>
      <c r="H117" s="27" t="str">
        <f t="shared" ca="1" si="301"/>
        <v>Yes</v>
      </c>
      <c r="I117" s="2">
        <f t="shared" ca="1" si="302"/>
        <v>12.05</v>
      </c>
      <c r="J117" s="2">
        <f ca="1">IF(Units="EDR2 total",BF117,IF(Units="EDR1 total",#REF!,BE117))</f>
        <v>12.05</v>
      </c>
      <c r="K117" s="2">
        <f ca="1">IF(Units="EDR2 total",BQ117,IF(Units="EDR1 total",#REF!,BP117))</f>
        <v>12.05</v>
      </c>
      <c r="L117" s="3">
        <f t="shared" ca="1" si="303"/>
        <v>0</v>
      </c>
      <c r="M117" s="3" t="str">
        <f t="shared" ca="1" si="304"/>
        <v>Yes</v>
      </c>
      <c r="N117" s="27" t="str">
        <f>N116</f>
        <v>W01R12</v>
      </c>
      <c r="O117" s="19">
        <f t="shared" ca="1" si="305"/>
        <v>0</v>
      </c>
      <c r="P117" s="93">
        <f ca="1">MATCH($A117&amp;$B117,INDIRECT(P$2),0)+1</f>
        <v>100</v>
      </c>
      <c r="Q117" s="94">
        <f t="shared" ca="1" si="306"/>
        <v>6.27</v>
      </c>
      <c r="R117" s="94">
        <f t="shared" ca="1" si="306"/>
        <v>0.83</v>
      </c>
      <c r="S117" s="94">
        <f t="shared" ca="1" si="306"/>
        <v>0.88</v>
      </c>
      <c r="T117" s="94" t="str">
        <f t="shared" ca="1" si="306"/>
        <v/>
      </c>
      <c r="U117" s="94">
        <f t="shared" ca="1" si="306"/>
        <v>4.07</v>
      </c>
      <c r="V117" s="94">
        <f t="shared" ca="1" si="306"/>
        <v>0</v>
      </c>
      <c r="W117" s="94">
        <f t="shared" ca="1" si="307"/>
        <v>12.05</v>
      </c>
      <c r="X117" s="94">
        <f t="shared" ca="1" si="308"/>
        <v>21.14</v>
      </c>
      <c r="Y117" s="94">
        <f t="shared" ca="1" si="308"/>
        <v>9.0878899999999995E-3</v>
      </c>
      <c r="Z117" s="107">
        <f t="shared" ca="1" si="308"/>
        <v>2.6873</v>
      </c>
      <c r="AA117" s="107">
        <f t="shared" ca="1" si="308"/>
        <v>3.85</v>
      </c>
      <c r="AB117" s="94">
        <f t="shared" ca="1" si="308"/>
        <v>15</v>
      </c>
      <c r="AC117" s="94">
        <f t="shared" ca="1" si="308"/>
        <v>0</v>
      </c>
      <c r="AD117" s="94">
        <f t="shared" ca="1" si="308"/>
        <v>0</v>
      </c>
      <c r="AE117" s="99">
        <f ca="1">MATCH($A117&amp;$B117,INDIRECT(AE$2),0)+1</f>
        <v>100</v>
      </c>
      <c r="AF117" s="59">
        <f t="shared" ca="1" si="309"/>
        <v>6.27</v>
      </c>
      <c r="AG117" s="59">
        <f t="shared" ca="1" si="309"/>
        <v>0.83</v>
      </c>
      <c r="AH117" s="59">
        <f t="shared" ca="1" si="309"/>
        <v>0.88</v>
      </c>
      <c r="AI117" s="59" t="str">
        <f t="shared" ca="1" si="309"/>
        <v/>
      </c>
      <c r="AJ117" s="59">
        <f t="shared" ca="1" si="309"/>
        <v>4.07</v>
      </c>
      <c r="AK117" s="59">
        <f t="shared" ca="1" si="309"/>
        <v>0</v>
      </c>
      <c r="AL117" s="59">
        <f t="shared" ca="1" si="309"/>
        <v>-5.18</v>
      </c>
      <c r="AM117" s="59">
        <f t="shared" ca="1" si="310"/>
        <v>12.05</v>
      </c>
      <c r="AN117" s="59">
        <f t="shared" ca="1" si="311"/>
        <v>9.0878899999999995E-3</v>
      </c>
      <c r="AO117" s="59">
        <f t="shared" ca="1" si="311"/>
        <v>2.6873</v>
      </c>
      <c r="AP117" s="59">
        <f t="shared" ca="1" si="311"/>
        <v>3.85</v>
      </c>
      <c r="AQ117" s="59">
        <f t="shared" ca="1" si="311"/>
        <v>15</v>
      </c>
      <c r="AR117" s="103">
        <f t="shared" ca="1" si="311"/>
        <v>2.6873</v>
      </c>
      <c r="AS117" s="103">
        <f t="shared" ca="1" si="311"/>
        <v>3.85</v>
      </c>
      <c r="AT117" s="59">
        <f t="shared" ca="1" si="311"/>
        <v>15</v>
      </c>
      <c r="AU117" s="59">
        <f t="shared" ca="1" si="311"/>
        <v>0</v>
      </c>
      <c r="AV117" s="59">
        <f t="shared" ca="1" si="311"/>
        <v>0</v>
      </c>
      <c r="AW117" s="93">
        <f ca="1">MATCH($A117&amp;$B117,INDIRECT(AW$2),0)+IF(INDEX(INDIRECT(AW$2),MATCH($A117&amp;$B117,INDIRECT(AW$2),0)+4,1)=$A117&amp;$B117,1,0)</f>
        <v>100</v>
      </c>
      <c r="AX117" s="94">
        <f t="shared" ca="1" si="312"/>
        <v>6.27</v>
      </c>
      <c r="AY117" s="94">
        <f t="shared" ca="1" si="312"/>
        <v>0.83</v>
      </c>
      <c r="AZ117" s="94">
        <f t="shared" ca="1" si="312"/>
        <v>0.88</v>
      </c>
      <c r="BA117" s="94" t="str">
        <f t="shared" ca="1" si="312"/>
        <v/>
      </c>
      <c r="BB117" s="94">
        <f t="shared" ca="1" si="312"/>
        <v>4.07</v>
      </c>
      <c r="BC117" s="94" t="str">
        <f t="shared" ca="1" si="312"/>
        <v/>
      </c>
      <c r="BD117" s="94">
        <f t="shared" ca="1" si="312"/>
        <v>-5.18</v>
      </c>
      <c r="BE117" s="94">
        <f t="shared" ca="1" si="313"/>
        <v>12.05</v>
      </c>
      <c r="BF117" s="94">
        <f t="shared" ca="1" si="314"/>
        <v>9.0878699999999996E-3</v>
      </c>
      <c r="BG117" s="94">
        <f t="shared" ca="1" si="314"/>
        <v>2.6873</v>
      </c>
      <c r="BH117" s="99">
        <f ca="1">MATCH($A117&amp;$B117,INDIRECT(BH$2),0)+IF(INDEX(INDIRECT(BH$2),MATCH($A117&amp;$B117,INDIRECT(BH$2),0)+4,1)=$A117&amp;$B117,1,0)</f>
        <v>100</v>
      </c>
      <c r="BI117" s="59">
        <f t="shared" ca="1" si="315"/>
        <v>6.27</v>
      </c>
      <c r="BJ117" s="59">
        <f t="shared" ca="1" si="315"/>
        <v>0.83</v>
      </c>
      <c r="BK117" s="59">
        <f t="shared" ca="1" si="315"/>
        <v>0.88</v>
      </c>
      <c r="BL117" s="59" t="str">
        <f t="shared" ca="1" si="315"/>
        <v/>
      </c>
      <c r="BM117" s="59">
        <f t="shared" ca="1" si="315"/>
        <v>4.07</v>
      </c>
      <c r="BN117" s="59" t="str">
        <f t="shared" ca="1" si="315"/>
        <v/>
      </c>
      <c r="BO117" s="59">
        <f t="shared" ca="1" si="315"/>
        <v>-5.18</v>
      </c>
      <c r="BP117" s="59">
        <f t="shared" ca="1" si="316"/>
        <v>12.05</v>
      </c>
      <c r="BQ117" s="59">
        <f t="shared" ca="1" si="317"/>
        <v>9.0878699999999996E-3</v>
      </c>
      <c r="BR117" s="59">
        <f t="shared" ca="1" si="317"/>
        <v>2.6873</v>
      </c>
      <c r="BS117" t="str">
        <f t="shared" si="318"/>
        <v>W09R02</v>
      </c>
      <c r="BT117">
        <f t="shared" si="319"/>
        <v>117</v>
      </c>
      <c r="BU117" t="b">
        <f>BU116</f>
        <v>0</v>
      </c>
    </row>
    <row r="118" spans="1:73" x14ac:dyDescent="0.3">
      <c r="A118" t="str">
        <f t="shared" si="320"/>
        <v>W09</v>
      </c>
      <c r="B118" t="s">
        <v>80</v>
      </c>
      <c r="C118" s="3" t="str">
        <f t="shared" si="296"/>
        <v>East Standard</v>
      </c>
      <c r="D118" t="str">
        <f t="shared" si="297"/>
        <v>n/a</v>
      </c>
      <c r="E118" s="2">
        <f t="shared" ca="1" si="298"/>
        <v>12.05</v>
      </c>
      <c r="F118" s="2">
        <f t="shared" ca="1" si="299"/>
        <v>12.05</v>
      </c>
      <c r="G118" s="3">
        <f t="shared" ca="1" si="300"/>
        <v>0</v>
      </c>
      <c r="H118" s="27" t="str">
        <f t="shared" ca="1" si="301"/>
        <v>Yes</v>
      </c>
      <c r="I118" s="2">
        <f t="shared" ca="1" si="302"/>
        <v>12.05</v>
      </c>
      <c r="J118" s="2">
        <f ca="1">IF(Units="EDR2 total",BF118,IF(Units="EDR1 total",#REF!,BE118))</f>
        <v>12.05</v>
      </c>
      <c r="K118" s="2">
        <f ca="1">IF(Units="EDR2 total",BQ118,IF(Units="EDR1 total",#REF!,BP118))</f>
        <v>12.05</v>
      </c>
      <c r="L118" s="3">
        <f t="shared" ca="1" si="303"/>
        <v>0</v>
      </c>
      <c r="M118" s="3" t="str">
        <f t="shared" ca="1" si="304"/>
        <v>Yes</v>
      </c>
      <c r="N118" s="27" t="str">
        <f t="shared" ref="N118:N125" si="321">N117</f>
        <v>W01R12</v>
      </c>
      <c r="O118" s="19">
        <f t="shared" ca="1" si="305"/>
        <v>0</v>
      </c>
      <c r="P118" s="93">
        <f ca="1">P117+1</f>
        <v>101</v>
      </c>
      <c r="Q118" s="94">
        <f t="shared" ca="1" si="306"/>
        <v>6.27</v>
      </c>
      <c r="R118" s="94">
        <f t="shared" ca="1" si="306"/>
        <v>0.83</v>
      </c>
      <c r="S118" s="94">
        <f t="shared" ca="1" si="306"/>
        <v>0.88</v>
      </c>
      <c r="T118" s="94" t="str">
        <f t="shared" ca="1" si="306"/>
        <v/>
      </c>
      <c r="U118" s="94">
        <f t="shared" ca="1" si="306"/>
        <v>4.07</v>
      </c>
      <c r="V118" s="94">
        <f t="shared" ca="1" si="306"/>
        <v>0</v>
      </c>
      <c r="W118" s="94">
        <f t="shared" ca="1" si="307"/>
        <v>12.05</v>
      </c>
      <c r="X118" s="94">
        <f t="shared" ca="1" si="308"/>
        <v>21.14</v>
      </c>
      <c r="Y118" s="94">
        <f t="shared" ca="1" si="308"/>
        <v>9.0878899999999995E-3</v>
      </c>
      <c r="Z118" s="107">
        <f t="shared" ca="1" si="308"/>
        <v>2.6873</v>
      </c>
      <c r="AA118" s="107">
        <f t="shared" ca="1" si="308"/>
        <v>3.85</v>
      </c>
      <c r="AB118" s="94">
        <f t="shared" ca="1" si="308"/>
        <v>15</v>
      </c>
      <c r="AC118" s="94">
        <f t="shared" ca="1" si="308"/>
        <v>0</v>
      </c>
      <c r="AD118" s="94">
        <f t="shared" ca="1" si="308"/>
        <v>0</v>
      </c>
      <c r="AE118" s="99">
        <f ca="1">AE117+1</f>
        <v>101</v>
      </c>
      <c r="AF118" s="59">
        <f t="shared" ca="1" si="309"/>
        <v>6.27</v>
      </c>
      <c r="AG118" s="59">
        <f t="shared" ca="1" si="309"/>
        <v>0.83</v>
      </c>
      <c r="AH118" s="59">
        <f t="shared" ca="1" si="309"/>
        <v>0.88</v>
      </c>
      <c r="AI118" s="59" t="str">
        <f t="shared" ca="1" si="309"/>
        <v/>
      </c>
      <c r="AJ118" s="59">
        <f t="shared" ca="1" si="309"/>
        <v>4.07</v>
      </c>
      <c r="AK118" s="59">
        <f t="shared" ca="1" si="309"/>
        <v>0</v>
      </c>
      <c r="AL118" s="59">
        <f t="shared" ca="1" si="309"/>
        <v>-5.18</v>
      </c>
      <c r="AM118" s="59">
        <f t="shared" ca="1" si="310"/>
        <v>12.05</v>
      </c>
      <c r="AN118" s="59">
        <f t="shared" ca="1" si="311"/>
        <v>9.0878899999999995E-3</v>
      </c>
      <c r="AO118" s="59">
        <f t="shared" ca="1" si="311"/>
        <v>2.6873</v>
      </c>
      <c r="AP118" s="59">
        <f t="shared" ca="1" si="311"/>
        <v>3.85</v>
      </c>
      <c r="AQ118" s="59">
        <f t="shared" ca="1" si="311"/>
        <v>15</v>
      </c>
      <c r="AR118" s="103">
        <f t="shared" ca="1" si="311"/>
        <v>2.6873</v>
      </c>
      <c r="AS118" s="103">
        <f t="shared" ca="1" si="311"/>
        <v>3.85</v>
      </c>
      <c r="AT118" s="59">
        <f t="shared" ca="1" si="311"/>
        <v>15</v>
      </c>
      <c r="AU118" s="59">
        <f t="shared" ca="1" si="311"/>
        <v>0</v>
      </c>
      <c r="AV118" s="59">
        <f t="shared" ca="1" si="311"/>
        <v>0</v>
      </c>
      <c r="AW118" s="93">
        <f ca="1">AW117+1</f>
        <v>101</v>
      </c>
      <c r="AX118" s="94">
        <f t="shared" ca="1" si="312"/>
        <v>6.27</v>
      </c>
      <c r="AY118" s="94">
        <f t="shared" ca="1" si="312"/>
        <v>0.83</v>
      </c>
      <c r="AZ118" s="94">
        <f t="shared" ca="1" si="312"/>
        <v>0.88</v>
      </c>
      <c r="BA118" s="94" t="str">
        <f t="shared" ca="1" si="312"/>
        <v/>
      </c>
      <c r="BB118" s="94">
        <f t="shared" ca="1" si="312"/>
        <v>4.07</v>
      </c>
      <c r="BC118" s="94" t="str">
        <f t="shared" ca="1" si="312"/>
        <v/>
      </c>
      <c r="BD118" s="94">
        <f t="shared" ca="1" si="312"/>
        <v>-5.18</v>
      </c>
      <c r="BE118" s="94">
        <f t="shared" ca="1" si="313"/>
        <v>12.05</v>
      </c>
      <c r="BF118" s="94">
        <f t="shared" ca="1" si="314"/>
        <v>9.0878699999999996E-3</v>
      </c>
      <c r="BG118" s="94">
        <f t="shared" ca="1" si="314"/>
        <v>2.6873</v>
      </c>
      <c r="BH118" s="99">
        <f ca="1">BH117+1</f>
        <v>101</v>
      </c>
      <c r="BI118" s="59">
        <f t="shared" ca="1" si="315"/>
        <v>6.27</v>
      </c>
      <c r="BJ118" s="59">
        <f t="shared" ca="1" si="315"/>
        <v>0.83</v>
      </c>
      <c r="BK118" s="59">
        <f t="shared" ca="1" si="315"/>
        <v>0.88</v>
      </c>
      <c r="BL118" s="59" t="str">
        <f t="shared" ca="1" si="315"/>
        <v/>
      </c>
      <c r="BM118" s="59">
        <f t="shared" ca="1" si="315"/>
        <v>4.07</v>
      </c>
      <c r="BN118" s="59" t="str">
        <f t="shared" ca="1" si="315"/>
        <v/>
      </c>
      <c r="BO118" s="59">
        <f t="shared" ca="1" si="315"/>
        <v>-5.18</v>
      </c>
      <c r="BP118" s="59">
        <f t="shared" ca="1" si="316"/>
        <v>12.05</v>
      </c>
      <c r="BQ118" s="59">
        <f t="shared" ca="1" si="317"/>
        <v>9.0878699999999996E-3</v>
      </c>
      <c r="BR118" s="59">
        <f t="shared" ca="1" si="317"/>
        <v>2.6873</v>
      </c>
      <c r="BS118" t="str">
        <f t="shared" si="318"/>
        <v>W09R03</v>
      </c>
      <c r="BT118">
        <f t="shared" si="319"/>
        <v>118</v>
      </c>
      <c r="BU118" t="b">
        <f>BU117</f>
        <v>0</v>
      </c>
    </row>
    <row r="119" spans="1:73" x14ac:dyDescent="0.3">
      <c r="A119" t="str">
        <f t="shared" si="320"/>
        <v>W09</v>
      </c>
      <c r="B119" t="s">
        <v>83</v>
      </c>
      <c r="C119" s="3" t="str">
        <f t="shared" si="296"/>
        <v>South Standard</v>
      </c>
      <c r="D119" t="str">
        <f t="shared" si="297"/>
        <v>n/a</v>
      </c>
      <c r="E119" s="2">
        <f t="shared" ca="1" si="298"/>
        <v>12.05</v>
      </c>
      <c r="F119" s="2">
        <f t="shared" ca="1" si="299"/>
        <v>12.05</v>
      </c>
      <c r="G119" s="3">
        <f t="shared" ca="1" si="300"/>
        <v>0</v>
      </c>
      <c r="H119" s="27" t="str">
        <f t="shared" ca="1" si="301"/>
        <v>Yes</v>
      </c>
      <c r="I119" s="2">
        <f t="shared" ca="1" si="302"/>
        <v>12.05</v>
      </c>
      <c r="J119" s="2">
        <f ca="1">IF(Units="EDR2 total",BF119,IF(Units="EDR1 total",#REF!,BE119))</f>
        <v>12.05</v>
      </c>
      <c r="K119" s="2">
        <f ca="1">IF(Units="EDR2 total",BQ119,IF(Units="EDR1 total",#REF!,BP119))</f>
        <v>12.05</v>
      </c>
      <c r="L119" s="3">
        <f t="shared" ca="1" si="303"/>
        <v>0</v>
      </c>
      <c r="M119" s="3" t="str">
        <f t="shared" ca="1" si="304"/>
        <v>Yes</v>
      </c>
      <c r="N119" s="27" t="str">
        <f t="shared" si="321"/>
        <v>W01R12</v>
      </c>
      <c r="O119" s="19">
        <f t="shared" ca="1" si="305"/>
        <v>0</v>
      </c>
      <c r="P119" s="93">
        <f ca="1">P118+1</f>
        <v>102</v>
      </c>
      <c r="Q119" s="94">
        <f t="shared" ca="1" si="306"/>
        <v>6.27</v>
      </c>
      <c r="R119" s="94">
        <f t="shared" ca="1" si="306"/>
        <v>0.83</v>
      </c>
      <c r="S119" s="94">
        <f t="shared" ca="1" si="306"/>
        <v>0.88</v>
      </c>
      <c r="T119" s="94" t="str">
        <f t="shared" ca="1" si="306"/>
        <v/>
      </c>
      <c r="U119" s="94">
        <f t="shared" ca="1" si="306"/>
        <v>4.07</v>
      </c>
      <c r="V119" s="94">
        <f t="shared" ca="1" si="306"/>
        <v>0</v>
      </c>
      <c r="W119" s="94">
        <f t="shared" ca="1" si="307"/>
        <v>12.05</v>
      </c>
      <c r="X119" s="94">
        <f t="shared" ca="1" si="308"/>
        <v>21.14</v>
      </c>
      <c r="Y119" s="94">
        <f t="shared" ca="1" si="308"/>
        <v>9.0878899999999995E-3</v>
      </c>
      <c r="Z119" s="107">
        <f t="shared" ca="1" si="308"/>
        <v>2.6873</v>
      </c>
      <c r="AA119" s="107">
        <f t="shared" ca="1" si="308"/>
        <v>3.85</v>
      </c>
      <c r="AB119" s="94">
        <f t="shared" ca="1" si="308"/>
        <v>15</v>
      </c>
      <c r="AC119" s="94">
        <f t="shared" ca="1" si="308"/>
        <v>0</v>
      </c>
      <c r="AD119" s="94">
        <f t="shared" ca="1" si="308"/>
        <v>0</v>
      </c>
      <c r="AE119" s="99">
        <f ca="1">AE118+1</f>
        <v>102</v>
      </c>
      <c r="AF119" s="59">
        <f t="shared" ca="1" si="309"/>
        <v>6.27</v>
      </c>
      <c r="AG119" s="59">
        <f t="shared" ca="1" si="309"/>
        <v>0.83</v>
      </c>
      <c r="AH119" s="59">
        <f t="shared" ca="1" si="309"/>
        <v>0.88</v>
      </c>
      <c r="AI119" s="59" t="str">
        <f t="shared" ca="1" si="309"/>
        <v/>
      </c>
      <c r="AJ119" s="59">
        <f t="shared" ca="1" si="309"/>
        <v>4.07</v>
      </c>
      <c r="AK119" s="59">
        <f t="shared" ca="1" si="309"/>
        <v>0</v>
      </c>
      <c r="AL119" s="59">
        <f t="shared" ca="1" si="309"/>
        <v>-5.18</v>
      </c>
      <c r="AM119" s="59">
        <f t="shared" ca="1" si="310"/>
        <v>12.05</v>
      </c>
      <c r="AN119" s="59">
        <f t="shared" ca="1" si="311"/>
        <v>9.0878899999999995E-3</v>
      </c>
      <c r="AO119" s="59">
        <f t="shared" ca="1" si="311"/>
        <v>2.6873</v>
      </c>
      <c r="AP119" s="59">
        <f t="shared" ca="1" si="311"/>
        <v>3.85</v>
      </c>
      <c r="AQ119" s="59">
        <f t="shared" ca="1" si="311"/>
        <v>15</v>
      </c>
      <c r="AR119" s="103">
        <f t="shared" ca="1" si="311"/>
        <v>2.6873</v>
      </c>
      <c r="AS119" s="103">
        <f t="shared" ca="1" si="311"/>
        <v>3.85</v>
      </c>
      <c r="AT119" s="59">
        <f t="shared" ca="1" si="311"/>
        <v>15</v>
      </c>
      <c r="AU119" s="59">
        <f t="shared" ca="1" si="311"/>
        <v>0</v>
      </c>
      <c r="AV119" s="59">
        <f t="shared" ca="1" si="311"/>
        <v>0</v>
      </c>
      <c r="AW119" s="93">
        <f ca="1">AW118+1</f>
        <v>102</v>
      </c>
      <c r="AX119" s="94">
        <f t="shared" ca="1" si="312"/>
        <v>6.27</v>
      </c>
      <c r="AY119" s="94">
        <f t="shared" ca="1" si="312"/>
        <v>0.83</v>
      </c>
      <c r="AZ119" s="94">
        <f t="shared" ca="1" si="312"/>
        <v>0.88</v>
      </c>
      <c r="BA119" s="94" t="str">
        <f t="shared" ca="1" si="312"/>
        <v/>
      </c>
      <c r="BB119" s="94">
        <f t="shared" ca="1" si="312"/>
        <v>4.07</v>
      </c>
      <c r="BC119" s="94" t="str">
        <f t="shared" ca="1" si="312"/>
        <v/>
      </c>
      <c r="BD119" s="94">
        <f t="shared" ca="1" si="312"/>
        <v>-5.18</v>
      </c>
      <c r="BE119" s="94">
        <f t="shared" ca="1" si="313"/>
        <v>12.05</v>
      </c>
      <c r="BF119" s="94">
        <f t="shared" ca="1" si="314"/>
        <v>9.0878699999999996E-3</v>
      </c>
      <c r="BG119" s="94">
        <f t="shared" ca="1" si="314"/>
        <v>2.6873</v>
      </c>
      <c r="BH119" s="99">
        <f ca="1">BH118+1</f>
        <v>102</v>
      </c>
      <c r="BI119" s="59">
        <f t="shared" ca="1" si="315"/>
        <v>6.27</v>
      </c>
      <c r="BJ119" s="59">
        <f t="shared" ca="1" si="315"/>
        <v>0.83</v>
      </c>
      <c r="BK119" s="59">
        <f t="shared" ca="1" si="315"/>
        <v>0.88</v>
      </c>
      <c r="BL119" s="59" t="str">
        <f t="shared" ca="1" si="315"/>
        <v/>
      </c>
      <c r="BM119" s="59">
        <f t="shared" ca="1" si="315"/>
        <v>4.07</v>
      </c>
      <c r="BN119" s="59" t="str">
        <f t="shared" ca="1" si="315"/>
        <v/>
      </c>
      <c r="BO119" s="59">
        <f t="shared" ca="1" si="315"/>
        <v>-5.18</v>
      </c>
      <c r="BP119" s="59">
        <f t="shared" ca="1" si="316"/>
        <v>12.05</v>
      </c>
      <c r="BQ119" s="59">
        <f t="shared" ca="1" si="317"/>
        <v>9.0878699999999996E-3</v>
      </c>
      <c r="BR119" s="59">
        <f t="shared" ca="1" si="317"/>
        <v>2.6873</v>
      </c>
      <c r="BS119" t="str">
        <f t="shared" si="318"/>
        <v>W09R04</v>
      </c>
      <c r="BT119">
        <f t="shared" si="319"/>
        <v>119</v>
      </c>
      <c r="BU119" t="b">
        <f>BU118</f>
        <v>0</v>
      </c>
    </row>
    <row r="120" spans="1:73" x14ac:dyDescent="0.3">
      <c r="A120" t="str">
        <f t="shared" si="320"/>
        <v>W09</v>
      </c>
      <c r="B120" t="s">
        <v>85</v>
      </c>
      <c r="C120" s="3" t="str">
        <f t="shared" si="296"/>
        <v>West Standard</v>
      </c>
      <c r="D120" t="str">
        <f t="shared" si="297"/>
        <v>n/a</v>
      </c>
      <c r="E120" s="2">
        <f t="shared" ca="1" si="298"/>
        <v>12.05</v>
      </c>
      <c r="F120" s="2">
        <f t="shared" ca="1" si="299"/>
        <v>12.05</v>
      </c>
      <c r="G120" s="3">
        <f t="shared" ca="1" si="300"/>
        <v>0</v>
      </c>
      <c r="H120" s="27" t="str">
        <f t="shared" ca="1" si="301"/>
        <v>Yes</v>
      </c>
      <c r="I120" s="2">
        <f t="shared" ca="1" si="302"/>
        <v>12.05</v>
      </c>
      <c r="J120" s="2">
        <f ca="1">IF(Units="EDR2 total",BF120,IF(Units="EDR1 total",#REF!,BE120))</f>
        <v>12.05</v>
      </c>
      <c r="K120" s="2">
        <f ca="1">IF(Units="EDR2 total",BQ120,IF(Units="EDR1 total",#REF!,BP120))</f>
        <v>12.05</v>
      </c>
      <c r="L120" s="3">
        <f t="shared" ca="1" si="303"/>
        <v>0</v>
      </c>
      <c r="M120" s="3" t="str">
        <f t="shared" ca="1" si="304"/>
        <v>Yes</v>
      </c>
      <c r="N120" s="27" t="str">
        <f t="shared" si="321"/>
        <v>W01R12</v>
      </c>
      <c r="O120" s="19">
        <f t="shared" ca="1" si="305"/>
        <v>0</v>
      </c>
      <c r="P120" s="93">
        <f ca="1">P119+1</f>
        <v>103</v>
      </c>
      <c r="Q120" s="94">
        <f t="shared" ca="1" si="306"/>
        <v>6.27</v>
      </c>
      <c r="R120" s="94">
        <f t="shared" ca="1" si="306"/>
        <v>0.83</v>
      </c>
      <c r="S120" s="94">
        <f t="shared" ca="1" si="306"/>
        <v>0.88</v>
      </c>
      <c r="T120" s="94" t="str">
        <f t="shared" ca="1" si="306"/>
        <v/>
      </c>
      <c r="U120" s="94">
        <f t="shared" ca="1" si="306"/>
        <v>4.07</v>
      </c>
      <c r="V120" s="94">
        <f t="shared" ca="1" si="306"/>
        <v>0</v>
      </c>
      <c r="W120" s="94">
        <f t="shared" ca="1" si="307"/>
        <v>12.05</v>
      </c>
      <c r="X120" s="94">
        <f t="shared" ca="1" si="308"/>
        <v>21.14</v>
      </c>
      <c r="Y120" s="94">
        <f t="shared" ca="1" si="308"/>
        <v>9.0878899999999995E-3</v>
      </c>
      <c r="Z120" s="107">
        <f t="shared" ca="1" si="308"/>
        <v>2.6873</v>
      </c>
      <c r="AA120" s="107">
        <f t="shared" ca="1" si="308"/>
        <v>3.85</v>
      </c>
      <c r="AB120" s="94">
        <f t="shared" ca="1" si="308"/>
        <v>15</v>
      </c>
      <c r="AC120" s="94">
        <f t="shared" ca="1" si="308"/>
        <v>0</v>
      </c>
      <c r="AD120" s="94">
        <f t="shared" ca="1" si="308"/>
        <v>0</v>
      </c>
      <c r="AE120" s="99">
        <f ca="1">AE119+1</f>
        <v>103</v>
      </c>
      <c r="AF120" s="59">
        <f t="shared" ca="1" si="309"/>
        <v>6.27</v>
      </c>
      <c r="AG120" s="59">
        <f t="shared" ca="1" si="309"/>
        <v>0.83</v>
      </c>
      <c r="AH120" s="59">
        <f t="shared" ca="1" si="309"/>
        <v>0.88</v>
      </c>
      <c r="AI120" s="59" t="str">
        <f t="shared" ca="1" si="309"/>
        <v/>
      </c>
      <c r="AJ120" s="59">
        <f t="shared" ca="1" si="309"/>
        <v>4.07</v>
      </c>
      <c r="AK120" s="59">
        <f t="shared" ca="1" si="309"/>
        <v>0</v>
      </c>
      <c r="AL120" s="59">
        <f t="shared" ca="1" si="309"/>
        <v>-5.18</v>
      </c>
      <c r="AM120" s="59">
        <f t="shared" ca="1" si="310"/>
        <v>12.05</v>
      </c>
      <c r="AN120" s="59">
        <f t="shared" ca="1" si="311"/>
        <v>9.0878899999999995E-3</v>
      </c>
      <c r="AO120" s="59">
        <f t="shared" ca="1" si="311"/>
        <v>2.6873</v>
      </c>
      <c r="AP120" s="59">
        <f t="shared" ca="1" si="311"/>
        <v>3.85</v>
      </c>
      <c r="AQ120" s="59">
        <f t="shared" ca="1" si="311"/>
        <v>15</v>
      </c>
      <c r="AR120" s="103">
        <f t="shared" ca="1" si="311"/>
        <v>2.6873</v>
      </c>
      <c r="AS120" s="103">
        <f t="shared" ca="1" si="311"/>
        <v>3.85</v>
      </c>
      <c r="AT120" s="59">
        <f t="shared" ca="1" si="311"/>
        <v>15</v>
      </c>
      <c r="AU120" s="59">
        <f t="shared" ca="1" si="311"/>
        <v>0</v>
      </c>
      <c r="AV120" s="59">
        <f t="shared" ca="1" si="311"/>
        <v>0</v>
      </c>
      <c r="AW120" s="93">
        <f ca="1">AW119+1</f>
        <v>103</v>
      </c>
      <c r="AX120" s="94">
        <f t="shared" ca="1" si="312"/>
        <v>6.27</v>
      </c>
      <c r="AY120" s="94">
        <f t="shared" ca="1" si="312"/>
        <v>0.83</v>
      </c>
      <c r="AZ120" s="94">
        <f t="shared" ca="1" si="312"/>
        <v>0.88</v>
      </c>
      <c r="BA120" s="94" t="str">
        <f t="shared" ca="1" si="312"/>
        <v/>
      </c>
      <c r="BB120" s="94">
        <f t="shared" ca="1" si="312"/>
        <v>4.07</v>
      </c>
      <c r="BC120" s="94" t="str">
        <f t="shared" ca="1" si="312"/>
        <v/>
      </c>
      <c r="BD120" s="94">
        <f t="shared" ca="1" si="312"/>
        <v>-5.18</v>
      </c>
      <c r="BE120" s="94">
        <f t="shared" ca="1" si="313"/>
        <v>12.05</v>
      </c>
      <c r="BF120" s="94">
        <f t="shared" ca="1" si="314"/>
        <v>9.0878699999999996E-3</v>
      </c>
      <c r="BG120" s="94">
        <f t="shared" ca="1" si="314"/>
        <v>2.6873</v>
      </c>
      <c r="BH120" s="99">
        <f ca="1">BH119+1</f>
        <v>103</v>
      </c>
      <c r="BI120" s="59">
        <f t="shared" ca="1" si="315"/>
        <v>6.27</v>
      </c>
      <c r="BJ120" s="59">
        <f t="shared" ca="1" si="315"/>
        <v>0.83</v>
      </c>
      <c r="BK120" s="59">
        <f t="shared" ca="1" si="315"/>
        <v>0.88</v>
      </c>
      <c r="BL120" s="59" t="str">
        <f t="shared" ca="1" si="315"/>
        <v/>
      </c>
      <c r="BM120" s="59">
        <f t="shared" ca="1" si="315"/>
        <v>4.07</v>
      </c>
      <c r="BN120" s="59" t="str">
        <f t="shared" ca="1" si="315"/>
        <v/>
      </c>
      <c r="BO120" s="59">
        <f t="shared" ca="1" si="315"/>
        <v>-5.18</v>
      </c>
      <c r="BP120" s="59">
        <f t="shared" ca="1" si="316"/>
        <v>12.05</v>
      </c>
      <c r="BQ120" s="59">
        <f t="shared" ca="1" si="317"/>
        <v>9.0878699999999996E-3</v>
      </c>
      <c r="BR120" s="59">
        <f t="shared" ca="1" si="317"/>
        <v>2.6873</v>
      </c>
      <c r="BS120" t="str">
        <f t="shared" si="318"/>
        <v>W09R05</v>
      </c>
      <c r="BT120">
        <f t="shared" si="319"/>
        <v>120</v>
      </c>
      <c r="BU120" t="b">
        <f>BU119</f>
        <v>0</v>
      </c>
    </row>
    <row r="121" spans="1:73" x14ac:dyDescent="0.3">
      <c r="A121" t="str">
        <f t="shared" si="320"/>
        <v>W09</v>
      </c>
      <c r="B121" t="s">
        <v>87</v>
      </c>
      <c r="C121" s="3" t="str">
        <f t="shared" si="296"/>
        <v>Single Proposed Front 45</v>
      </c>
      <c r="D121" t="str">
        <f t="shared" ca="1" si="297"/>
        <v>Pass</v>
      </c>
      <c r="E121" s="2">
        <f t="shared" ca="1" si="298"/>
        <v>11.989999999999998</v>
      </c>
      <c r="F121" s="2">
        <f t="shared" ca="1" si="299"/>
        <v>11.989999999999998</v>
      </c>
      <c r="G121" s="3">
        <f t="shared" ca="1" si="300"/>
        <v>0</v>
      </c>
      <c r="H121" s="27" t="str">
        <f t="shared" ca="1" si="301"/>
        <v>Yes</v>
      </c>
      <c r="I121" s="2">
        <f t="shared" ca="1" si="302"/>
        <v>12.05</v>
      </c>
      <c r="J121" s="2">
        <f ca="1">IF(Units="EDR2 total",BF121,IF(Units="EDR1 total",#REF!,BE121))</f>
        <v>12.05</v>
      </c>
      <c r="K121" s="2">
        <f ca="1">IF(Units="EDR2 total",BQ121,IF(Units="EDR1 total",#REF!,BP121))</f>
        <v>12.05</v>
      </c>
      <c r="L121" s="3">
        <f t="shared" ca="1" si="303"/>
        <v>0</v>
      </c>
      <c r="M121" s="3" t="str">
        <f t="shared" ca="1" si="304"/>
        <v>Yes</v>
      </c>
      <c r="N121" s="29" t="s">
        <v>79</v>
      </c>
      <c r="O121" s="19">
        <f t="shared" ca="1" si="305"/>
        <v>6.0000000000002274E-2</v>
      </c>
      <c r="P121" s="93">
        <f ca="1">MATCH($A121&amp;$B121,INDIRECT(P$2),0)</f>
        <v>104</v>
      </c>
      <c r="Q121" s="94">
        <f t="shared" ca="1" si="306"/>
        <v>6.06</v>
      </c>
      <c r="R121" s="94">
        <f t="shared" ca="1" si="306"/>
        <v>0.91</v>
      </c>
      <c r="S121" s="94">
        <f t="shared" ca="1" si="306"/>
        <v>0.88</v>
      </c>
      <c r="T121" s="94" t="str">
        <f t="shared" ca="1" si="306"/>
        <v/>
      </c>
      <c r="U121" s="94">
        <f t="shared" ca="1" si="306"/>
        <v>4.1399999999999997</v>
      </c>
      <c r="V121" s="94">
        <f t="shared" ca="1" si="306"/>
        <v>0</v>
      </c>
      <c r="W121" s="94">
        <f t="shared" ca="1" si="307"/>
        <v>11.989999999999998</v>
      </c>
      <c r="X121" s="94">
        <f t="shared" ca="1" si="308"/>
        <v>21.03</v>
      </c>
      <c r="Y121" s="94">
        <f t="shared" ca="1" si="308"/>
        <v>9.4479300000000002E-3</v>
      </c>
      <c r="Z121" s="107">
        <f t="shared" ca="1" si="308"/>
        <v>2.6873</v>
      </c>
      <c r="AA121" s="107">
        <f t="shared" ca="1" si="308"/>
        <v>3.93</v>
      </c>
      <c r="AB121" s="94">
        <f t="shared" ca="1" si="308"/>
        <v>-6</v>
      </c>
      <c r="AC121" s="94">
        <f t="shared" ca="1" si="308"/>
        <v>0.06</v>
      </c>
      <c r="AD121" s="94">
        <f t="shared" ca="1" si="308"/>
        <v>0.11</v>
      </c>
      <c r="AE121" s="99">
        <f ca="1">MATCH($A121&amp;$B121,INDIRECT(AE$2),0)</f>
        <v>104</v>
      </c>
      <c r="AF121" s="59">
        <f t="shared" ca="1" si="309"/>
        <v>6.06</v>
      </c>
      <c r="AG121" s="59">
        <f t="shared" ca="1" si="309"/>
        <v>0.91</v>
      </c>
      <c r="AH121" s="59">
        <f t="shared" ca="1" si="309"/>
        <v>0.88</v>
      </c>
      <c r="AI121" s="59" t="str">
        <f t="shared" ca="1" si="309"/>
        <v/>
      </c>
      <c r="AJ121" s="59">
        <f t="shared" ca="1" si="309"/>
        <v>4.1399999999999997</v>
      </c>
      <c r="AK121" s="59">
        <f t="shared" ca="1" si="309"/>
        <v>0</v>
      </c>
      <c r="AL121" s="59">
        <f t="shared" ca="1" si="309"/>
        <v>-5.23</v>
      </c>
      <c r="AM121" s="59">
        <f t="shared" ca="1" si="310"/>
        <v>11.989999999999998</v>
      </c>
      <c r="AN121" s="59">
        <f t="shared" ca="1" si="311"/>
        <v>9.4481900000000004E-3</v>
      </c>
      <c r="AO121" s="59">
        <f t="shared" ca="1" si="311"/>
        <v>2.6873</v>
      </c>
      <c r="AP121" s="59">
        <f t="shared" ca="1" si="311"/>
        <v>3.93</v>
      </c>
      <c r="AQ121" s="59">
        <f t="shared" ca="1" si="311"/>
        <v>-6</v>
      </c>
      <c r="AR121" s="103">
        <f t="shared" ca="1" si="311"/>
        <v>2.6873</v>
      </c>
      <c r="AS121" s="103">
        <f t="shared" ca="1" si="311"/>
        <v>3.93</v>
      </c>
      <c r="AT121" s="59">
        <f t="shared" ca="1" si="311"/>
        <v>-6</v>
      </c>
      <c r="AU121" s="59">
        <f t="shared" ca="1" si="311"/>
        <v>0.06</v>
      </c>
      <c r="AV121" s="59">
        <f t="shared" ca="1" si="311"/>
        <v>0.11</v>
      </c>
      <c r="AW121" s="93">
        <f ca="1">MATCH($A121&amp;$B121,INDIRECT(AW$2),0)</f>
        <v>104</v>
      </c>
      <c r="AX121" s="94">
        <f t="shared" ca="1" si="312"/>
        <v>6.27</v>
      </c>
      <c r="AY121" s="94">
        <f t="shared" ca="1" si="312"/>
        <v>0.83</v>
      </c>
      <c r="AZ121" s="94">
        <f t="shared" ca="1" si="312"/>
        <v>0.88</v>
      </c>
      <c r="BA121" s="94" t="str">
        <f t="shared" ca="1" si="312"/>
        <v/>
      </c>
      <c r="BB121" s="94">
        <f t="shared" ca="1" si="312"/>
        <v>4.07</v>
      </c>
      <c r="BC121" s="94" t="str">
        <f t="shared" ca="1" si="312"/>
        <v/>
      </c>
      <c r="BD121" s="94">
        <f t="shared" ca="1" si="312"/>
        <v>-5.18</v>
      </c>
      <c r="BE121" s="94">
        <f t="shared" ca="1" si="313"/>
        <v>12.05</v>
      </c>
      <c r="BF121" s="94">
        <f t="shared" ca="1" si="314"/>
        <v>9.0878699999999996E-3</v>
      </c>
      <c r="BG121" s="94">
        <f t="shared" ca="1" si="314"/>
        <v>2.6873</v>
      </c>
      <c r="BH121" s="99">
        <f ca="1">MATCH($A121&amp;$B121,INDIRECT(BH$2),0)</f>
        <v>104</v>
      </c>
      <c r="BI121" s="59">
        <f t="shared" ca="1" si="315"/>
        <v>6.27</v>
      </c>
      <c r="BJ121" s="59">
        <f t="shared" ca="1" si="315"/>
        <v>0.83</v>
      </c>
      <c r="BK121" s="59">
        <f t="shared" ca="1" si="315"/>
        <v>0.88</v>
      </c>
      <c r="BL121" s="59" t="str">
        <f t="shared" ca="1" si="315"/>
        <v/>
      </c>
      <c r="BM121" s="59">
        <f t="shared" ca="1" si="315"/>
        <v>4.07</v>
      </c>
      <c r="BN121" s="59" t="str">
        <f t="shared" ca="1" si="315"/>
        <v/>
      </c>
      <c r="BO121" s="59">
        <f t="shared" ca="1" si="315"/>
        <v>-5.18</v>
      </c>
      <c r="BP121" s="59">
        <f t="shared" ca="1" si="316"/>
        <v>12.05</v>
      </c>
      <c r="BQ121" s="59">
        <f t="shared" ca="1" si="317"/>
        <v>9.0878699999999996E-3</v>
      </c>
      <c r="BR121" s="59">
        <f t="shared" ca="1" si="317"/>
        <v>2.6873</v>
      </c>
      <c r="BS121" t="str">
        <f t="shared" si="318"/>
        <v>W09R06</v>
      </c>
      <c r="BT121">
        <f t="shared" si="319"/>
        <v>121</v>
      </c>
      <c r="BU121" t="b">
        <f>AND(SingleFamily="Yes",NewlyConstructed="Yes")</f>
        <v>1</v>
      </c>
    </row>
    <row r="122" spans="1:73" x14ac:dyDescent="0.3">
      <c r="A122" t="str">
        <f t="shared" si="320"/>
        <v>W09</v>
      </c>
      <c r="B122" t="s">
        <v>89</v>
      </c>
      <c r="C122" s="3" t="str">
        <f t="shared" si="296"/>
        <v>North Proposed</v>
      </c>
      <c r="D122" t="str">
        <f t="shared" ca="1" si="297"/>
        <v>Pass</v>
      </c>
      <c r="E122" s="2">
        <f t="shared" ca="1" si="298"/>
        <v>11.54</v>
      </c>
      <c r="F122" s="2">
        <f t="shared" ca="1" si="299"/>
        <v>11.54</v>
      </c>
      <c r="G122" s="3">
        <f t="shared" ca="1" si="300"/>
        <v>0</v>
      </c>
      <c r="H122" s="27" t="str">
        <f t="shared" ca="1" si="301"/>
        <v>Yes</v>
      </c>
      <c r="I122" s="2">
        <f t="shared" ca="1" si="302"/>
        <v>12.05</v>
      </c>
      <c r="J122" s="2">
        <f ca="1">IF(Units="EDR2 total",BF122,IF(Units="EDR1 total",#REF!,BE122))</f>
        <v>12.05</v>
      </c>
      <c r="K122" s="2">
        <f ca="1">IF(Units="EDR2 total",BQ122,IF(Units="EDR1 total",#REF!,BP122))</f>
        <v>12.05</v>
      </c>
      <c r="L122" s="3">
        <f t="shared" ca="1" si="303"/>
        <v>0</v>
      </c>
      <c r="M122" s="3" t="str">
        <f t="shared" ca="1" si="304"/>
        <v>Yes</v>
      </c>
      <c r="N122" s="27" t="str">
        <f t="shared" si="321"/>
        <v>W04R12</v>
      </c>
      <c r="O122" s="19">
        <f t="shared" ca="1" si="305"/>
        <v>0.51000000000000156</v>
      </c>
      <c r="P122" s="93">
        <f ca="1">MATCH($A122&amp;$B122,INDIRECT(P$2),0)+1</f>
        <v>106</v>
      </c>
      <c r="Q122" s="94">
        <f t="shared" ca="1" si="306"/>
        <v>5.87</v>
      </c>
      <c r="R122" s="94">
        <f t="shared" ca="1" si="306"/>
        <v>0.61</v>
      </c>
      <c r="S122" s="94">
        <f t="shared" ca="1" si="306"/>
        <v>0.88</v>
      </c>
      <c r="T122" s="94" t="str">
        <f t="shared" ca="1" si="306"/>
        <v/>
      </c>
      <c r="U122" s="94">
        <f t="shared" ca="1" si="306"/>
        <v>4.18</v>
      </c>
      <c r="V122" s="94">
        <f t="shared" ca="1" si="306"/>
        <v>0</v>
      </c>
      <c r="W122" s="94">
        <f t="shared" ca="1" si="307"/>
        <v>11.54</v>
      </c>
      <c r="X122" s="94">
        <f t="shared" ca="1" si="308"/>
        <v>20.67</v>
      </c>
      <c r="Y122" s="94">
        <f t="shared" ca="1" si="308"/>
        <v>8.9803000000000001E-3</v>
      </c>
      <c r="Z122" s="107">
        <f t="shared" ca="1" si="308"/>
        <v>2.6873</v>
      </c>
      <c r="AA122" s="107">
        <f t="shared" ca="1" si="308"/>
        <v>4.03</v>
      </c>
      <c r="AB122" s="94">
        <f t="shared" ca="1" si="308"/>
        <v>49</v>
      </c>
      <c r="AC122" s="94">
        <f t="shared" ca="1" si="308"/>
        <v>0.51</v>
      </c>
      <c r="AD122" s="94">
        <f t="shared" ca="1" si="308"/>
        <v>0.47</v>
      </c>
      <c r="AE122" s="99">
        <f ca="1">MATCH($A122&amp;$B122,INDIRECT(AE$2),0)+1</f>
        <v>106</v>
      </c>
      <c r="AF122" s="59">
        <f t="shared" ca="1" si="309"/>
        <v>5.87</v>
      </c>
      <c r="AG122" s="59">
        <f t="shared" ca="1" si="309"/>
        <v>0.61</v>
      </c>
      <c r="AH122" s="59">
        <f t="shared" ca="1" si="309"/>
        <v>0.88</v>
      </c>
      <c r="AI122" s="59" t="str">
        <f t="shared" ca="1" si="309"/>
        <v/>
      </c>
      <c r="AJ122" s="59">
        <f t="shared" ca="1" si="309"/>
        <v>4.18</v>
      </c>
      <c r="AK122" s="59">
        <f t="shared" ca="1" si="309"/>
        <v>0</v>
      </c>
      <c r="AL122" s="59">
        <f t="shared" ca="1" si="309"/>
        <v>-5.13</v>
      </c>
      <c r="AM122" s="59">
        <f t="shared" ca="1" si="310"/>
        <v>11.54</v>
      </c>
      <c r="AN122" s="59">
        <f t="shared" ca="1" si="311"/>
        <v>8.9803000000000001E-3</v>
      </c>
      <c r="AO122" s="59">
        <f t="shared" ca="1" si="311"/>
        <v>2.6873</v>
      </c>
      <c r="AP122" s="59">
        <f t="shared" ca="1" si="311"/>
        <v>4.03</v>
      </c>
      <c r="AQ122" s="59">
        <f t="shared" ca="1" si="311"/>
        <v>49</v>
      </c>
      <c r="AR122" s="103">
        <f t="shared" ca="1" si="311"/>
        <v>2.6873</v>
      </c>
      <c r="AS122" s="103">
        <f t="shared" ca="1" si="311"/>
        <v>4.03</v>
      </c>
      <c r="AT122" s="59">
        <f t="shared" ca="1" si="311"/>
        <v>49</v>
      </c>
      <c r="AU122" s="59">
        <f t="shared" ca="1" si="311"/>
        <v>0.51</v>
      </c>
      <c r="AV122" s="59">
        <f t="shared" ca="1" si="311"/>
        <v>0.47</v>
      </c>
      <c r="AW122" s="93">
        <f ca="1">MATCH($A122&amp;$B122,INDIRECT(AW$2),0)+IF(INDEX(INDIRECT(AW$2),MATCH($A122&amp;$B122,INDIRECT(AW$2),0)+4,1)=$A122&amp;$B122,1,0)</f>
        <v>106</v>
      </c>
      <c r="AX122" s="94">
        <f t="shared" ca="1" si="312"/>
        <v>6.27</v>
      </c>
      <c r="AY122" s="94">
        <f t="shared" ca="1" si="312"/>
        <v>0.83</v>
      </c>
      <c r="AZ122" s="94">
        <f t="shared" ca="1" si="312"/>
        <v>0.88</v>
      </c>
      <c r="BA122" s="94" t="str">
        <f t="shared" ca="1" si="312"/>
        <v/>
      </c>
      <c r="BB122" s="94">
        <f t="shared" ca="1" si="312"/>
        <v>4.07</v>
      </c>
      <c r="BC122" s="94" t="str">
        <f t="shared" ca="1" si="312"/>
        <v/>
      </c>
      <c r="BD122" s="94">
        <f t="shared" ca="1" si="312"/>
        <v>-5.18</v>
      </c>
      <c r="BE122" s="94">
        <f t="shared" ca="1" si="313"/>
        <v>12.05</v>
      </c>
      <c r="BF122" s="94">
        <f t="shared" ca="1" si="314"/>
        <v>9.0878699999999996E-3</v>
      </c>
      <c r="BG122" s="94">
        <f t="shared" ca="1" si="314"/>
        <v>2.6873</v>
      </c>
      <c r="BH122" s="99">
        <f ca="1">MATCH($A122&amp;$B122,INDIRECT(BH$2),0)+IF(INDEX(INDIRECT(BH$2),MATCH($A122&amp;$B122,INDIRECT(BH$2),0)+4,1)=$A122&amp;$B122,1,0)</f>
        <v>106</v>
      </c>
      <c r="BI122" s="59">
        <f t="shared" ca="1" si="315"/>
        <v>6.27</v>
      </c>
      <c r="BJ122" s="59">
        <f t="shared" ca="1" si="315"/>
        <v>0.83</v>
      </c>
      <c r="BK122" s="59">
        <f t="shared" ca="1" si="315"/>
        <v>0.88</v>
      </c>
      <c r="BL122" s="59" t="str">
        <f t="shared" ca="1" si="315"/>
        <v/>
      </c>
      <c r="BM122" s="59">
        <f t="shared" ca="1" si="315"/>
        <v>4.07</v>
      </c>
      <c r="BN122" s="59" t="str">
        <f t="shared" ca="1" si="315"/>
        <v/>
      </c>
      <c r="BO122" s="59">
        <f t="shared" ca="1" si="315"/>
        <v>-5.18</v>
      </c>
      <c r="BP122" s="59">
        <f t="shared" ca="1" si="316"/>
        <v>12.05</v>
      </c>
      <c r="BQ122" s="59">
        <f t="shared" ca="1" si="317"/>
        <v>9.0878699999999996E-3</v>
      </c>
      <c r="BR122" s="59">
        <f t="shared" ca="1" si="317"/>
        <v>2.6873</v>
      </c>
      <c r="BS122" t="str">
        <f t="shared" si="318"/>
        <v>W09R07</v>
      </c>
      <c r="BT122">
        <f t="shared" si="319"/>
        <v>122</v>
      </c>
      <c r="BU122" t="b">
        <f>BU121</f>
        <v>1</v>
      </c>
    </row>
    <row r="123" spans="1:73" x14ac:dyDescent="0.3">
      <c r="A123" t="str">
        <f t="shared" si="320"/>
        <v>W09</v>
      </c>
      <c r="B123" t="s">
        <v>91</v>
      </c>
      <c r="C123" s="3" t="str">
        <f t="shared" si="296"/>
        <v>East Proposed</v>
      </c>
      <c r="D123" t="str">
        <f t="shared" si="297"/>
        <v>n/a</v>
      </c>
      <c r="E123" s="2">
        <f t="shared" ca="1" si="298"/>
        <v>12.330000000000002</v>
      </c>
      <c r="F123" s="2">
        <f t="shared" ca="1" si="299"/>
        <v>12.330000000000002</v>
      </c>
      <c r="G123" s="3">
        <f t="shared" ca="1" si="300"/>
        <v>0</v>
      </c>
      <c r="H123" s="27" t="str">
        <f t="shared" ca="1" si="301"/>
        <v>Yes</v>
      </c>
      <c r="I123" s="2">
        <f t="shared" ca="1" si="302"/>
        <v>12.05</v>
      </c>
      <c r="J123" s="2">
        <f ca="1">IF(Units="EDR2 total",BF123,IF(Units="EDR1 total",#REF!,BE123))</f>
        <v>12.05</v>
      </c>
      <c r="K123" s="2">
        <f ca="1">IF(Units="EDR2 total",BQ123,IF(Units="EDR1 total",#REF!,BP123))</f>
        <v>12.05</v>
      </c>
      <c r="L123" s="3">
        <f t="shared" ca="1" si="303"/>
        <v>0</v>
      </c>
      <c r="M123" s="3" t="str">
        <f t="shared" ca="1" si="304"/>
        <v>Yes</v>
      </c>
      <c r="N123" s="27" t="str">
        <f t="shared" si="321"/>
        <v>W04R12</v>
      </c>
      <c r="O123" s="19">
        <f t="shared" ca="1" si="305"/>
        <v>-0.28000000000000114</v>
      </c>
      <c r="P123" s="93">
        <f ca="1">P122+1</f>
        <v>107</v>
      </c>
      <c r="Q123" s="94">
        <f t="shared" ca="1" si="306"/>
        <v>6.37</v>
      </c>
      <c r="R123" s="94">
        <f t="shared" ca="1" si="306"/>
        <v>1.03</v>
      </c>
      <c r="S123" s="94">
        <f t="shared" ca="1" si="306"/>
        <v>0.88</v>
      </c>
      <c r="T123" s="94" t="str">
        <f t="shared" ca="1" si="306"/>
        <v/>
      </c>
      <c r="U123" s="94">
        <f t="shared" ca="1" si="306"/>
        <v>4.05</v>
      </c>
      <c r="V123" s="94">
        <f t="shared" ca="1" si="306"/>
        <v>0</v>
      </c>
      <c r="W123" s="94">
        <f t="shared" ca="1" si="307"/>
        <v>12.330000000000002</v>
      </c>
      <c r="X123" s="94">
        <f t="shared" ca="1" si="308"/>
        <v>21.36</v>
      </c>
      <c r="Y123" s="94">
        <f t="shared" ca="1" si="308"/>
        <v>9.3880100000000005E-3</v>
      </c>
      <c r="Z123" s="107">
        <f t="shared" ca="1" si="308"/>
        <v>2.6873</v>
      </c>
      <c r="AA123" s="107">
        <f t="shared" ca="1" si="308"/>
        <v>3.8</v>
      </c>
      <c r="AB123" s="94">
        <f t="shared" ca="1" si="308"/>
        <v>-26</v>
      </c>
      <c r="AC123" s="94">
        <f t="shared" ca="1" si="308"/>
        <v>-0.28000000000000003</v>
      </c>
      <c r="AD123" s="94">
        <f t="shared" ca="1" si="308"/>
        <v>-0.22</v>
      </c>
      <c r="AE123" s="99">
        <f ca="1">AE122+1</f>
        <v>107</v>
      </c>
      <c r="AF123" s="59">
        <f t="shared" ca="1" si="309"/>
        <v>6.37</v>
      </c>
      <c r="AG123" s="59">
        <f t="shared" ca="1" si="309"/>
        <v>1.03</v>
      </c>
      <c r="AH123" s="59">
        <f t="shared" ca="1" si="309"/>
        <v>0.88</v>
      </c>
      <c r="AI123" s="59" t="str">
        <f t="shared" ca="1" si="309"/>
        <v/>
      </c>
      <c r="AJ123" s="59">
        <f t="shared" ca="1" si="309"/>
        <v>4.05</v>
      </c>
      <c r="AK123" s="59">
        <f t="shared" ca="1" si="309"/>
        <v>0</v>
      </c>
      <c r="AL123" s="59">
        <f t="shared" ca="1" si="309"/>
        <v>-5.25</v>
      </c>
      <c r="AM123" s="59">
        <f t="shared" ca="1" si="310"/>
        <v>12.330000000000002</v>
      </c>
      <c r="AN123" s="59">
        <f t="shared" ca="1" si="311"/>
        <v>9.3880100000000005E-3</v>
      </c>
      <c r="AO123" s="59">
        <f t="shared" ca="1" si="311"/>
        <v>2.6873</v>
      </c>
      <c r="AP123" s="59">
        <f t="shared" ca="1" si="311"/>
        <v>3.8</v>
      </c>
      <c r="AQ123" s="59">
        <f t="shared" ca="1" si="311"/>
        <v>-26</v>
      </c>
      <c r="AR123" s="103">
        <f t="shared" ca="1" si="311"/>
        <v>2.6873</v>
      </c>
      <c r="AS123" s="103">
        <f t="shared" ca="1" si="311"/>
        <v>3.8</v>
      </c>
      <c r="AT123" s="59">
        <f t="shared" ca="1" si="311"/>
        <v>-26</v>
      </c>
      <c r="AU123" s="59">
        <f t="shared" ca="1" si="311"/>
        <v>-0.28000000000000003</v>
      </c>
      <c r="AV123" s="59">
        <f t="shared" ca="1" si="311"/>
        <v>-0.22</v>
      </c>
      <c r="AW123" s="93">
        <f ca="1">AW122+1</f>
        <v>107</v>
      </c>
      <c r="AX123" s="94">
        <f t="shared" ca="1" si="312"/>
        <v>6.27</v>
      </c>
      <c r="AY123" s="94">
        <f t="shared" ca="1" si="312"/>
        <v>0.83</v>
      </c>
      <c r="AZ123" s="94">
        <f t="shared" ca="1" si="312"/>
        <v>0.88</v>
      </c>
      <c r="BA123" s="94" t="str">
        <f t="shared" ca="1" si="312"/>
        <v/>
      </c>
      <c r="BB123" s="94">
        <f t="shared" ca="1" si="312"/>
        <v>4.07</v>
      </c>
      <c r="BC123" s="94" t="str">
        <f t="shared" ca="1" si="312"/>
        <v/>
      </c>
      <c r="BD123" s="94">
        <f t="shared" ca="1" si="312"/>
        <v>-5.18</v>
      </c>
      <c r="BE123" s="94">
        <f t="shared" ca="1" si="313"/>
        <v>12.05</v>
      </c>
      <c r="BF123" s="94">
        <f t="shared" ca="1" si="314"/>
        <v>9.0878699999999996E-3</v>
      </c>
      <c r="BG123" s="94">
        <f t="shared" ca="1" si="314"/>
        <v>2.6873</v>
      </c>
      <c r="BH123" s="99">
        <f ca="1">BH122+1</f>
        <v>107</v>
      </c>
      <c r="BI123" s="59">
        <f t="shared" ca="1" si="315"/>
        <v>6.27</v>
      </c>
      <c r="BJ123" s="59">
        <f t="shared" ca="1" si="315"/>
        <v>0.83</v>
      </c>
      <c r="BK123" s="59">
        <f t="shared" ca="1" si="315"/>
        <v>0.88</v>
      </c>
      <c r="BL123" s="59" t="str">
        <f t="shared" ca="1" si="315"/>
        <v/>
      </c>
      <c r="BM123" s="59">
        <f t="shared" ca="1" si="315"/>
        <v>4.07</v>
      </c>
      <c r="BN123" s="59" t="str">
        <f t="shared" ca="1" si="315"/>
        <v/>
      </c>
      <c r="BO123" s="59">
        <f t="shared" ca="1" si="315"/>
        <v>-5.18</v>
      </c>
      <c r="BP123" s="59">
        <f t="shared" ca="1" si="316"/>
        <v>12.05</v>
      </c>
      <c r="BQ123" s="59">
        <f t="shared" ca="1" si="317"/>
        <v>9.0878699999999996E-3</v>
      </c>
      <c r="BR123" s="59">
        <f t="shared" ca="1" si="317"/>
        <v>2.6873</v>
      </c>
      <c r="BS123" t="str">
        <f t="shared" si="318"/>
        <v>W09R08</v>
      </c>
      <c r="BT123">
        <f t="shared" si="319"/>
        <v>123</v>
      </c>
      <c r="BU123" t="b">
        <f>BU116</f>
        <v>0</v>
      </c>
    </row>
    <row r="124" spans="1:73" x14ac:dyDescent="0.3">
      <c r="A124" t="str">
        <f t="shared" si="320"/>
        <v>W09</v>
      </c>
      <c r="B124" t="s">
        <v>93</v>
      </c>
      <c r="C124" s="3" t="str">
        <f t="shared" si="296"/>
        <v>South Proposed</v>
      </c>
      <c r="D124" t="str">
        <f t="shared" si="297"/>
        <v>n/a</v>
      </c>
      <c r="E124" s="2">
        <f t="shared" ca="1" si="298"/>
        <v>12</v>
      </c>
      <c r="F124" s="2">
        <f t="shared" ca="1" si="299"/>
        <v>12</v>
      </c>
      <c r="G124" s="3">
        <f t="shared" ca="1" si="300"/>
        <v>0</v>
      </c>
      <c r="H124" s="27" t="str">
        <f t="shared" ca="1" si="301"/>
        <v>Yes</v>
      </c>
      <c r="I124" s="2">
        <f t="shared" ca="1" si="302"/>
        <v>12.05</v>
      </c>
      <c r="J124" s="2">
        <f ca="1">IF(Units="EDR2 total",BF124,IF(Units="EDR1 total",#REF!,BE124))</f>
        <v>12.05</v>
      </c>
      <c r="K124" s="2">
        <f ca="1">IF(Units="EDR2 total",BQ124,IF(Units="EDR1 total",#REF!,BP124))</f>
        <v>12.05</v>
      </c>
      <c r="L124" s="3">
        <f t="shared" ca="1" si="303"/>
        <v>0</v>
      </c>
      <c r="M124" s="3" t="str">
        <f t="shared" ca="1" si="304"/>
        <v>Yes</v>
      </c>
      <c r="N124" s="27" t="str">
        <f t="shared" si="321"/>
        <v>W04R12</v>
      </c>
      <c r="O124" s="19">
        <f t="shared" ca="1" si="305"/>
        <v>5.0000000000000711E-2</v>
      </c>
      <c r="P124" s="93">
        <f ca="1">P123+1</f>
        <v>108</v>
      </c>
      <c r="Q124" s="94">
        <f t="shared" ca="1" si="306"/>
        <v>6.6</v>
      </c>
      <c r="R124" s="94">
        <f t="shared" ca="1" si="306"/>
        <v>0.56999999999999995</v>
      </c>
      <c r="S124" s="94">
        <f t="shared" ca="1" si="306"/>
        <v>0.88</v>
      </c>
      <c r="T124" s="94" t="str">
        <f t="shared" ca="1" si="306"/>
        <v/>
      </c>
      <c r="U124" s="94">
        <f t="shared" ca="1" si="306"/>
        <v>3.95</v>
      </c>
      <c r="V124" s="94">
        <f t="shared" ca="1" si="306"/>
        <v>0</v>
      </c>
      <c r="W124" s="94">
        <f t="shared" ca="1" si="307"/>
        <v>12</v>
      </c>
      <c r="X124" s="94">
        <f t="shared" ca="1" si="308"/>
        <v>21.11</v>
      </c>
      <c r="Y124" s="94">
        <f t="shared" ca="1" si="308"/>
        <v>8.7102700000000009E-3</v>
      </c>
      <c r="Z124" s="107">
        <f t="shared" ca="1" si="308"/>
        <v>2.6873</v>
      </c>
      <c r="AA124" s="107">
        <f t="shared" ca="1" si="308"/>
        <v>3.83</v>
      </c>
      <c r="AB124" s="94">
        <f t="shared" ca="1" si="308"/>
        <v>55</v>
      </c>
      <c r="AC124" s="94">
        <f t="shared" ca="1" si="308"/>
        <v>0.05</v>
      </c>
      <c r="AD124" s="94">
        <f t="shared" ca="1" si="308"/>
        <v>0.03</v>
      </c>
      <c r="AE124" s="99">
        <f ca="1">AE123+1</f>
        <v>108</v>
      </c>
      <c r="AF124" s="59">
        <f t="shared" ca="1" si="309"/>
        <v>6.6</v>
      </c>
      <c r="AG124" s="59">
        <f t="shared" ca="1" si="309"/>
        <v>0.56999999999999995</v>
      </c>
      <c r="AH124" s="59">
        <f t="shared" ca="1" si="309"/>
        <v>0.88</v>
      </c>
      <c r="AI124" s="59" t="str">
        <f t="shared" ca="1" si="309"/>
        <v/>
      </c>
      <c r="AJ124" s="59">
        <f t="shared" ca="1" si="309"/>
        <v>3.95</v>
      </c>
      <c r="AK124" s="59">
        <f t="shared" ca="1" si="309"/>
        <v>0</v>
      </c>
      <c r="AL124" s="59">
        <f t="shared" ca="1" si="309"/>
        <v>-5.16</v>
      </c>
      <c r="AM124" s="59">
        <f t="shared" ca="1" si="310"/>
        <v>12</v>
      </c>
      <c r="AN124" s="59">
        <f t="shared" ca="1" si="311"/>
        <v>8.7102700000000009E-3</v>
      </c>
      <c r="AO124" s="59">
        <f t="shared" ca="1" si="311"/>
        <v>2.6873</v>
      </c>
      <c r="AP124" s="59">
        <f t="shared" ca="1" si="311"/>
        <v>3.83</v>
      </c>
      <c r="AQ124" s="59">
        <f t="shared" ca="1" si="311"/>
        <v>55</v>
      </c>
      <c r="AR124" s="103">
        <f t="shared" ca="1" si="311"/>
        <v>2.6873</v>
      </c>
      <c r="AS124" s="103">
        <f t="shared" ca="1" si="311"/>
        <v>3.83</v>
      </c>
      <c r="AT124" s="59">
        <f t="shared" ca="1" si="311"/>
        <v>55</v>
      </c>
      <c r="AU124" s="59">
        <f t="shared" ca="1" si="311"/>
        <v>0.05</v>
      </c>
      <c r="AV124" s="59">
        <f t="shared" ca="1" si="311"/>
        <v>0.03</v>
      </c>
      <c r="AW124" s="93">
        <f ca="1">AW123+1</f>
        <v>108</v>
      </c>
      <c r="AX124" s="94">
        <f t="shared" ca="1" si="312"/>
        <v>6.27</v>
      </c>
      <c r="AY124" s="94">
        <f t="shared" ca="1" si="312"/>
        <v>0.83</v>
      </c>
      <c r="AZ124" s="94">
        <f t="shared" ca="1" si="312"/>
        <v>0.88</v>
      </c>
      <c r="BA124" s="94" t="str">
        <f t="shared" ca="1" si="312"/>
        <v/>
      </c>
      <c r="BB124" s="94">
        <f t="shared" ca="1" si="312"/>
        <v>4.07</v>
      </c>
      <c r="BC124" s="94" t="str">
        <f t="shared" ca="1" si="312"/>
        <v/>
      </c>
      <c r="BD124" s="94">
        <f t="shared" ca="1" si="312"/>
        <v>-5.18</v>
      </c>
      <c r="BE124" s="94">
        <f t="shared" ca="1" si="313"/>
        <v>12.05</v>
      </c>
      <c r="BF124" s="94">
        <f t="shared" ca="1" si="314"/>
        <v>9.0878699999999996E-3</v>
      </c>
      <c r="BG124" s="94">
        <f t="shared" ca="1" si="314"/>
        <v>2.6873</v>
      </c>
      <c r="BH124" s="99">
        <f ca="1">BH123+1</f>
        <v>108</v>
      </c>
      <c r="BI124" s="59">
        <f t="shared" ca="1" si="315"/>
        <v>6.27</v>
      </c>
      <c r="BJ124" s="59">
        <f t="shared" ca="1" si="315"/>
        <v>0.83</v>
      </c>
      <c r="BK124" s="59">
        <f t="shared" ca="1" si="315"/>
        <v>0.88</v>
      </c>
      <c r="BL124" s="59" t="str">
        <f t="shared" ca="1" si="315"/>
        <v/>
      </c>
      <c r="BM124" s="59">
        <f t="shared" ca="1" si="315"/>
        <v>4.07</v>
      </c>
      <c r="BN124" s="59" t="str">
        <f t="shared" ca="1" si="315"/>
        <v/>
      </c>
      <c r="BO124" s="59">
        <f t="shared" ca="1" si="315"/>
        <v>-5.18</v>
      </c>
      <c r="BP124" s="59">
        <f t="shared" ca="1" si="316"/>
        <v>12.05</v>
      </c>
      <c r="BQ124" s="59">
        <f t="shared" ca="1" si="317"/>
        <v>9.0878699999999996E-3</v>
      </c>
      <c r="BR124" s="59">
        <f t="shared" ca="1" si="317"/>
        <v>2.6873</v>
      </c>
      <c r="BS124" t="str">
        <f t="shared" si="318"/>
        <v>W09R09</v>
      </c>
      <c r="BT124">
        <f t="shared" si="319"/>
        <v>124</v>
      </c>
      <c r="BU124" t="b">
        <f>BU123</f>
        <v>0</v>
      </c>
    </row>
    <row r="125" spans="1:73" x14ac:dyDescent="0.3">
      <c r="A125" t="str">
        <f t="shared" si="320"/>
        <v>W09</v>
      </c>
      <c r="B125" t="s">
        <v>95</v>
      </c>
      <c r="C125" s="3" t="str">
        <f t="shared" si="296"/>
        <v>West Proposed</v>
      </c>
      <c r="D125" t="str">
        <f t="shared" si="297"/>
        <v>n/a</v>
      </c>
      <c r="E125" s="2">
        <f t="shared" ca="1" si="298"/>
        <v>12.34</v>
      </c>
      <c r="F125" s="2">
        <f t="shared" ca="1" si="299"/>
        <v>12.34</v>
      </c>
      <c r="G125" s="3">
        <f t="shared" ca="1" si="300"/>
        <v>0</v>
      </c>
      <c r="H125" s="27" t="str">
        <f t="shared" ca="1" si="301"/>
        <v>Yes</v>
      </c>
      <c r="I125" s="2">
        <f t="shared" ca="1" si="302"/>
        <v>12.05</v>
      </c>
      <c r="J125" s="2">
        <f ca="1">IF(Units="EDR2 total",BF125,IF(Units="EDR1 total",#REF!,BE125))</f>
        <v>12.05</v>
      </c>
      <c r="K125" s="2">
        <f ca="1">IF(Units="EDR2 total",BQ125,IF(Units="EDR1 total",#REF!,BP125))</f>
        <v>12.05</v>
      </c>
      <c r="L125" s="3">
        <f t="shared" ca="1" si="303"/>
        <v>0</v>
      </c>
      <c r="M125" s="3" t="str">
        <f t="shared" ca="1" si="304"/>
        <v>Yes</v>
      </c>
      <c r="N125" s="27" t="str">
        <f t="shared" si="321"/>
        <v>W04R12</v>
      </c>
      <c r="O125" s="19">
        <f t="shared" ca="1" si="305"/>
        <v>-0.28999999999999915</v>
      </c>
      <c r="P125" s="93">
        <f ca="1">P124+1</f>
        <v>109</v>
      </c>
      <c r="Q125" s="94">
        <f t="shared" ca="1" si="306"/>
        <v>6.44</v>
      </c>
      <c r="R125" s="94">
        <f t="shared" ca="1" si="306"/>
        <v>0.92</v>
      </c>
      <c r="S125" s="94">
        <f t="shared" ca="1" si="306"/>
        <v>0.88</v>
      </c>
      <c r="T125" s="94" t="str">
        <f t="shared" ca="1" si="306"/>
        <v/>
      </c>
      <c r="U125" s="94">
        <f t="shared" ca="1" si="306"/>
        <v>4.0999999999999996</v>
      </c>
      <c r="V125" s="94">
        <f t="shared" ca="1" si="306"/>
        <v>0</v>
      </c>
      <c r="W125" s="94">
        <f t="shared" ca="1" si="307"/>
        <v>12.34</v>
      </c>
      <c r="X125" s="94">
        <f t="shared" ca="1" si="308"/>
        <v>21.36</v>
      </c>
      <c r="Y125" s="94">
        <f t="shared" ca="1" si="308"/>
        <v>9.1355299999999993E-3</v>
      </c>
      <c r="Z125" s="107">
        <f t="shared" ca="1" si="308"/>
        <v>2.6873</v>
      </c>
      <c r="AA125" s="107">
        <f t="shared" ca="1" si="308"/>
        <v>3.76</v>
      </c>
      <c r="AB125" s="94">
        <f t="shared" ca="1" si="308"/>
        <v>3</v>
      </c>
      <c r="AC125" s="94">
        <f t="shared" ca="1" si="308"/>
        <v>-0.28999999999999998</v>
      </c>
      <c r="AD125" s="94">
        <f t="shared" ca="1" si="308"/>
        <v>-0.22</v>
      </c>
      <c r="AE125" s="99">
        <f ca="1">AE124+1</f>
        <v>109</v>
      </c>
      <c r="AF125" s="59">
        <f t="shared" ca="1" si="309"/>
        <v>6.44</v>
      </c>
      <c r="AG125" s="59">
        <f t="shared" ca="1" si="309"/>
        <v>0.92</v>
      </c>
      <c r="AH125" s="59">
        <f t="shared" ca="1" si="309"/>
        <v>0.88</v>
      </c>
      <c r="AI125" s="59" t="str">
        <f t="shared" ca="1" si="309"/>
        <v/>
      </c>
      <c r="AJ125" s="59">
        <f t="shared" ca="1" si="309"/>
        <v>4.0999999999999996</v>
      </c>
      <c r="AK125" s="59">
        <f t="shared" ca="1" si="309"/>
        <v>0</v>
      </c>
      <c r="AL125" s="59">
        <f t="shared" ca="1" si="309"/>
        <v>-5.25</v>
      </c>
      <c r="AM125" s="59">
        <f t="shared" ca="1" si="310"/>
        <v>12.34</v>
      </c>
      <c r="AN125" s="59">
        <f t="shared" ca="1" si="311"/>
        <v>9.1355299999999993E-3</v>
      </c>
      <c r="AO125" s="59">
        <f t="shared" ca="1" si="311"/>
        <v>2.6873</v>
      </c>
      <c r="AP125" s="59">
        <f t="shared" ca="1" si="311"/>
        <v>3.76</v>
      </c>
      <c r="AQ125" s="59">
        <f t="shared" ca="1" si="311"/>
        <v>3</v>
      </c>
      <c r="AR125" s="103">
        <f t="shared" ca="1" si="311"/>
        <v>2.6873</v>
      </c>
      <c r="AS125" s="103">
        <f t="shared" ca="1" si="311"/>
        <v>3.76</v>
      </c>
      <c r="AT125" s="59">
        <f t="shared" ca="1" si="311"/>
        <v>3</v>
      </c>
      <c r="AU125" s="59">
        <f t="shared" ca="1" si="311"/>
        <v>-0.28999999999999998</v>
      </c>
      <c r="AV125" s="59">
        <f t="shared" ca="1" si="311"/>
        <v>-0.22</v>
      </c>
      <c r="AW125" s="93">
        <f ca="1">AW124+1</f>
        <v>109</v>
      </c>
      <c r="AX125" s="94">
        <f t="shared" ca="1" si="312"/>
        <v>6.27</v>
      </c>
      <c r="AY125" s="94">
        <f t="shared" ca="1" si="312"/>
        <v>0.83</v>
      </c>
      <c r="AZ125" s="94">
        <f t="shared" ca="1" si="312"/>
        <v>0.88</v>
      </c>
      <c r="BA125" s="94" t="str">
        <f t="shared" ca="1" si="312"/>
        <v/>
      </c>
      <c r="BB125" s="94">
        <f t="shared" ca="1" si="312"/>
        <v>4.07</v>
      </c>
      <c r="BC125" s="94" t="str">
        <f t="shared" ca="1" si="312"/>
        <v/>
      </c>
      <c r="BD125" s="94">
        <f t="shared" ca="1" si="312"/>
        <v>-5.18</v>
      </c>
      <c r="BE125" s="94">
        <f t="shared" ca="1" si="313"/>
        <v>12.05</v>
      </c>
      <c r="BF125" s="94">
        <f t="shared" ca="1" si="314"/>
        <v>9.0878699999999996E-3</v>
      </c>
      <c r="BG125" s="94">
        <f t="shared" ca="1" si="314"/>
        <v>2.6873</v>
      </c>
      <c r="BH125" s="99">
        <f ca="1">BH124+1</f>
        <v>109</v>
      </c>
      <c r="BI125" s="59">
        <f t="shared" ca="1" si="315"/>
        <v>6.27</v>
      </c>
      <c r="BJ125" s="59">
        <f t="shared" ca="1" si="315"/>
        <v>0.83</v>
      </c>
      <c r="BK125" s="59">
        <f t="shared" ca="1" si="315"/>
        <v>0.88</v>
      </c>
      <c r="BL125" s="59" t="str">
        <f t="shared" ca="1" si="315"/>
        <v/>
      </c>
      <c r="BM125" s="59">
        <f t="shared" ca="1" si="315"/>
        <v>4.07</v>
      </c>
      <c r="BN125" s="59" t="str">
        <f t="shared" ca="1" si="315"/>
        <v/>
      </c>
      <c r="BO125" s="59">
        <f t="shared" ca="1" si="315"/>
        <v>-5.18</v>
      </c>
      <c r="BP125" s="59">
        <f t="shared" ca="1" si="316"/>
        <v>12.05</v>
      </c>
      <c r="BQ125" s="59">
        <f t="shared" ca="1" si="317"/>
        <v>9.0878699999999996E-3</v>
      </c>
      <c r="BR125" s="59">
        <f t="shared" ca="1" si="317"/>
        <v>2.6873</v>
      </c>
      <c r="BS125" t="str">
        <f t="shared" si="318"/>
        <v>W09R10</v>
      </c>
      <c r="BT125">
        <f t="shared" si="319"/>
        <v>125</v>
      </c>
      <c r="BU125" t="b">
        <f>BU124</f>
        <v>0</v>
      </c>
    </row>
    <row r="126" spans="1:73" x14ac:dyDescent="0.3">
      <c r="A126" s="18" t="str">
        <f>"Result "&amp;A115</f>
        <v>Result W09</v>
      </c>
      <c r="C126" s="5"/>
      <c r="D126" s="6" t="str" cm="1">
        <f t="array" aca="1" ref="D126" ca="1">IF(NOT(BU126),"n/a",IF(COUNTIF(D116:D125,Pass)=INDIRECT("count"&amp;A125),Pass,Fail))</f>
        <v>Fail</v>
      </c>
      <c r="E126" s="15">
        <f ca="1">AVERAGE(E116:E125)</f>
        <v>12.061999999999999</v>
      </c>
      <c r="F126" s="15">
        <f ca="1">AVERAGE(F116:F125)</f>
        <v>12.061999999999999</v>
      </c>
      <c r="G126" s="16">
        <f t="shared" ca="1" si="300"/>
        <v>0</v>
      </c>
      <c r="H126" s="17"/>
      <c r="I126" s="15">
        <f ca="1">AVERAGE(I116:I125)</f>
        <v>12.049999999999999</v>
      </c>
      <c r="J126" s="15">
        <f ca="1">AVERAGE(J116:J125)</f>
        <v>12.049999999999999</v>
      </c>
      <c r="K126" s="15">
        <f ca="1">AVERAGE(K116:K125)</f>
        <v>12.049999999999999</v>
      </c>
      <c r="L126" s="16">
        <f t="shared" ca="1" si="303"/>
        <v>0</v>
      </c>
      <c r="M126" s="17" t="s">
        <v>252</v>
      </c>
      <c r="N126" s="17">
        <f ca="1">MIN(L116:L125)</f>
        <v>0</v>
      </c>
      <c r="O126" s="15">
        <f ca="1">AVERAGE(O116:O125)</f>
        <v>-1.1999999999999567E-2</v>
      </c>
      <c r="P126" s="95" t="s">
        <v>253</v>
      </c>
      <c r="Q126" s="96">
        <f t="shared" ref="Q126:AC126" ca="1" si="322">IFERROR(AVERAGE(Q116:Q125),"")</f>
        <v>6.2779999999999996</v>
      </c>
      <c r="R126" s="96">
        <f t="shared" ca="1" si="322"/>
        <v>0.82700000000000018</v>
      </c>
      <c r="S126" s="96">
        <f t="shared" ca="1" si="322"/>
        <v>0.88000000000000012</v>
      </c>
      <c r="T126" s="96" t="str">
        <f t="shared" ca="1" si="322"/>
        <v/>
      </c>
      <c r="U126" s="96">
        <f t="shared" ca="1" si="322"/>
        <v>4.077</v>
      </c>
      <c r="V126" s="96">
        <f t="shared" ca="1" si="322"/>
        <v>0</v>
      </c>
      <c r="W126" s="96">
        <f t="shared" ca="1" si="322"/>
        <v>12.061999999999999</v>
      </c>
      <c r="X126" s="96">
        <f t="shared" ca="1" si="322"/>
        <v>21.138000000000005</v>
      </c>
      <c r="Y126" s="96">
        <f t="shared" ca="1" si="322"/>
        <v>9.1151190000000014E-3</v>
      </c>
      <c r="Z126" s="108">
        <f t="shared" ca="1" si="322"/>
        <v>2.6873</v>
      </c>
      <c r="AA126" s="108">
        <f t="shared" ca="1" si="322"/>
        <v>3.8549999999999995</v>
      </c>
      <c r="AB126" s="96">
        <f t="shared" ca="1" si="322"/>
        <v>13.5</v>
      </c>
      <c r="AC126" s="96">
        <f t="shared" ca="1" si="322"/>
        <v>-1.2E-2</v>
      </c>
      <c r="AD126" s="96">
        <f t="shared" ref="AD126" ca="1" si="323">IFERROR(AVERAGE(AD116:AD125),"")</f>
        <v>1.9999999999999992E-3</v>
      </c>
      <c r="AE126" s="79" t="s">
        <v>253</v>
      </c>
      <c r="AF126" s="79">
        <f t="shared" ref="AF126:AU126" ca="1" si="324">IFERROR(AVERAGE(AF116:AF125),"")</f>
        <v>6.2779999999999996</v>
      </c>
      <c r="AG126" s="79">
        <f t="shared" ca="1" si="324"/>
        <v>0.82700000000000018</v>
      </c>
      <c r="AH126" s="79">
        <f t="shared" ca="1" si="324"/>
        <v>0.88000000000000012</v>
      </c>
      <c r="AI126" s="79" t="str">
        <f t="shared" ca="1" si="324"/>
        <v/>
      </c>
      <c r="AJ126" s="79">
        <f t="shared" ca="1" si="324"/>
        <v>4.077</v>
      </c>
      <c r="AK126" s="79">
        <f t="shared" ca="1" si="324"/>
        <v>0</v>
      </c>
      <c r="AL126" s="79">
        <f t="shared" ref="AL126" ca="1" si="325">IFERROR(AVERAGE(AL116:AL125),"")</f>
        <v>-5.194</v>
      </c>
      <c r="AM126" s="79">
        <f t="shared" ca="1" si="324"/>
        <v>12.061999999999999</v>
      </c>
      <c r="AN126" s="79">
        <f t="shared" ca="1" si="324"/>
        <v>9.1151450000000016E-3</v>
      </c>
      <c r="AO126" s="79">
        <f t="shared" ca="1" si="324"/>
        <v>2.6873</v>
      </c>
      <c r="AP126" s="79">
        <f t="shared" ca="1" si="324"/>
        <v>3.8549999999999995</v>
      </c>
      <c r="AQ126" s="79">
        <f t="shared" ca="1" si="324"/>
        <v>13.5</v>
      </c>
      <c r="AR126" s="104">
        <f t="shared" ca="1" si="324"/>
        <v>2.6873</v>
      </c>
      <c r="AS126" s="104">
        <f t="shared" ca="1" si="324"/>
        <v>3.8549999999999995</v>
      </c>
      <c r="AT126" s="79">
        <f t="shared" ca="1" si="324"/>
        <v>13.5</v>
      </c>
      <c r="AU126" s="79">
        <f t="shared" ca="1" si="324"/>
        <v>-1.2E-2</v>
      </c>
      <c r="AV126" s="79">
        <f t="shared" ref="AV126" ca="1" si="326">IFERROR(AVERAGE(AV116:AV125),"")</f>
        <v>1.9999999999999992E-3</v>
      </c>
      <c r="AX126" s="96">
        <f t="shared" ref="AX126:BG126" ca="1" si="327">IFERROR(AVERAGE(AX116:AX125),"")</f>
        <v>6.2699999999999987</v>
      </c>
      <c r="AY126" s="96">
        <f t="shared" ca="1" si="327"/>
        <v>0.82999999999999985</v>
      </c>
      <c r="AZ126" s="96">
        <f t="shared" ca="1" si="327"/>
        <v>0.88000000000000012</v>
      </c>
      <c r="BA126" s="96" t="str">
        <f t="shared" ca="1" si="327"/>
        <v/>
      </c>
      <c r="BB126" s="96">
        <f t="shared" ca="1" si="327"/>
        <v>4.07</v>
      </c>
      <c r="BC126" s="96" t="str">
        <f t="shared" ca="1" si="327"/>
        <v/>
      </c>
      <c r="BD126" s="96">
        <f t="shared" ref="BD126" ca="1" si="328">IFERROR(AVERAGE(BD116:BD125),"")</f>
        <v>-5.18</v>
      </c>
      <c r="BE126" s="96">
        <f t="shared" ca="1" si="327"/>
        <v>12.049999999999999</v>
      </c>
      <c r="BF126" s="96">
        <f t="shared" ca="1" si="327"/>
        <v>9.0878699999999996E-3</v>
      </c>
      <c r="BG126" s="96">
        <f t="shared" ca="1" si="327"/>
        <v>2.6873</v>
      </c>
      <c r="BI126" s="79">
        <f t="shared" ref="BI126:BR126" ca="1" si="329">IFERROR(AVERAGE(BI116:BI125),"")</f>
        <v>6.2699999999999987</v>
      </c>
      <c r="BJ126" s="79">
        <f t="shared" ca="1" si="329"/>
        <v>0.82999999999999985</v>
      </c>
      <c r="BK126" s="79">
        <f t="shared" ca="1" si="329"/>
        <v>0.88000000000000012</v>
      </c>
      <c r="BL126" s="79" t="str">
        <f t="shared" ca="1" si="329"/>
        <v/>
      </c>
      <c r="BM126" s="79">
        <f t="shared" ca="1" si="329"/>
        <v>4.07</v>
      </c>
      <c r="BN126" s="79" t="str">
        <f t="shared" ca="1" si="329"/>
        <v/>
      </c>
      <c r="BO126" s="79">
        <f t="shared" ref="BO126" ca="1" si="330">IFERROR(AVERAGE(BO116:BO125),"")</f>
        <v>-5.18</v>
      </c>
      <c r="BP126" s="79">
        <f t="shared" ca="1" si="329"/>
        <v>12.049999999999999</v>
      </c>
      <c r="BQ126" s="79">
        <f t="shared" ca="1" si="329"/>
        <v>9.0878699999999996E-3</v>
      </c>
      <c r="BR126" s="79">
        <f t="shared" ca="1" si="329"/>
        <v>2.6873</v>
      </c>
      <c r="BU126" t="b">
        <f>BU121</f>
        <v>1</v>
      </c>
    </row>
    <row r="127" spans="1:73" x14ac:dyDescent="0.3">
      <c r="C127" s="6" t="str">
        <f>"Page 5 of "&amp;TotalPages</f>
        <v>Page 5 of 11</v>
      </c>
      <c r="E127" s="6"/>
      <c r="F127" s="6"/>
      <c r="G127" s="6"/>
      <c r="H127" s="5"/>
      <c r="I127" s="6"/>
      <c r="J127" s="6"/>
      <c r="K127" s="6"/>
      <c r="L127" s="5" t="s">
        <v>254</v>
      </c>
      <c r="M127" s="5" t="s">
        <v>255</v>
      </c>
      <c r="N127" s="28">
        <f ca="1">MAX(L116:L125)</f>
        <v>0</v>
      </c>
      <c r="AE127" s="44" t="s">
        <v>256</v>
      </c>
      <c r="AF127" s="100">
        <f ca="1">(AF126-Q126)/Q126</f>
        <v>0</v>
      </c>
      <c r="AG127" s="100">
        <f ca="1">(AG126-R126)/R126</f>
        <v>0</v>
      </c>
      <c r="AH127" s="100">
        <f ca="1">(AH126-S126)/S126</f>
        <v>0</v>
      </c>
      <c r="AI127" s="100"/>
      <c r="AJ127" s="100">
        <f ca="1">(AJ126-U126)/U126</f>
        <v>0</v>
      </c>
      <c r="AK127" s="100"/>
      <c r="AL127" s="100"/>
      <c r="AM127" s="100">
        <f ca="1">(AM126-W126)/W126</f>
        <v>0</v>
      </c>
    </row>
    <row r="128" spans="1:73" x14ac:dyDescent="0.3">
      <c r="A128" s="6" t="s">
        <v>136</v>
      </c>
      <c r="B128" s="6" t="str">
        <f>VLOOKUP(A128,TestArray,2)&amp;" in "&amp;VLOOKUP(A128,TestArray,3)&amp;" for Prototype "&amp;VLOOKUP(A128,TestArray,4)</f>
        <v>E+A+A Base &amp; Windows in CZ12 for Prototype P1665ft2</v>
      </c>
      <c r="C128" s="6"/>
      <c r="I128" s="6" t="str">
        <f>VLOOKUP(A128,TestArray,21)</f>
        <v>Standard = Varies for this test</v>
      </c>
    </row>
    <row r="129" spans="1:73" x14ac:dyDescent="0.3">
      <c r="A129" t="str">
        <f>A128</f>
        <v>W12</v>
      </c>
      <c r="B129" t="s">
        <v>74</v>
      </c>
      <c r="C129" s="3" t="str">
        <f t="shared" ref="C129:C138" si="331">VLOOKUP(A129,TestArray,4+RIGHT(B129,2))</f>
        <v>E 1440ft2 as New Construction</v>
      </c>
      <c r="D129" t="str">
        <f t="shared" ref="D129:D137" si="332">IF(NOT(BU129),"n/a",IF(AND(H129=Yes,M129=Yes),Pass,Fail))</f>
        <v>n/a</v>
      </c>
      <c r="E129" s="2" t="e">
        <f t="shared" ref="E129:E138" ca="1" si="333">IF(Units="EDR2 total",0,IF(Units="EDR1 total",0,W129))</f>
        <v>#N/A</v>
      </c>
      <c r="F129" s="2" t="e">
        <f t="shared" ref="F129:F138" ca="1" si="334">IF(Units="EDR2 total",0,IF(Units="EDR1 total",0,AM129))</f>
        <v>#N/A</v>
      </c>
      <c r="G129" s="3" t="e">
        <f t="shared" ref="G129:G138" ca="1" si="335">IF(E129=0,0,(F129-E129)/E129)</f>
        <v>#N/A</v>
      </c>
      <c r="H129" s="27" t="e">
        <f t="shared" ref="H129:H138" ca="1" si="336">IF(AND((E129-Tolerance&lt;=F129),(E129+Tolerance&gt;=F129)),Yes,No)</f>
        <v>#N/A</v>
      </c>
      <c r="I129" s="2" t="e">
        <f t="shared" ref="I129:I138" ca="1" si="337">IF(Units="EDR2 total",J129,IF(Units="EDR1 total",J129,INDIRECT(RefCol&amp;INDEX(StandardArray,MATCH($N129,StandardList,0),2))))</f>
        <v>#N/A</v>
      </c>
      <c r="J129" s="2" t="e">
        <f t="shared" ref="J129:J138" ca="1" si="338">IF(Units="EDR2 total",0,IF(Units="EDR1 total",0,BE129))</f>
        <v>#N/A</v>
      </c>
      <c r="K129" s="2" t="e">
        <f t="shared" ref="K129:K138" ca="1" si="339">IF(Units="EDR2 total",0,IF(Units="EDR1 total",0,BP129))</f>
        <v>#N/A</v>
      </c>
      <c r="L129" s="3" t="e">
        <f t="shared" ref="L129:L138" ca="1" si="340">IF(I129=0,0,(K129-I129)/I129)</f>
        <v>#N/A</v>
      </c>
      <c r="M129" s="3" t="e">
        <f t="shared" ref="M129:M138" ca="1" si="341">IF(AND((I129-Tolerance&lt;=K129),(I129+Tolerance&gt;=K129),(J129-Tolerance&lt;=K129),(J129+Tolerance&gt;=K129)),Yes,No)</f>
        <v>#N/A</v>
      </c>
      <c r="N129" s="27" t="s">
        <v>257</v>
      </c>
      <c r="O129" s="19" t="e">
        <f t="shared" ref="O129:O138" ca="1" si="342">K129-F129</f>
        <v>#N/A</v>
      </c>
      <c r="P129" s="93" t="e">
        <f t="shared" ref="P129:P138" ca="1" si="343">MATCH($A129&amp;$B129,INDIRECT(P$2),0)</f>
        <v>#N/A</v>
      </c>
      <c r="Q129" s="94" t="e">
        <f t="shared" ref="Q129:V138" ca="1" si="344">IF(Q$3=0,"",INDEX(INDIRECT(Q$1),$P129,Q$3))</f>
        <v>#N/A</v>
      </c>
      <c r="R129" s="94" t="e">
        <f t="shared" ca="1" si="344"/>
        <v>#N/A</v>
      </c>
      <c r="S129" s="94" t="e">
        <f t="shared" ca="1" si="344"/>
        <v>#N/A</v>
      </c>
      <c r="T129" s="94" t="str">
        <f t="shared" ca="1" si="344"/>
        <v/>
      </c>
      <c r="U129" s="94" t="e">
        <f t="shared" ca="1" si="344"/>
        <v>#N/A</v>
      </c>
      <c r="V129" s="94" t="e">
        <f t="shared" ca="1" si="344"/>
        <v>#N/A</v>
      </c>
      <c r="W129" s="94" t="e">
        <f t="shared" ref="W129:W138" ca="1" si="345">IF(TotalSum="No",INDEX(INDIRECT(W$1),$P129,W$3),SUM(Q129:V129))</f>
        <v>#N/A</v>
      </c>
      <c r="X129" s="94" t="e">
        <f t="shared" ref="X129:AD138" ca="1" si="346">IF(X$3=0,"",INDEX(INDIRECT(X$1),$P129,X$3))</f>
        <v>#N/A</v>
      </c>
      <c r="Y129" s="94" t="e">
        <f t="shared" ca="1" si="346"/>
        <v>#N/A</v>
      </c>
      <c r="Z129" s="107" t="e">
        <f t="shared" ca="1" si="346"/>
        <v>#N/A</v>
      </c>
      <c r="AA129" s="107" t="e">
        <f t="shared" ca="1" si="346"/>
        <v>#N/A</v>
      </c>
      <c r="AB129" s="94" t="e">
        <f t="shared" ca="1" si="346"/>
        <v>#N/A</v>
      </c>
      <c r="AC129" s="94" t="e">
        <f t="shared" ca="1" si="346"/>
        <v>#N/A</v>
      </c>
      <c r="AD129" s="94" t="e">
        <f t="shared" ca="1" si="346"/>
        <v>#N/A</v>
      </c>
      <c r="AE129" s="99" t="e">
        <f t="shared" ref="AE129:AE138" ca="1" si="347">MATCH($A129&amp;$B129,INDIRECT(AE$2),0)</f>
        <v>#N/A</v>
      </c>
      <c r="AF129" s="59" t="e">
        <f t="shared" ref="AF129:AL138" ca="1" si="348">IF(AF$3=0,"",INDEX(INDIRECT(AF$1),$AE129,AF$3))</f>
        <v>#N/A</v>
      </c>
      <c r="AG129" s="59" t="e">
        <f t="shared" ca="1" si="348"/>
        <v>#N/A</v>
      </c>
      <c r="AH129" s="59" t="e">
        <f t="shared" ca="1" si="348"/>
        <v>#N/A</v>
      </c>
      <c r="AI129" s="59" t="str">
        <f t="shared" ca="1" si="348"/>
        <v/>
      </c>
      <c r="AJ129" s="59" t="e">
        <f t="shared" ca="1" si="348"/>
        <v>#N/A</v>
      </c>
      <c r="AK129" s="59" t="e">
        <f t="shared" ca="1" si="348"/>
        <v>#N/A</v>
      </c>
      <c r="AL129" s="59" t="e">
        <f t="shared" ca="1" si="348"/>
        <v>#N/A</v>
      </c>
      <c r="AM129" s="59" t="e">
        <f t="shared" ref="AM129:AM138" ca="1" si="349">IF(TotalSum="No",INDEX(INDIRECT(AM$1),$AE129,AM$3),SUM(AF129:AK129))</f>
        <v>#N/A</v>
      </c>
      <c r="AN129" s="59" t="e">
        <f t="shared" ref="AN129:AV138" ca="1" si="350">IF(AN$3=0,"",INDEX(INDIRECT(AN$1),$P129,AN$3))</f>
        <v>#N/A</v>
      </c>
      <c r="AO129" s="59" t="e">
        <f t="shared" ca="1" si="350"/>
        <v>#N/A</v>
      </c>
      <c r="AP129" s="59" t="e">
        <f t="shared" ca="1" si="350"/>
        <v>#N/A</v>
      </c>
      <c r="AQ129" s="59" t="e">
        <f t="shared" ca="1" si="350"/>
        <v>#N/A</v>
      </c>
      <c r="AR129" s="103" t="e">
        <f t="shared" ca="1" si="350"/>
        <v>#N/A</v>
      </c>
      <c r="AS129" s="103" t="e">
        <f t="shared" ca="1" si="350"/>
        <v>#N/A</v>
      </c>
      <c r="AT129" s="59" t="e">
        <f t="shared" ca="1" si="350"/>
        <v>#N/A</v>
      </c>
      <c r="AU129" s="59" t="e">
        <f t="shared" ca="1" si="350"/>
        <v>#N/A</v>
      </c>
      <c r="AV129" s="59" t="e">
        <f t="shared" ca="1" si="350"/>
        <v>#N/A</v>
      </c>
      <c r="AW129" s="93" t="e">
        <f t="shared" ref="AW129:AW138" ca="1" si="351">MATCH($A129&amp;$B129,INDIRECT(AW$2),0)</f>
        <v>#N/A</v>
      </c>
      <c r="AX129" s="94" t="e">
        <f t="shared" ref="AX129:BD138" ca="1" si="352">IF(AX$3=0,"",INDEX(INDIRECT(AX$1),$AW129,AX$3))</f>
        <v>#N/A</v>
      </c>
      <c r="AY129" s="94" t="e">
        <f t="shared" ca="1" si="352"/>
        <v>#N/A</v>
      </c>
      <c r="AZ129" s="94" t="e">
        <f t="shared" ca="1" si="352"/>
        <v>#N/A</v>
      </c>
      <c r="BA129" s="94" t="str">
        <f t="shared" ca="1" si="352"/>
        <v/>
      </c>
      <c r="BB129" s="94" t="e">
        <f t="shared" ca="1" si="352"/>
        <v>#N/A</v>
      </c>
      <c r="BC129" s="94" t="str">
        <f t="shared" ca="1" si="352"/>
        <v/>
      </c>
      <c r="BD129" s="94" t="e">
        <f t="shared" ca="1" si="352"/>
        <v>#N/A</v>
      </c>
      <c r="BE129" s="94" t="e">
        <f t="shared" ref="BE129:BE138" ca="1" si="353">IF(TotalSum="No",INDEX(INDIRECT(BE$1),$AW129,BE$3),SUM(AX129:BC129))</f>
        <v>#N/A</v>
      </c>
      <c r="BF129" s="94" t="e">
        <f t="shared" ref="BF129:BG138" ca="1" si="354">IF(BF$3=0,"",INDEX(INDIRECT(BF$1),$P129,BF$3))</f>
        <v>#N/A</v>
      </c>
      <c r="BG129" s="94" t="e">
        <f t="shared" ca="1" si="354"/>
        <v>#N/A</v>
      </c>
      <c r="BH129" s="99" t="e">
        <f t="shared" ref="BH129:BH138" ca="1" si="355">MATCH($A129&amp;$B129,INDIRECT(BH$2),0)</f>
        <v>#N/A</v>
      </c>
      <c r="BI129" s="59" t="e">
        <f t="shared" ref="BI129:BO138" ca="1" si="356">IF(BI$3=0,"",INDEX(INDIRECT(BI$1),$BH129,BI$3))</f>
        <v>#N/A</v>
      </c>
      <c r="BJ129" s="59" t="e">
        <f t="shared" ca="1" si="356"/>
        <v>#N/A</v>
      </c>
      <c r="BK129" s="59" t="e">
        <f t="shared" ca="1" si="356"/>
        <v>#N/A</v>
      </c>
      <c r="BL129" s="59" t="str">
        <f t="shared" ca="1" si="356"/>
        <v/>
      </c>
      <c r="BM129" s="59" t="e">
        <f t="shared" ca="1" si="356"/>
        <v>#N/A</v>
      </c>
      <c r="BN129" s="59" t="str">
        <f t="shared" ca="1" si="356"/>
        <v/>
      </c>
      <c r="BO129" s="59" t="e">
        <f t="shared" ca="1" si="356"/>
        <v>#N/A</v>
      </c>
      <c r="BP129" s="59" t="e">
        <f t="shared" ref="BP129:BP138" ca="1" si="357">IF(TotalSum="No",INDEX(INDIRECT(BP$1),$BH129,BP$3),SUM(BI129:BN129))</f>
        <v>#N/A</v>
      </c>
      <c r="BQ129" s="59" t="e">
        <f t="shared" ref="BQ129:BR138" ca="1" si="358">IF(BQ$3=0,"",INDEX(INDIRECT(BQ$1),$BH129,BQ$3))</f>
        <v>#N/A</v>
      </c>
      <c r="BR129" s="59" t="e">
        <f t="shared" ca="1" si="358"/>
        <v>#N/A</v>
      </c>
      <c r="BS129" t="str">
        <f t="shared" ref="BS129:BS138" si="359">A129&amp;B129</f>
        <v>W12R01</v>
      </c>
      <c r="BT129">
        <f t="shared" ref="BT129:BT138" si="360">ROW(BS129)</f>
        <v>129</v>
      </c>
      <c r="BU129" t="b">
        <f>AND(SingleFamily="Yes",AdditionsAlterations="Yes")</f>
        <v>0</v>
      </c>
    </row>
    <row r="130" spans="1:73" x14ac:dyDescent="0.3">
      <c r="A130" t="str">
        <f t="shared" ref="A130:A138" si="361">A129</f>
        <v>W12</v>
      </c>
      <c r="B130" t="s">
        <v>77</v>
      </c>
      <c r="C130" s="3" t="str">
        <f t="shared" si="331"/>
        <v>E 1440ft2 as Addition/Alteration</v>
      </c>
      <c r="D130" t="str">
        <f t="shared" si="332"/>
        <v>n/a</v>
      </c>
      <c r="E130" s="2">
        <f ca="1">IF(Units="EDR2 total",0,IF(Units="EDR1 total",0,W130))</f>
        <v>64.11</v>
      </c>
      <c r="F130" s="2">
        <f t="shared" ca="1" si="334"/>
        <v>64.11</v>
      </c>
      <c r="G130" s="3">
        <f t="shared" ca="1" si="335"/>
        <v>0</v>
      </c>
      <c r="H130" s="27" t="str">
        <f t="shared" ca="1" si="336"/>
        <v>Yes</v>
      </c>
      <c r="I130" s="2">
        <f t="shared" ca="1" si="337"/>
        <v>64.11</v>
      </c>
      <c r="J130" s="2">
        <f t="shared" ca="1" si="338"/>
        <v>64.11</v>
      </c>
      <c r="K130" s="2">
        <f t="shared" ca="1" si="339"/>
        <v>64.11</v>
      </c>
      <c r="L130" s="3">
        <f t="shared" ca="1" si="340"/>
        <v>0</v>
      </c>
      <c r="M130" s="3" t="str">
        <f t="shared" ca="1" si="341"/>
        <v>Yes</v>
      </c>
      <c r="N130" s="27" t="s">
        <v>258</v>
      </c>
      <c r="O130" s="19">
        <f t="shared" ca="1" si="342"/>
        <v>0</v>
      </c>
      <c r="P130" s="93">
        <f t="shared" ca="1" si="343"/>
        <v>110</v>
      </c>
      <c r="Q130" s="94">
        <f t="shared" ca="1" si="344"/>
        <v>35.520000000000003</v>
      </c>
      <c r="R130" s="94">
        <f t="shared" ca="1" si="344"/>
        <v>15.31</v>
      </c>
      <c r="S130" s="94">
        <f t="shared" ca="1" si="344"/>
        <v>0</v>
      </c>
      <c r="T130" s="94" t="str">
        <f t="shared" ca="1" si="344"/>
        <v/>
      </c>
      <c r="U130" s="94">
        <f t="shared" ca="1" si="344"/>
        <v>13.28</v>
      </c>
      <c r="V130" s="94">
        <f t="shared" ca="1" si="344"/>
        <v>0</v>
      </c>
      <c r="W130" s="94">
        <f t="shared" ca="1" si="345"/>
        <v>64.11</v>
      </c>
      <c r="X130" s="94">
        <f t="shared" ca="1" si="346"/>
        <v>83.23</v>
      </c>
      <c r="Y130" s="94">
        <f t="shared" ca="1" si="346"/>
        <v>1.6231599999999999E-2</v>
      </c>
      <c r="Z130" s="107">
        <f t="shared" ca="1" si="346"/>
        <v>0</v>
      </c>
      <c r="AA130" s="107">
        <f t="shared" ca="1" si="346"/>
        <v>0</v>
      </c>
      <c r="AB130" s="94">
        <f t="shared" ca="1" si="346"/>
        <v>305</v>
      </c>
      <c r="AC130" s="94">
        <f t="shared" ca="1" si="346"/>
        <v>0</v>
      </c>
      <c r="AD130" s="94">
        <f t="shared" ca="1" si="346"/>
        <v>-6.5</v>
      </c>
      <c r="AE130" s="99">
        <f t="shared" ca="1" si="347"/>
        <v>110</v>
      </c>
      <c r="AF130" s="59">
        <f t="shared" ca="1" si="348"/>
        <v>35.520000000000003</v>
      </c>
      <c r="AG130" s="59">
        <f t="shared" ca="1" si="348"/>
        <v>15.31</v>
      </c>
      <c r="AH130" s="59">
        <f t="shared" ca="1" si="348"/>
        <v>0</v>
      </c>
      <c r="AI130" s="59" t="str">
        <f t="shared" ca="1" si="348"/>
        <v/>
      </c>
      <c r="AJ130" s="59">
        <f t="shared" ca="1" si="348"/>
        <v>13.28</v>
      </c>
      <c r="AK130" s="59">
        <f t="shared" ca="1" si="348"/>
        <v>0</v>
      </c>
      <c r="AL130" s="59">
        <f t="shared" ca="1" si="348"/>
        <v>0</v>
      </c>
      <c r="AM130" s="59">
        <f t="shared" ca="1" si="349"/>
        <v>64.11</v>
      </c>
      <c r="AN130" s="59">
        <f t="shared" ca="1" si="350"/>
        <v>1.6231599999999999E-2</v>
      </c>
      <c r="AO130" s="59">
        <f t="shared" ca="1" si="350"/>
        <v>0</v>
      </c>
      <c r="AP130" s="59">
        <f t="shared" ca="1" si="350"/>
        <v>0</v>
      </c>
      <c r="AQ130" s="59">
        <f t="shared" ca="1" si="350"/>
        <v>305</v>
      </c>
      <c r="AR130" s="103">
        <f t="shared" ca="1" si="350"/>
        <v>0</v>
      </c>
      <c r="AS130" s="103">
        <f t="shared" ca="1" si="350"/>
        <v>0</v>
      </c>
      <c r="AT130" s="59">
        <f t="shared" ca="1" si="350"/>
        <v>305</v>
      </c>
      <c r="AU130" s="59">
        <f t="shared" ca="1" si="350"/>
        <v>0</v>
      </c>
      <c r="AV130" s="59">
        <f t="shared" ca="1" si="350"/>
        <v>-6.5</v>
      </c>
      <c r="AW130" s="93">
        <f t="shared" ca="1" si="351"/>
        <v>110</v>
      </c>
      <c r="AX130" s="94">
        <f t="shared" ca="1" si="352"/>
        <v>35.520000000000003</v>
      </c>
      <c r="AY130" s="94">
        <f t="shared" ca="1" si="352"/>
        <v>15.31</v>
      </c>
      <c r="AZ130" s="94">
        <f t="shared" ca="1" si="352"/>
        <v>0</v>
      </c>
      <c r="BA130" s="94" t="str">
        <f t="shared" ca="1" si="352"/>
        <v/>
      </c>
      <c r="BB130" s="94">
        <f t="shared" ca="1" si="352"/>
        <v>13.28</v>
      </c>
      <c r="BC130" s="94" t="str">
        <f t="shared" ca="1" si="352"/>
        <v/>
      </c>
      <c r="BD130" s="94">
        <f t="shared" ca="1" si="352"/>
        <v>-6.5</v>
      </c>
      <c r="BE130" s="94">
        <f t="shared" ca="1" si="353"/>
        <v>64.11</v>
      </c>
      <c r="BF130" s="94">
        <f t="shared" ca="1" si="354"/>
        <v>1.6231599999999999E-2</v>
      </c>
      <c r="BG130" s="94">
        <f t="shared" ca="1" si="354"/>
        <v>2.2827199999999999</v>
      </c>
      <c r="BH130" s="99">
        <f t="shared" ca="1" si="355"/>
        <v>110</v>
      </c>
      <c r="BI130" s="59">
        <f t="shared" ca="1" si="356"/>
        <v>35.520000000000003</v>
      </c>
      <c r="BJ130" s="59">
        <f t="shared" ca="1" si="356"/>
        <v>15.31</v>
      </c>
      <c r="BK130" s="59">
        <f t="shared" ca="1" si="356"/>
        <v>0</v>
      </c>
      <c r="BL130" s="59" t="str">
        <f t="shared" ca="1" si="356"/>
        <v/>
      </c>
      <c r="BM130" s="59">
        <f t="shared" ca="1" si="356"/>
        <v>13.28</v>
      </c>
      <c r="BN130" s="59" t="str">
        <f t="shared" ca="1" si="356"/>
        <v/>
      </c>
      <c r="BO130" s="59">
        <f t="shared" ca="1" si="356"/>
        <v>-6.5</v>
      </c>
      <c r="BP130" s="59">
        <f t="shared" ca="1" si="357"/>
        <v>64.11</v>
      </c>
      <c r="BQ130" s="59">
        <f t="shared" ca="1" si="358"/>
        <v>1.6231599999999999E-2</v>
      </c>
      <c r="BR130" s="59">
        <f t="shared" ca="1" si="358"/>
        <v>2.2827199999999999</v>
      </c>
      <c r="BS130" t="str">
        <f t="shared" si="359"/>
        <v>W12R02</v>
      </c>
      <c r="BT130">
        <f t="shared" si="360"/>
        <v>130</v>
      </c>
      <c r="BU130" t="b">
        <f>BU129</f>
        <v>0</v>
      </c>
    </row>
    <row r="131" spans="1:73" x14ac:dyDescent="0.3">
      <c r="A131" t="str">
        <f t="shared" si="361"/>
        <v>W12</v>
      </c>
      <c r="B131" t="s">
        <v>80</v>
      </c>
      <c r="C131" s="3" t="str">
        <f t="shared" si="331"/>
        <v>EA 1665ft2</v>
      </c>
      <c r="D131" t="str">
        <f t="shared" si="332"/>
        <v>n/a</v>
      </c>
      <c r="E131" s="2">
        <f t="shared" ca="1" si="333"/>
        <v>58.85</v>
      </c>
      <c r="F131" s="2">
        <f t="shared" ca="1" si="334"/>
        <v>58.85</v>
      </c>
      <c r="G131" s="3">
        <f t="shared" ca="1" si="335"/>
        <v>0</v>
      </c>
      <c r="H131" s="27" t="str">
        <f t="shared" ca="1" si="336"/>
        <v>Yes</v>
      </c>
      <c r="I131" s="2">
        <f t="shared" ca="1" si="337"/>
        <v>58.01</v>
      </c>
      <c r="J131" s="2">
        <f t="shared" ca="1" si="338"/>
        <v>58.01</v>
      </c>
      <c r="K131" s="2">
        <f t="shared" ca="1" si="339"/>
        <v>58.01</v>
      </c>
      <c r="L131" s="3">
        <f t="shared" ca="1" si="340"/>
        <v>0</v>
      </c>
      <c r="M131" s="3" t="str">
        <f t="shared" ca="1" si="341"/>
        <v>Yes</v>
      </c>
      <c r="N131" s="27" t="s">
        <v>259</v>
      </c>
      <c r="O131" s="19">
        <f t="shared" ca="1" si="342"/>
        <v>-0.84000000000000341</v>
      </c>
      <c r="P131" s="93">
        <f t="shared" ca="1" si="343"/>
        <v>111</v>
      </c>
      <c r="Q131" s="94">
        <f t="shared" ca="1" si="344"/>
        <v>34.270000000000003</v>
      </c>
      <c r="R131" s="94">
        <f t="shared" ca="1" si="344"/>
        <v>12.96</v>
      </c>
      <c r="S131" s="94">
        <f t="shared" ca="1" si="344"/>
        <v>0</v>
      </c>
      <c r="T131" s="94" t="str">
        <f t="shared" ca="1" si="344"/>
        <v/>
      </c>
      <c r="U131" s="94">
        <f t="shared" ca="1" si="344"/>
        <v>11.62</v>
      </c>
      <c r="V131" s="94">
        <f t="shared" ca="1" si="344"/>
        <v>0</v>
      </c>
      <c r="W131" s="94">
        <f t="shared" ca="1" si="345"/>
        <v>58.85</v>
      </c>
      <c r="X131" s="94">
        <f t="shared" ca="1" si="346"/>
        <v>75.599999999999994</v>
      </c>
      <c r="Y131" s="94">
        <f t="shared" ca="1" si="346"/>
        <v>1.50887E-2</v>
      </c>
      <c r="Z131" s="107">
        <f t="shared" ca="1" si="346"/>
        <v>0</v>
      </c>
      <c r="AA131" s="107">
        <f t="shared" ca="1" si="346"/>
        <v>0</v>
      </c>
      <c r="AB131" s="94">
        <f t="shared" ca="1" si="346"/>
        <v>252</v>
      </c>
      <c r="AC131" s="94">
        <f t="shared" ca="1" si="346"/>
        <v>-0.84</v>
      </c>
      <c r="AD131" s="94">
        <f t="shared" ca="1" si="346"/>
        <v>-6.58</v>
      </c>
      <c r="AE131" s="99">
        <f t="shared" ca="1" si="347"/>
        <v>111</v>
      </c>
      <c r="AF131" s="59">
        <f t="shared" ca="1" si="348"/>
        <v>34.270000000000003</v>
      </c>
      <c r="AG131" s="59">
        <f t="shared" ca="1" si="348"/>
        <v>12.96</v>
      </c>
      <c r="AH131" s="59">
        <f t="shared" ca="1" si="348"/>
        <v>0</v>
      </c>
      <c r="AI131" s="59" t="str">
        <f t="shared" ca="1" si="348"/>
        <v/>
      </c>
      <c r="AJ131" s="59">
        <f t="shared" ca="1" si="348"/>
        <v>11.62</v>
      </c>
      <c r="AK131" s="59">
        <f t="shared" ca="1" si="348"/>
        <v>0</v>
      </c>
      <c r="AL131" s="59">
        <f t="shared" ca="1" si="348"/>
        <v>0</v>
      </c>
      <c r="AM131" s="59">
        <f t="shared" ca="1" si="349"/>
        <v>58.85</v>
      </c>
      <c r="AN131" s="59">
        <f t="shared" ca="1" si="350"/>
        <v>1.50887E-2</v>
      </c>
      <c r="AO131" s="59">
        <f t="shared" ca="1" si="350"/>
        <v>0</v>
      </c>
      <c r="AP131" s="59">
        <f t="shared" ca="1" si="350"/>
        <v>0</v>
      </c>
      <c r="AQ131" s="59">
        <f t="shared" ca="1" si="350"/>
        <v>252</v>
      </c>
      <c r="AR131" s="103">
        <f t="shared" ca="1" si="350"/>
        <v>0</v>
      </c>
      <c r="AS131" s="103">
        <f t="shared" ca="1" si="350"/>
        <v>0</v>
      </c>
      <c r="AT131" s="59">
        <f t="shared" ca="1" si="350"/>
        <v>252</v>
      </c>
      <c r="AU131" s="59">
        <f t="shared" ca="1" si="350"/>
        <v>-0.84</v>
      </c>
      <c r="AV131" s="59">
        <f t="shared" ca="1" si="350"/>
        <v>-6.58</v>
      </c>
      <c r="AW131" s="93">
        <f t="shared" ca="1" si="351"/>
        <v>111</v>
      </c>
      <c r="AX131" s="94">
        <f t="shared" ca="1" si="352"/>
        <v>33.79</v>
      </c>
      <c r="AY131" s="94">
        <f t="shared" ca="1" si="352"/>
        <v>12.6</v>
      </c>
      <c r="AZ131" s="94">
        <f t="shared" ca="1" si="352"/>
        <v>0</v>
      </c>
      <c r="BA131" s="94" t="str">
        <f t="shared" ca="1" si="352"/>
        <v/>
      </c>
      <c r="BB131" s="94">
        <f t="shared" ca="1" si="352"/>
        <v>11.62</v>
      </c>
      <c r="BC131" s="94" t="str">
        <f t="shared" ca="1" si="352"/>
        <v/>
      </c>
      <c r="BD131" s="94">
        <f t="shared" ca="1" si="352"/>
        <v>-5.74</v>
      </c>
      <c r="BE131" s="94">
        <f t="shared" ca="1" si="353"/>
        <v>58.01</v>
      </c>
      <c r="BF131" s="94">
        <f t="shared" ca="1" si="354"/>
        <v>1.39633E-2</v>
      </c>
      <c r="BG131" s="94">
        <f t="shared" ca="1" si="354"/>
        <v>2.4206400000000001</v>
      </c>
      <c r="BH131" s="99">
        <f t="shared" ca="1" si="355"/>
        <v>111</v>
      </c>
      <c r="BI131" s="59">
        <f t="shared" ca="1" si="356"/>
        <v>33.79</v>
      </c>
      <c r="BJ131" s="59">
        <f t="shared" ca="1" si="356"/>
        <v>12.6</v>
      </c>
      <c r="BK131" s="59">
        <f t="shared" ca="1" si="356"/>
        <v>0</v>
      </c>
      <c r="BL131" s="59" t="str">
        <f t="shared" ca="1" si="356"/>
        <v/>
      </c>
      <c r="BM131" s="59">
        <f t="shared" ca="1" si="356"/>
        <v>11.62</v>
      </c>
      <c r="BN131" s="59" t="str">
        <f t="shared" ca="1" si="356"/>
        <v/>
      </c>
      <c r="BO131" s="59">
        <f t="shared" ca="1" si="356"/>
        <v>-5.74</v>
      </c>
      <c r="BP131" s="59">
        <f t="shared" ca="1" si="357"/>
        <v>58.01</v>
      </c>
      <c r="BQ131" s="59">
        <f t="shared" ca="1" si="358"/>
        <v>1.39633E-2</v>
      </c>
      <c r="BR131" s="59">
        <f t="shared" ca="1" si="358"/>
        <v>2.4206400000000001</v>
      </c>
      <c r="BS131" t="str">
        <f t="shared" si="359"/>
        <v>W12R03</v>
      </c>
      <c r="BT131">
        <f t="shared" si="360"/>
        <v>131</v>
      </c>
      <c r="BU131" t="b">
        <f t="shared" ref="BU131:BU139" si="362">BU130</f>
        <v>0</v>
      </c>
    </row>
    <row r="132" spans="1:73" x14ac:dyDescent="0.3">
      <c r="A132" t="str">
        <f t="shared" si="361"/>
        <v>W12</v>
      </c>
      <c r="B132" t="s">
        <v>83</v>
      </c>
      <c r="C132" s="3" t="str">
        <f t="shared" si="331"/>
        <v>EAA Ceiling R49 Verified</v>
      </c>
      <c r="D132" t="str">
        <f t="shared" si="332"/>
        <v>n/a</v>
      </c>
      <c r="E132" s="2">
        <f t="shared" ca="1" si="333"/>
        <v>53.169999999999995</v>
      </c>
      <c r="F132" s="2">
        <f t="shared" ca="1" si="334"/>
        <v>53.169999999999995</v>
      </c>
      <c r="G132" s="3">
        <f t="shared" ca="1" si="335"/>
        <v>0</v>
      </c>
      <c r="H132" s="27" t="str">
        <f t="shared" ca="1" si="336"/>
        <v>Yes</v>
      </c>
      <c r="I132" s="2">
        <f t="shared" ca="1" si="337"/>
        <v>58.01</v>
      </c>
      <c r="J132" s="2">
        <f t="shared" ca="1" si="338"/>
        <v>58.01</v>
      </c>
      <c r="K132" s="2">
        <f t="shared" ca="1" si="339"/>
        <v>58.01</v>
      </c>
      <c r="L132" s="3">
        <f t="shared" ca="1" si="340"/>
        <v>0</v>
      </c>
      <c r="M132" s="3" t="str">
        <f t="shared" ca="1" si="341"/>
        <v>Yes</v>
      </c>
      <c r="N132" s="27" t="s">
        <v>259</v>
      </c>
      <c r="O132" s="19">
        <f t="shared" ca="1" si="342"/>
        <v>4.8400000000000034</v>
      </c>
      <c r="P132" s="93">
        <f t="shared" ca="1" si="343"/>
        <v>112</v>
      </c>
      <c r="Q132" s="94">
        <f t="shared" ca="1" si="344"/>
        <v>31.47</v>
      </c>
      <c r="R132" s="94">
        <f t="shared" ca="1" si="344"/>
        <v>10.08</v>
      </c>
      <c r="S132" s="94">
        <f t="shared" ca="1" si="344"/>
        <v>0</v>
      </c>
      <c r="T132" s="94" t="str">
        <f t="shared" ca="1" si="344"/>
        <v/>
      </c>
      <c r="U132" s="94">
        <f t="shared" ca="1" si="344"/>
        <v>11.62</v>
      </c>
      <c r="V132" s="94">
        <f t="shared" ca="1" si="344"/>
        <v>0</v>
      </c>
      <c r="W132" s="94">
        <f t="shared" ca="1" si="345"/>
        <v>53.169999999999995</v>
      </c>
      <c r="X132" s="94">
        <f t="shared" ca="1" si="346"/>
        <v>69.92</v>
      </c>
      <c r="Y132" s="94">
        <f t="shared" ca="1" si="346"/>
        <v>1.0838199999999999E-2</v>
      </c>
      <c r="Z132" s="107">
        <f t="shared" ca="1" si="346"/>
        <v>0</v>
      </c>
      <c r="AA132" s="107">
        <f t="shared" ca="1" si="346"/>
        <v>0</v>
      </c>
      <c r="AB132" s="94">
        <f t="shared" ca="1" si="346"/>
        <v>532</v>
      </c>
      <c r="AC132" s="94">
        <f t="shared" ca="1" si="346"/>
        <v>4.84</v>
      </c>
      <c r="AD132" s="94">
        <f t="shared" ca="1" si="346"/>
        <v>-0.9</v>
      </c>
      <c r="AE132" s="99">
        <f t="shared" ca="1" si="347"/>
        <v>112</v>
      </c>
      <c r="AF132" s="59">
        <f t="shared" ca="1" si="348"/>
        <v>31.47</v>
      </c>
      <c r="AG132" s="59">
        <f t="shared" ca="1" si="348"/>
        <v>10.08</v>
      </c>
      <c r="AH132" s="59">
        <f t="shared" ca="1" si="348"/>
        <v>0</v>
      </c>
      <c r="AI132" s="59" t="str">
        <f t="shared" ca="1" si="348"/>
        <v/>
      </c>
      <c r="AJ132" s="59">
        <f t="shared" ca="1" si="348"/>
        <v>11.62</v>
      </c>
      <c r="AK132" s="59">
        <f t="shared" ca="1" si="348"/>
        <v>0</v>
      </c>
      <c r="AL132" s="59">
        <f t="shared" ca="1" si="348"/>
        <v>0</v>
      </c>
      <c r="AM132" s="59">
        <f t="shared" ca="1" si="349"/>
        <v>53.169999999999995</v>
      </c>
      <c r="AN132" s="59">
        <f t="shared" ca="1" si="350"/>
        <v>1.0838199999999999E-2</v>
      </c>
      <c r="AO132" s="59">
        <f t="shared" ca="1" si="350"/>
        <v>0</v>
      </c>
      <c r="AP132" s="59">
        <f t="shared" ca="1" si="350"/>
        <v>0</v>
      </c>
      <c r="AQ132" s="59">
        <f t="shared" ca="1" si="350"/>
        <v>532</v>
      </c>
      <c r="AR132" s="103">
        <f t="shared" ca="1" si="350"/>
        <v>0</v>
      </c>
      <c r="AS132" s="103">
        <f t="shared" ca="1" si="350"/>
        <v>0</v>
      </c>
      <c r="AT132" s="59">
        <f t="shared" ca="1" si="350"/>
        <v>532</v>
      </c>
      <c r="AU132" s="59">
        <f t="shared" ca="1" si="350"/>
        <v>4.84</v>
      </c>
      <c r="AV132" s="59">
        <f t="shared" ca="1" si="350"/>
        <v>-0.9</v>
      </c>
      <c r="AW132" s="93">
        <f t="shared" ca="1" si="351"/>
        <v>112</v>
      </c>
      <c r="AX132" s="94">
        <f t="shared" ca="1" si="352"/>
        <v>33.79</v>
      </c>
      <c r="AY132" s="94">
        <f t="shared" ca="1" si="352"/>
        <v>12.6</v>
      </c>
      <c r="AZ132" s="94">
        <f t="shared" ca="1" si="352"/>
        <v>0</v>
      </c>
      <c r="BA132" s="94" t="str">
        <f t="shared" ca="1" si="352"/>
        <v/>
      </c>
      <c r="BB132" s="94">
        <f t="shared" ca="1" si="352"/>
        <v>11.62</v>
      </c>
      <c r="BC132" s="94" t="str">
        <f t="shared" ca="1" si="352"/>
        <v/>
      </c>
      <c r="BD132" s="94">
        <f t="shared" ca="1" si="352"/>
        <v>-5.74</v>
      </c>
      <c r="BE132" s="94">
        <f t="shared" ca="1" si="353"/>
        <v>58.01</v>
      </c>
      <c r="BF132" s="94">
        <f t="shared" ca="1" si="354"/>
        <v>1.39633E-2</v>
      </c>
      <c r="BG132" s="94">
        <f t="shared" ca="1" si="354"/>
        <v>2.4206400000000001</v>
      </c>
      <c r="BH132" s="99">
        <f t="shared" ca="1" si="355"/>
        <v>112</v>
      </c>
      <c r="BI132" s="59">
        <f t="shared" ca="1" si="356"/>
        <v>33.79</v>
      </c>
      <c r="BJ132" s="59">
        <f t="shared" ca="1" si="356"/>
        <v>12.6</v>
      </c>
      <c r="BK132" s="59">
        <f t="shared" ca="1" si="356"/>
        <v>0</v>
      </c>
      <c r="BL132" s="59" t="str">
        <f t="shared" ca="1" si="356"/>
        <v/>
      </c>
      <c r="BM132" s="59">
        <f t="shared" ca="1" si="356"/>
        <v>11.62</v>
      </c>
      <c r="BN132" s="59" t="str">
        <f t="shared" ca="1" si="356"/>
        <v/>
      </c>
      <c r="BO132" s="59">
        <f t="shared" ca="1" si="356"/>
        <v>-5.74</v>
      </c>
      <c r="BP132" s="59">
        <f t="shared" ca="1" si="357"/>
        <v>58.01</v>
      </c>
      <c r="BQ132" s="59">
        <f t="shared" ca="1" si="358"/>
        <v>1.39633E-2</v>
      </c>
      <c r="BR132" s="59">
        <f t="shared" ca="1" si="358"/>
        <v>2.4206400000000001</v>
      </c>
      <c r="BS132" t="str">
        <f t="shared" si="359"/>
        <v>W12R04</v>
      </c>
      <c r="BT132">
        <f t="shared" si="360"/>
        <v>132</v>
      </c>
      <c r="BU132" t="b">
        <f t="shared" si="362"/>
        <v>0</v>
      </c>
    </row>
    <row r="133" spans="1:73" x14ac:dyDescent="0.3">
      <c r="A133" t="str">
        <f t="shared" si="361"/>
        <v>W12</v>
      </c>
      <c r="B133" t="s">
        <v>85</v>
      </c>
      <c r="C133" s="3" t="str">
        <f t="shared" si="331"/>
        <v>EAA Ceiling R49 Verified Wind U0.41/S0.36</v>
      </c>
      <c r="D133" t="str">
        <f t="shared" si="332"/>
        <v>n/a</v>
      </c>
      <c r="E133" s="2">
        <f t="shared" ca="1" si="333"/>
        <v>48.339999999999996</v>
      </c>
      <c r="F133" s="2">
        <f t="shared" ca="1" si="334"/>
        <v>48.339999999999996</v>
      </c>
      <c r="G133" s="3">
        <f t="shared" ca="1" si="335"/>
        <v>0</v>
      </c>
      <c r="H133" s="27" t="str">
        <f t="shared" ca="1" si="336"/>
        <v>Yes</v>
      </c>
      <c r="I133" s="2">
        <f ca="1">IF(Units="EDR2 total",J133,IF(Units="EDR1 total",J133,INDIRECT(RefCol&amp;INDEX(StandardArray,MATCH($N133,StandardList,0),2))))</f>
        <v>51.8</v>
      </c>
      <c r="J133" s="2">
        <f t="shared" ca="1" si="338"/>
        <v>51.8</v>
      </c>
      <c r="K133" s="2">
        <f t="shared" ca="1" si="339"/>
        <v>51.8</v>
      </c>
      <c r="L133" s="3">
        <f t="shared" ca="1" si="340"/>
        <v>0</v>
      </c>
      <c r="M133" s="3" t="str">
        <f t="shared" ca="1" si="341"/>
        <v>Yes</v>
      </c>
      <c r="N133" s="27" t="s">
        <v>260</v>
      </c>
      <c r="O133" s="19">
        <f t="shared" ca="1" si="342"/>
        <v>3.4600000000000009</v>
      </c>
      <c r="P133" s="93">
        <f t="shared" ca="1" si="343"/>
        <v>113</v>
      </c>
      <c r="Q133" s="94">
        <f t="shared" ca="1" si="344"/>
        <v>29.11</v>
      </c>
      <c r="R133" s="94">
        <f t="shared" ca="1" si="344"/>
        <v>7.61</v>
      </c>
      <c r="S133" s="94">
        <f t="shared" ca="1" si="344"/>
        <v>0</v>
      </c>
      <c r="T133" s="94" t="str">
        <f t="shared" ca="1" si="344"/>
        <v/>
      </c>
      <c r="U133" s="94">
        <f t="shared" ca="1" si="344"/>
        <v>11.62</v>
      </c>
      <c r="V133" s="94">
        <f t="shared" ca="1" si="344"/>
        <v>0</v>
      </c>
      <c r="W133" s="94">
        <f t="shared" ca="1" si="345"/>
        <v>48.339999999999996</v>
      </c>
      <c r="X133" s="94">
        <f t="shared" ca="1" si="346"/>
        <v>65.09</v>
      </c>
      <c r="Y133" s="94">
        <f t="shared" ca="1" si="346"/>
        <v>1.0782999999999999E-2</v>
      </c>
      <c r="Z133" s="107">
        <f t="shared" ca="1" si="346"/>
        <v>0</v>
      </c>
      <c r="AA133" s="107">
        <f t="shared" ca="1" si="346"/>
        <v>0</v>
      </c>
      <c r="AB133" s="94">
        <f t="shared" ca="1" si="346"/>
        <v>423</v>
      </c>
      <c r="AC133" s="94">
        <f t="shared" ca="1" si="346"/>
        <v>3.46</v>
      </c>
      <c r="AD133" s="94">
        <f t="shared" ca="1" si="346"/>
        <v>-1.9</v>
      </c>
      <c r="AE133" s="99">
        <f t="shared" ca="1" si="347"/>
        <v>113</v>
      </c>
      <c r="AF133" s="59">
        <f t="shared" ca="1" si="348"/>
        <v>29.11</v>
      </c>
      <c r="AG133" s="59">
        <f t="shared" ca="1" si="348"/>
        <v>7.61</v>
      </c>
      <c r="AH133" s="59">
        <f t="shared" ca="1" si="348"/>
        <v>0</v>
      </c>
      <c r="AI133" s="59" t="str">
        <f t="shared" ca="1" si="348"/>
        <v/>
      </c>
      <c r="AJ133" s="59">
        <f t="shared" ca="1" si="348"/>
        <v>11.62</v>
      </c>
      <c r="AK133" s="59">
        <f t="shared" ca="1" si="348"/>
        <v>0</v>
      </c>
      <c r="AL133" s="59">
        <f t="shared" ca="1" si="348"/>
        <v>0</v>
      </c>
      <c r="AM133" s="59">
        <f t="shared" ca="1" si="349"/>
        <v>48.339999999999996</v>
      </c>
      <c r="AN133" s="59">
        <f t="shared" ca="1" si="350"/>
        <v>1.0782999999999999E-2</v>
      </c>
      <c r="AO133" s="59">
        <f t="shared" ca="1" si="350"/>
        <v>0</v>
      </c>
      <c r="AP133" s="59">
        <f t="shared" ca="1" si="350"/>
        <v>0</v>
      </c>
      <c r="AQ133" s="59">
        <f t="shared" ca="1" si="350"/>
        <v>423</v>
      </c>
      <c r="AR133" s="103">
        <f t="shared" ca="1" si="350"/>
        <v>0</v>
      </c>
      <c r="AS133" s="103">
        <f t="shared" ca="1" si="350"/>
        <v>0</v>
      </c>
      <c r="AT133" s="59">
        <f t="shared" ca="1" si="350"/>
        <v>423</v>
      </c>
      <c r="AU133" s="59">
        <f t="shared" ca="1" si="350"/>
        <v>3.46</v>
      </c>
      <c r="AV133" s="59">
        <f t="shared" ca="1" si="350"/>
        <v>-1.9</v>
      </c>
      <c r="AW133" s="93">
        <f t="shared" ca="1" si="351"/>
        <v>113</v>
      </c>
      <c r="AX133" s="94">
        <f t="shared" ca="1" si="352"/>
        <v>30.61</v>
      </c>
      <c r="AY133" s="94">
        <f t="shared" ca="1" si="352"/>
        <v>9.57</v>
      </c>
      <c r="AZ133" s="94">
        <f t="shared" ca="1" si="352"/>
        <v>0</v>
      </c>
      <c r="BA133" s="94" t="str">
        <f t="shared" ca="1" si="352"/>
        <v/>
      </c>
      <c r="BB133" s="94">
        <f t="shared" ca="1" si="352"/>
        <v>11.62</v>
      </c>
      <c r="BC133" s="94" t="str">
        <f t="shared" ca="1" si="352"/>
        <v/>
      </c>
      <c r="BD133" s="94">
        <f t="shared" ca="1" si="352"/>
        <v>-5.36</v>
      </c>
      <c r="BE133" s="94">
        <f t="shared" ca="1" si="353"/>
        <v>51.8</v>
      </c>
      <c r="BF133" s="94">
        <f t="shared" ca="1" si="354"/>
        <v>1.6105999999999999E-2</v>
      </c>
      <c r="BG133" s="94">
        <f t="shared" ca="1" si="354"/>
        <v>2.4206400000000001</v>
      </c>
      <c r="BH133" s="99">
        <f t="shared" ca="1" si="355"/>
        <v>113</v>
      </c>
      <c r="BI133" s="59">
        <f t="shared" ca="1" si="356"/>
        <v>30.61</v>
      </c>
      <c r="BJ133" s="59">
        <f t="shared" ca="1" si="356"/>
        <v>9.57</v>
      </c>
      <c r="BK133" s="59">
        <f t="shared" ca="1" si="356"/>
        <v>0</v>
      </c>
      <c r="BL133" s="59" t="str">
        <f t="shared" ca="1" si="356"/>
        <v/>
      </c>
      <c r="BM133" s="59">
        <f t="shared" ca="1" si="356"/>
        <v>11.62</v>
      </c>
      <c r="BN133" s="59" t="str">
        <f t="shared" ca="1" si="356"/>
        <v/>
      </c>
      <c r="BO133" s="59">
        <f t="shared" ca="1" si="356"/>
        <v>-5.36</v>
      </c>
      <c r="BP133" s="59">
        <f t="shared" ca="1" si="357"/>
        <v>51.8</v>
      </c>
      <c r="BQ133" s="59">
        <f t="shared" ca="1" si="358"/>
        <v>1.6105999999999999E-2</v>
      </c>
      <c r="BR133" s="59">
        <f t="shared" ca="1" si="358"/>
        <v>2.4206400000000001</v>
      </c>
      <c r="BS133" t="str">
        <f t="shared" si="359"/>
        <v>W12R05</v>
      </c>
      <c r="BT133">
        <f t="shared" si="360"/>
        <v>133</v>
      </c>
      <c r="BU133" t="b">
        <f t="shared" si="362"/>
        <v>0</v>
      </c>
    </row>
    <row r="134" spans="1:73" x14ac:dyDescent="0.3">
      <c r="A134" t="str">
        <f t="shared" si="361"/>
        <v>W12</v>
      </c>
      <c r="B134" t="s">
        <v>87</v>
      </c>
      <c r="C134" s="3" t="str">
        <f t="shared" si="331"/>
        <v>EAA Ceiling R49 Verified Wind U0.41/S0.36 Verified</v>
      </c>
      <c r="D134" t="str">
        <f t="shared" si="332"/>
        <v>n/a</v>
      </c>
      <c r="E134" s="2">
        <f t="shared" ca="1" si="333"/>
        <v>48.339999999999996</v>
      </c>
      <c r="F134" s="2">
        <f t="shared" ca="1" si="334"/>
        <v>48.339999999999996</v>
      </c>
      <c r="G134" s="3">
        <f t="shared" ca="1" si="335"/>
        <v>0</v>
      </c>
      <c r="H134" s="27" t="str">
        <f t="shared" ca="1" si="336"/>
        <v>Yes</v>
      </c>
      <c r="I134" s="2">
        <f t="shared" ca="1" si="337"/>
        <v>51.8</v>
      </c>
      <c r="J134" s="2">
        <f t="shared" ca="1" si="338"/>
        <v>51.8</v>
      </c>
      <c r="K134" s="2">
        <f t="shared" ca="1" si="339"/>
        <v>51.8</v>
      </c>
      <c r="L134" s="3">
        <f t="shared" ca="1" si="340"/>
        <v>0</v>
      </c>
      <c r="M134" s="3" t="str">
        <f t="shared" ca="1" si="341"/>
        <v>Yes</v>
      </c>
      <c r="N134" s="27" t="s">
        <v>260</v>
      </c>
      <c r="O134" s="19">
        <f t="shared" ca="1" si="342"/>
        <v>3.4600000000000009</v>
      </c>
      <c r="P134" s="93">
        <f t="shared" ca="1" si="343"/>
        <v>114</v>
      </c>
      <c r="Q134" s="94">
        <f t="shared" ca="1" si="344"/>
        <v>29.11</v>
      </c>
      <c r="R134" s="94">
        <f t="shared" ca="1" si="344"/>
        <v>7.61</v>
      </c>
      <c r="S134" s="94">
        <f t="shared" ca="1" si="344"/>
        <v>0</v>
      </c>
      <c r="T134" s="94" t="str">
        <f t="shared" ca="1" si="344"/>
        <v/>
      </c>
      <c r="U134" s="94">
        <f t="shared" ca="1" si="344"/>
        <v>11.62</v>
      </c>
      <c r="V134" s="94">
        <f t="shared" ca="1" si="344"/>
        <v>0</v>
      </c>
      <c r="W134" s="94">
        <f t="shared" ca="1" si="345"/>
        <v>48.339999999999996</v>
      </c>
      <c r="X134" s="94">
        <f t="shared" ca="1" si="346"/>
        <v>65.09</v>
      </c>
      <c r="Y134" s="94">
        <f t="shared" ca="1" si="346"/>
        <v>1.0782999999999999E-2</v>
      </c>
      <c r="Z134" s="107">
        <f t="shared" ca="1" si="346"/>
        <v>0</v>
      </c>
      <c r="AA134" s="107">
        <f t="shared" ca="1" si="346"/>
        <v>0</v>
      </c>
      <c r="AB134" s="94">
        <f t="shared" ca="1" si="346"/>
        <v>423</v>
      </c>
      <c r="AC134" s="94">
        <f t="shared" ca="1" si="346"/>
        <v>3.46</v>
      </c>
      <c r="AD134" s="94">
        <f t="shared" ca="1" si="346"/>
        <v>-1.9</v>
      </c>
      <c r="AE134" s="99">
        <f t="shared" ca="1" si="347"/>
        <v>114</v>
      </c>
      <c r="AF134" s="59">
        <f t="shared" ca="1" si="348"/>
        <v>29.11</v>
      </c>
      <c r="AG134" s="59">
        <f t="shared" ca="1" si="348"/>
        <v>7.61</v>
      </c>
      <c r="AH134" s="59">
        <f t="shared" ca="1" si="348"/>
        <v>0</v>
      </c>
      <c r="AI134" s="59" t="str">
        <f t="shared" ca="1" si="348"/>
        <v/>
      </c>
      <c r="AJ134" s="59">
        <f t="shared" ca="1" si="348"/>
        <v>11.62</v>
      </c>
      <c r="AK134" s="59">
        <f t="shared" ca="1" si="348"/>
        <v>0</v>
      </c>
      <c r="AL134" s="59">
        <f t="shared" ca="1" si="348"/>
        <v>0</v>
      </c>
      <c r="AM134" s="59">
        <f t="shared" ca="1" si="349"/>
        <v>48.339999999999996</v>
      </c>
      <c r="AN134" s="59">
        <f t="shared" ca="1" si="350"/>
        <v>1.0782999999999999E-2</v>
      </c>
      <c r="AO134" s="59">
        <f t="shared" ca="1" si="350"/>
        <v>0</v>
      </c>
      <c r="AP134" s="59">
        <f t="shared" ca="1" si="350"/>
        <v>0</v>
      </c>
      <c r="AQ134" s="59">
        <f t="shared" ca="1" si="350"/>
        <v>423</v>
      </c>
      <c r="AR134" s="103">
        <f t="shared" ca="1" si="350"/>
        <v>0</v>
      </c>
      <c r="AS134" s="103">
        <f t="shared" ca="1" si="350"/>
        <v>0</v>
      </c>
      <c r="AT134" s="59">
        <f t="shared" ca="1" si="350"/>
        <v>423</v>
      </c>
      <c r="AU134" s="59">
        <f t="shared" ca="1" si="350"/>
        <v>3.46</v>
      </c>
      <c r="AV134" s="59">
        <f t="shared" ca="1" si="350"/>
        <v>-1.9</v>
      </c>
      <c r="AW134" s="93">
        <f t="shared" ca="1" si="351"/>
        <v>114</v>
      </c>
      <c r="AX134" s="94">
        <f t="shared" ca="1" si="352"/>
        <v>30.61</v>
      </c>
      <c r="AY134" s="94">
        <f t="shared" ca="1" si="352"/>
        <v>9.57</v>
      </c>
      <c r="AZ134" s="94">
        <f t="shared" ca="1" si="352"/>
        <v>0</v>
      </c>
      <c r="BA134" s="94" t="str">
        <f t="shared" ca="1" si="352"/>
        <v/>
      </c>
      <c r="BB134" s="94">
        <f t="shared" ca="1" si="352"/>
        <v>11.62</v>
      </c>
      <c r="BC134" s="94" t="str">
        <f t="shared" ca="1" si="352"/>
        <v/>
      </c>
      <c r="BD134" s="94">
        <f t="shared" ca="1" si="352"/>
        <v>-5.36</v>
      </c>
      <c r="BE134" s="94">
        <f t="shared" ca="1" si="353"/>
        <v>51.8</v>
      </c>
      <c r="BF134" s="94">
        <f t="shared" ca="1" si="354"/>
        <v>1.6105999999999999E-2</v>
      </c>
      <c r="BG134" s="94">
        <f t="shared" ca="1" si="354"/>
        <v>2.4206400000000001</v>
      </c>
      <c r="BH134" s="99">
        <f t="shared" ca="1" si="355"/>
        <v>114</v>
      </c>
      <c r="BI134" s="59">
        <f t="shared" ca="1" si="356"/>
        <v>30.61</v>
      </c>
      <c r="BJ134" s="59">
        <f t="shared" ca="1" si="356"/>
        <v>9.57</v>
      </c>
      <c r="BK134" s="59">
        <f t="shared" ca="1" si="356"/>
        <v>0</v>
      </c>
      <c r="BL134" s="59" t="str">
        <f t="shared" ca="1" si="356"/>
        <v/>
      </c>
      <c r="BM134" s="59">
        <f t="shared" ca="1" si="356"/>
        <v>11.62</v>
      </c>
      <c r="BN134" s="59" t="str">
        <f t="shared" ca="1" si="356"/>
        <v/>
      </c>
      <c r="BO134" s="59">
        <f t="shared" ca="1" si="356"/>
        <v>-5.36</v>
      </c>
      <c r="BP134" s="59">
        <f t="shared" ca="1" si="357"/>
        <v>51.8</v>
      </c>
      <c r="BQ134" s="59">
        <f t="shared" ca="1" si="358"/>
        <v>1.6105999999999999E-2</v>
      </c>
      <c r="BR134" s="59">
        <f t="shared" ca="1" si="358"/>
        <v>2.4206400000000001</v>
      </c>
      <c r="BS134" t="str">
        <f t="shared" si="359"/>
        <v>W12R06</v>
      </c>
      <c r="BT134">
        <f t="shared" si="360"/>
        <v>134</v>
      </c>
      <c r="BU134" t="b">
        <f t="shared" si="362"/>
        <v>0</v>
      </c>
    </row>
    <row r="135" spans="1:73" x14ac:dyDescent="0.3">
      <c r="A135" t="str">
        <f t="shared" si="361"/>
        <v>W12</v>
      </c>
      <c r="B135" t="s">
        <v>89</v>
      </c>
      <c r="C135" s="3" t="str">
        <f t="shared" si="331"/>
        <v>EAA Ceiling R49 Verified Wind U0.40/S0.35</v>
      </c>
      <c r="D135" t="str">
        <f t="shared" si="332"/>
        <v>n/a</v>
      </c>
      <c r="E135" s="2">
        <f t="shared" ca="1" si="333"/>
        <v>48.25</v>
      </c>
      <c r="F135" s="2">
        <f t="shared" ca="1" si="334"/>
        <v>48.25</v>
      </c>
      <c r="G135" s="3">
        <f t="shared" ca="1" si="335"/>
        <v>0</v>
      </c>
      <c r="H135" s="27" t="str">
        <f t="shared" ca="1" si="336"/>
        <v>Yes</v>
      </c>
      <c r="I135" s="2">
        <f t="shared" ca="1" si="337"/>
        <v>51.8</v>
      </c>
      <c r="J135" s="2">
        <f t="shared" ca="1" si="338"/>
        <v>51.8</v>
      </c>
      <c r="K135" s="2">
        <f t="shared" ca="1" si="339"/>
        <v>51.8</v>
      </c>
      <c r="L135" s="3">
        <f t="shared" ca="1" si="340"/>
        <v>0</v>
      </c>
      <c r="M135" s="3" t="str">
        <f t="shared" ca="1" si="341"/>
        <v>Yes</v>
      </c>
      <c r="N135" s="27" t="str">
        <f>N133</f>
        <v>W12R05</v>
      </c>
      <c r="O135" s="19">
        <f t="shared" ca="1" si="342"/>
        <v>3.5499999999999972</v>
      </c>
      <c r="P135" s="93">
        <f t="shared" ca="1" si="343"/>
        <v>115</v>
      </c>
      <c r="Q135" s="94">
        <f t="shared" ca="1" si="344"/>
        <v>29.1</v>
      </c>
      <c r="R135" s="94">
        <f t="shared" ca="1" si="344"/>
        <v>7.53</v>
      </c>
      <c r="S135" s="94">
        <f t="shared" ca="1" si="344"/>
        <v>0</v>
      </c>
      <c r="T135" s="94" t="str">
        <f t="shared" ca="1" si="344"/>
        <v/>
      </c>
      <c r="U135" s="94">
        <f t="shared" ca="1" si="344"/>
        <v>11.62</v>
      </c>
      <c r="V135" s="94">
        <f t="shared" ca="1" si="344"/>
        <v>0</v>
      </c>
      <c r="W135" s="94">
        <f t="shared" ca="1" si="345"/>
        <v>48.25</v>
      </c>
      <c r="X135" s="94">
        <f t="shared" ca="1" si="346"/>
        <v>65</v>
      </c>
      <c r="Y135" s="94">
        <f t="shared" ca="1" si="346"/>
        <v>1.07671E-2</v>
      </c>
      <c r="Z135" s="107">
        <f t="shared" ca="1" si="346"/>
        <v>0</v>
      </c>
      <c r="AA135" s="107">
        <f t="shared" ca="1" si="346"/>
        <v>0</v>
      </c>
      <c r="AB135" s="94">
        <f t="shared" ca="1" si="346"/>
        <v>433</v>
      </c>
      <c r="AC135" s="94">
        <f t="shared" ca="1" si="346"/>
        <v>3.55</v>
      </c>
      <c r="AD135" s="94">
        <f t="shared" ca="1" si="346"/>
        <v>-1.81</v>
      </c>
      <c r="AE135" s="99">
        <f t="shared" ca="1" si="347"/>
        <v>115</v>
      </c>
      <c r="AF135" s="59">
        <f t="shared" ca="1" si="348"/>
        <v>29.1</v>
      </c>
      <c r="AG135" s="59">
        <f t="shared" ca="1" si="348"/>
        <v>7.53</v>
      </c>
      <c r="AH135" s="59">
        <f t="shared" ca="1" si="348"/>
        <v>0</v>
      </c>
      <c r="AI135" s="59" t="str">
        <f t="shared" ca="1" si="348"/>
        <v/>
      </c>
      <c r="AJ135" s="59">
        <f t="shared" ca="1" si="348"/>
        <v>11.62</v>
      </c>
      <c r="AK135" s="59">
        <f t="shared" ca="1" si="348"/>
        <v>0</v>
      </c>
      <c r="AL135" s="59">
        <f t="shared" ca="1" si="348"/>
        <v>0</v>
      </c>
      <c r="AM135" s="59">
        <f t="shared" ca="1" si="349"/>
        <v>48.25</v>
      </c>
      <c r="AN135" s="59">
        <f t="shared" ca="1" si="350"/>
        <v>1.07671E-2</v>
      </c>
      <c r="AO135" s="59">
        <f t="shared" ca="1" si="350"/>
        <v>0</v>
      </c>
      <c r="AP135" s="59">
        <f t="shared" ca="1" si="350"/>
        <v>0</v>
      </c>
      <c r="AQ135" s="59">
        <f t="shared" ca="1" si="350"/>
        <v>433</v>
      </c>
      <c r="AR135" s="103">
        <f t="shared" ca="1" si="350"/>
        <v>0</v>
      </c>
      <c r="AS135" s="103">
        <f t="shared" ca="1" si="350"/>
        <v>0</v>
      </c>
      <c r="AT135" s="59">
        <f t="shared" ca="1" si="350"/>
        <v>433</v>
      </c>
      <c r="AU135" s="59">
        <f t="shared" ca="1" si="350"/>
        <v>3.55</v>
      </c>
      <c r="AV135" s="59">
        <f t="shared" ca="1" si="350"/>
        <v>-1.81</v>
      </c>
      <c r="AW135" s="93">
        <f t="shared" ca="1" si="351"/>
        <v>115</v>
      </c>
      <c r="AX135" s="94">
        <f t="shared" ca="1" si="352"/>
        <v>30.61</v>
      </c>
      <c r="AY135" s="94">
        <f t="shared" ca="1" si="352"/>
        <v>9.57</v>
      </c>
      <c r="AZ135" s="94">
        <f t="shared" ca="1" si="352"/>
        <v>0</v>
      </c>
      <c r="BA135" s="94" t="str">
        <f t="shared" ca="1" si="352"/>
        <v/>
      </c>
      <c r="BB135" s="94">
        <f t="shared" ca="1" si="352"/>
        <v>11.62</v>
      </c>
      <c r="BC135" s="94" t="str">
        <f t="shared" ca="1" si="352"/>
        <v/>
      </c>
      <c r="BD135" s="94">
        <f t="shared" ca="1" si="352"/>
        <v>-5.36</v>
      </c>
      <c r="BE135" s="94">
        <f t="shared" ca="1" si="353"/>
        <v>51.8</v>
      </c>
      <c r="BF135" s="94">
        <f t="shared" ca="1" si="354"/>
        <v>1.6105999999999999E-2</v>
      </c>
      <c r="BG135" s="94">
        <f t="shared" ca="1" si="354"/>
        <v>2.4206400000000001</v>
      </c>
      <c r="BH135" s="99">
        <f t="shared" ca="1" si="355"/>
        <v>115</v>
      </c>
      <c r="BI135" s="59">
        <f t="shared" ca="1" si="356"/>
        <v>30.61</v>
      </c>
      <c r="BJ135" s="59">
        <f t="shared" ca="1" si="356"/>
        <v>9.57</v>
      </c>
      <c r="BK135" s="59">
        <f t="shared" ca="1" si="356"/>
        <v>0</v>
      </c>
      <c r="BL135" s="59" t="str">
        <f t="shared" ca="1" si="356"/>
        <v/>
      </c>
      <c r="BM135" s="59">
        <f t="shared" ca="1" si="356"/>
        <v>11.62</v>
      </c>
      <c r="BN135" s="59" t="str">
        <f t="shared" ca="1" si="356"/>
        <v/>
      </c>
      <c r="BO135" s="59">
        <f t="shared" ca="1" si="356"/>
        <v>-5.36</v>
      </c>
      <c r="BP135" s="59">
        <f t="shared" ca="1" si="357"/>
        <v>51.8</v>
      </c>
      <c r="BQ135" s="59">
        <f t="shared" ca="1" si="358"/>
        <v>1.6105999999999999E-2</v>
      </c>
      <c r="BR135" s="59">
        <f t="shared" ca="1" si="358"/>
        <v>2.4206400000000001</v>
      </c>
      <c r="BS135" t="str">
        <f t="shared" si="359"/>
        <v>W12R07</v>
      </c>
      <c r="BT135">
        <f t="shared" si="360"/>
        <v>135</v>
      </c>
      <c r="BU135" t="b">
        <f t="shared" si="362"/>
        <v>0</v>
      </c>
    </row>
    <row r="136" spans="1:73" x14ac:dyDescent="0.3">
      <c r="A136" t="str">
        <f t="shared" si="361"/>
        <v>W12</v>
      </c>
      <c r="B136" t="s">
        <v>91</v>
      </c>
      <c r="C136" s="3" t="str">
        <f t="shared" si="331"/>
        <v>EAA Ceiling R49 Verified Wind U0.40/S0.35 Verified</v>
      </c>
      <c r="D136" t="str">
        <f t="shared" si="332"/>
        <v>n/a</v>
      </c>
      <c r="E136" s="2">
        <f t="shared" ca="1" si="333"/>
        <v>48.25</v>
      </c>
      <c r="F136" s="2">
        <f t="shared" ca="1" si="334"/>
        <v>48.25</v>
      </c>
      <c r="G136" s="3">
        <f t="shared" ca="1" si="335"/>
        <v>0</v>
      </c>
      <c r="H136" s="27" t="str">
        <f t="shared" ca="1" si="336"/>
        <v>Yes</v>
      </c>
      <c r="I136" s="2">
        <f t="shared" ca="1" si="337"/>
        <v>51.8</v>
      </c>
      <c r="J136" s="2">
        <f t="shared" ca="1" si="338"/>
        <v>51.8</v>
      </c>
      <c r="K136" s="2">
        <f t="shared" ca="1" si="339"/>
        <v>51.8</v>
      </c>
      <c r="L136" s="3">
        <f t="shared" ca="1" si="340"/>
        <v>0</v>
      </c>
      <c r="M136" s="3" t="str">
        <f t="shared" ca="1" si="341"/>
        <v>Yes</v>
      </c>
      <c r="N136" s="27" t="str">
        <f>N134</f>
        <v>W12R05</v>
      </c>
      <c r="O136" s="19">
        <f t="shared" ca="1" si="342"/>
        <v>3.5499999999999972</v>
      </c>
      <c r="P136" s="93">
        <f t="shared" ca="1" si="343"/>
        <v>116</v>
      </c>
      <c r="Q136" s="94">
        <f t="shared" ca="1" si="344"/>
        <v>29.1</v>
      </c>
      <c r="R136" s="94">
        <f t="shared" ca="1" si="344"/>
        <v>7.53</v>
      </c>
      <c r="S136" s="94">
        <f t="shared" ca="1" si="344"/>
        <v>0</v>
      </c>
      <c r="T136" s="94" t="str">
        <f t="shared" ca="1" si="344"/>
        <v/>
      </c>
      <c r="U136" s="94">
        <f t="shared" ca="1" si="344"/>
        <v>11.62</v>
      </c>
      <c r="V136" s="94">
        <f t="shared" ca="1" si="344"/>
        <v>0</v>
      </c>
      <c r="W136" s="94">
        <f t="shared" ca="1" si="345"/>
        <v>48.25</v>
      </c>
      <c r="X136" s="94">
        <f t="shared" ca="1" si="346"/>
        <v>65</v>
      </c>
      <c r="Y136" s="94">
        <f t="shared" ca="1" si="346"/>
        <v>1.07671E-2</v>
      </c>
      <c r="Z136" s="107">
        <f t="shared" ca="1" si="346"/>
        <v>0</v>
      </c>
      <c r="AA136" s="107">
        <f t="shared" ca="1" si="346"/>
        <v>0</v>
      </c>
      <c r="AB136" s="94">
        <f t="shared" ca="1" si="346"/>
        <v>433</v>
      </c>
      <c r="AC136" s="94">
        <f t="shared" ca="1" si="346"/>
        <v>3.55</v>
      </c>
      <c r="AD136" s="94">
        <f t="shared" ca="1" si="346"/>
        <v>-1.81</v>
      </c>
      <c r="AE136" s="99">
        <f t="shared" ca="1" si="347"/>
        <v>116</v>
      </c>
      <c r="AF136" s="59">
        <f t="shared" ca="1" si="348"/>
        <v>29.1</v>
      </c>
      <c r="AG136" s="59">
        <f t="shared" ca="1" si="348"/>
        <v>7.53</v>
      </c>
      <c r="AH136" s="59">
        <f t="shared" ca="1" si="348"/>
        <v>0</v>
      </c>
      <c r="AI136" s="59" t="str">
        <f t="shared" ca="1" si="348"/>
        <v/>
      </c>
      <c r="AJ136" s="59">
        <f t="shared" ca="1" si="348"/>
        <v>11.62</v>
      </c>
      <c r="AK136" s="59">
        <f t="shared" ca="1" si="348"/>
        <v>0</v>
      </c>
      <c r="AL136" s="59">
        <f t="shared" ca="1" si="348"/>
        <v>0</v>
      </c>
      <c r="AM136" s="59">
        <f t="shared" ca="1" si="349"/>
        <v>48.25</v>
      </c>
      <c r="AN136" s="59">
        <f t="shared" ca="1" si="350"/>
        <v>1.07671E-2</v>
      </c>
      <c r="AO136" s="59">
        <f t="shared" ca="1" si="350"/>
        <v>0</v>
      </c>
      <c r="AP136" s="59">
        <f t="shared" ca="1" si="350"/>
        <v>0</v>
      </c>
      <c r="AQ136" s="59">
        <f t="shared" ca="1" si="350"/>
        <v>433</v>
      </c>
      <c r="AR136" s="103">
        <f t="shared" ca="1" si="350"/>
        <v>0</v>
      </c>
      <c r="AS136" s="103">
        <f t="shared" ca="1" si="350"/>
        <v>0</v>
      </c>
      <c r="AT136" s="59">
        <f t="shared" ca="1" si="350"/>
        <v>433</v>
      </c>
      <c r="AU136" s="59">
        <f t="shared" ca="1" si="350"/>
        <v>3.55</v>
      </c>
      <c r="AV136" s="59">
        <f t="shared" ca="1" si="350"/>
        <v>-1.81</v>
      </c>
      <c r="AW136" s="93">
        <f t="shared" ca="1" si="351"/>
        <v>116</v>
      </c>
      <c r="AX136" s="94">
        <f t="shared" ca="1" si="352"/>
        <v>30.61</v>
      </c>
      <c r="AY136" s="94">
        <f t="shared" ca="1" si="352"/>
        <v>9.57</v>
      </c>
      <c r="AZ136" s="94">
        <f t="shared" ca="1" si="352"/>
        <v>0</v>
      </c>
      <c r="BA136" s="94" t="str">
        <f t="shared" ca="1" si="352"/>
        <v/>
      </c>
      <c r="BB136" s="94">
        <f t="shared" ca="1" si="352"/>
        <v>11.62</v>
      </c>
      <c r="BC136" s="94" t="str">
        <f t="shared" ca="1" si="352"/>
        <v/>
      </c>
      <c r="BD136" s="94">
        <f t="shared" ca="1" si="352"/>
        <v>-5.36</v>
      </c>
      <c r="BE136" s="94">
        <f t="shared" ca="1" si="353"/>
        <v>51.8</v>
      </c>
      <c r="BF136" s="94">
        <f t="shared" ca="1" si="354"/>
        <v>1.6105999999999999E-2</v>
      </c>
      <c r="BG136" s="94">
        <f t="shared" ca="1" si="354"/>
        <v>2.4206400000000001</v>
      </c>
      <c r="BH136" s="99">
        <f t="shared" ca="1" si="355"/>
        <v>116</v>
      </c>
      <c r="BI136" s="59">
        <f t="shared" ca="1" si="356"/>
        <v>30.61</v>
      </c>
      <c r="BJ136" s="59">
        <f t="shared" ca="1" si="356"/>
        <v>9.57</v>
      </c>
      <c r="BK136" s="59">
        <f t="shared" ca="1" si="356"/>
        <v>0</v>
      </c>
      <c r="BL136" s="59" t="str">
        <f t="shared" ca="1" si="356"/>
        <v/>
      </c>
      <c r="BM136" s="59">
        <f t="shared" ca="1" si="356"/>
        <v>11.62</v>
      </c>
      <c r="BN136" s="59" t="str">
        <f t="shared" ca="1" si="356"/>
        <v/>
      </c>
      <c r="BO136" s="59">
        <f t="shared" ca="1" si="356"/>
        <v>-5.36</v>
      </c>
      <c r="BP136" s="59">
        <f t="shared" ca="1" si="357"/>
        <v>51.8</v>
      </c>
      <c r="BQ136" s="59">
        <f t="shared" ca="1" si="358"/>
        <v>1.6105999999999999E-2</v>
      </c>
      <c r="BR136" s="59">
        <f t="shared" ca="1" si="358"/>
        <v>2.4206400000000001</v>
      </c>
      <c r="BS136" t="str">
        <f t="shared" si="359"/>
        <v>W12R08</v>
      </c>
      <c r="BT136">
        <f t="shared" si="360"/>
        <v>136</v>
      </c>
      <c r="BU136" t="b">
        <f t="shared" si="362"/>
        <v>0</v>
      </c>
    </row>
    <row r="137" spans="1:73" x14ac:dyDescent="0.3">
      <c r="A137" t="str">
        <f t="shared" si="361"/>
        <v>W12</v>
      </c>
      <c r="B137" t="s">
        <v>93</v>
      </c>
      <c r="C137" s="3" t="str">
        <f t="shared" si="331"/>
        <v>EAA Ceiling R49 Verified Wind U0.39/S0.34</v>
      </c>
      <c r="D137" t="str">
        <f t="shared" si="332"/>
        <v>n/a</v>
      </c>
      <c r="E137" s="2">
        <f t="shared" ca="1" si="333"/>
        <v>48.16</v>
      </c>
      <c r="F137" s="2">
        <f t="shared" ca="1" si="334"/>
        <v>48.16</v>
      </c>
      <c r="G137" s="3">
        <f t="shared" ca="1" si="335"/>
        <v>0</v>
      </c>
      <c r="H137" s="27" t="str">
        <f t="shared" ca="1" si="336"/>
        <v>Yes</v>
      </c>
      <c r="I137" s="2">
        <f t="shared" ca="1" si="337"/>
        <v>51.8</v>
      </c>
      <c r="J137" s="2">
        <f t="shared" ca="1" si="338"/>
        <v>51.8</v>
      </c>
      <c r="K137" s="2">
        <f t="shared" ca="1" si="339"/>
        <v>51.8</v>
      </c>
      <c r="L137" s="3">
        <f t="shared" ca="1" si="340"/>
        <v>0</v>
      </c>
      <c r="M137" s="3" t="str">
        <f t="shared" ca="1" si="341"/>
        <v>Yes</v>
      </c>
      <c r="N137" s="27" t="str">
        <f>N133</f>
        <v>W12R05</v>
      </c>
      <c r="O137" s="19">
        <f t="shared" ca="1" si="342"/>
        <v>3.6400000000000006</v>
      </c>
      <c r="P137" s="93">
        <f t="shared" ca="1" si="343"/>
        <v>117</v>
      </c>
      <c r="Q137" s="94">
        <f t="shared" ca="1" si="344"/>
        <v>29.09</v>
      </c>
      <c r="R137" s="94">
        <f t="shared" ca="1" si="344"/>
        <v>7.45</v>
      </c>
      <c r="S137" s="94">
        <f t="shared" ca="1" si="344"/>
        <v>0</v>
      </c>
      <c r="T137" s="94" t="str">
        <f t="shared" ca="1" si="344"/>
        <v/>
      </c>
      <c r="U137" s="94">
        <f t="shared" ca="1" si="344"/>
        <v>11.62</v>
      </c>
      <c r="V137" s="94">
        <f t="shared" ca="1" si="344"/>
        <v>0</v>
      </c>
      <c r="W137" s="94">
        <f t="shared" ca="1" si="345"/>
        <v>48.16</v>
      </c>
      <c r="X137" s="94">
        <f t="shared" ca="1" si="346"/>
        <v>64.900000000000006</v>
      </c>
      <c r="Y137" s="94">
        <f t="shared" ca="1" si="346"/>
        <v>1.0755799999999999E-2</v>
      </c>
      <c r="Z137" s="107">
        <f t="shared" ca="1" si="346"/>
        <v>0</v>
      </c>
      <c r="AA137" s="107">
        <f t="shared" ca="1" si="346"/>
        <v>0</v>
      </c>
      <c r="AB137" s="94">
        <f t="shared" ca="1" si="346"/>
        <v>443</v>
      </c>
      <c r="AC137" s="94">
        <f t="shared" ca="1" si="346"/>
        <v>3.64</v>
      </c>
      <c r="AD137" s="94">
        <f t="shared" ca="1" si="346"/>
        <v>-1.71</v>
      </c>
      <c r="AE137" s="99">
        <f t="shared" ca="1" si="347"/>
        <v>117</v>
      </c>
      <c r="AF137" s="59">
        <f t="shared" ca="1" si="348"/>
        <v>29.09</v>
      </c>
      <c r="AG137" s="59">
        <f t="shared" ca="1" si="348"/>
        <v>7.45</v>
      </c>
      <c r="AH137" s="59">
        <f t="shared" ca="1" si="348"/>
        <v>0</v>
      </c>
      <c r="AI137" s="59" t="str">
        <f t="shared" ca="1" si="348"/>
        <v/>
      </c>
      <c r="AJ137" s="59">
        <f t="shared" ca="1" si="348"/>
        <v>11.62</v>
      </c>
      <c r="AK137" s="59">
        <f t="shared" ca="1" si="348"/>
        <v>0</v>
      </c>
      <c r="AL137" s="59">
        <f t="shared" ca="1" si="348"/>
        <v>0</v>
      </c>
      <c r="AM137" s="59">
        <f t="shared" ca="1" si="349"/>
        <v>48.16</v>
      </c>
      <c r="AN137" s="59">
        <f t="shared" ca="1" si="350"/>
        <v>1.0755799999999999E-2</v>
      </c>
      <c r="AO137" s="59">
        <f t="shared" ca="1" si="350"/>
        <v>0</v>
      </c>
      <c r="AP137" s="59">
        <f t="shared" ca="1" si="350"/>
        <v>0</v>
      </c>
      <c r="AQ137" s="59">
        <f t="shared" ca="1" si="350"/>
        <v>443</v>
      </c>
      <c r="AR137" s="103">
        <f t="shared" ca="1" si="350"/>
        <v>0</v>
      </c>
      <c r="AS137" s="103">
        <f t="shared" ca="1" si="350"/>
        <v>0</v>
      </c>
      <c r="AT137" s="59">
        <f t="shared" ca="1" si="350"/>
        <v>443</v>
      </c>
      <c r="AU137" s="59">
        <f t="shared" ca="1" si="350"/>
        <v>3.64</v>
      </c>
      <c r="AV137" s="59">
        <f t="shared" ca="1" si="350"/>
        <v>-1.71</v>
      </c>
      <c r="AW137" s="93">
        <f t="shared" ca="1" si="351"/>
        <v>117</v>
      </c>
      <c r="AX137" s="94">
        <f t="shared" ca="1" si="352"/>
        <v>30.61</v>
      </c>
      <c r="AY137" s="94">
        <f t="shared" ca="1" si="352"/>
        <v>9.57</v>
      </c>
      <c r="AZ137" s="94">
        <f t="shared" ca="1" si="352"/>
        <v>0</v>
      </c>
      <c r="BA137" s="94" t="str">
        <f t="shared" ca="1" si="352"/>
        <v/>
      </c>
      <c r="BB137" s="94">
        <f t="shared" ca="1" si="352"/>
        <v>11.62</v>
      </c>
      <c r="BC137" s="94" t="str">
        <f t="shared" ca="1" si="352"/>
        <v/>
      </c>
      <c r="BD137" s="94">
        <f t="shared" ca="1" si="352"/>
        <v>-5.36</v>
      </c>
      <c r="BE137" s="94">
        <f t="shared" ca="1" si="353"/>
        <v>51.8</v>
      </c>
      <c r="BF137" s="94">
        <f t="shared" ca="1" si="354"/>
        <v>1.6105999999999999E-2</v>
      </c>
      <c r="BG137" s="94">
        <f t="shared" ca="1" si="354"/>
        <v>2.4206400000000001</v>
      </c>
      <c r="BH137" s="99">
        <f t="shared" ca="1" si="355"/>
        <v>117</v>
      </c>
      <c r="BI137" s="59">
        <f t="shared" ca="1" si="356"/>
        <v>30.61</v>
      </c>
      <c r="BJ137" s="59">
        <f t="shared" ca="1" si="356"/>
        <v>9.57</v>
      </c>
      <c r="BK137" s="59">
        <f t="shared" ca="1" si="356"/>
        <v>0</v>
      </c>
      <c r="BL137" s="59" t="str">
        <f t="shared" ca="1" si="356"/>
        <v/>
      </c>
      <c r="BM137" s="59">
        <f t="shared" ca="1" si="356"/>
        <v>11.62</v>
      </c>
      <c r="BN137" s="59" t="str">
        <f t="shared" ca="1" si="356"/>
        <v/>
      </c>
      <c r="BO137" s="59">
        <f t="shared" ca="1" si="356"/>
        <v>-5.36</v>
      </c>
      <c r="BP137" s="59">
        <f t="shared" ca="1" si="357"/>
        <v>51.8</v>
      </c>
      <c r="BQ137" s="59">
        <f t="shared" ca="1" si="358"/>
        <v>1.6105999999999999E-2</v>
      </c>
      <c r="BR137" s="59">
        <f t="shared" ca="1" si="358"/>
        <v>2.4206400000000001</v>
      </c>
      <c r="BS137" t="str">
        <f t="shared" si="359"/>
        <v>W12R09</v>
      </c>
      <c r="BT137">
        <f t="shared" si="360"/>
        <v>137</v>
      </c>
      <c r="BU137" t="b">
        <f t="shared" si="362"/>
        <v>0</v>
      </c>
    </row>
    <row r="138" spans="1:73" x14ac:dyDescent="0.3">
      <c r="A138" t="str">
        <f t="shared" si="361"/>
        <v>W12</v>
      </c>
      <c r="B138" t="s">
        <v>95</v>
      </c>
      <c r="C138" s="3" t="str">
        <f t="shared" si="331"/>
        <v>EAA Ceiling R49 Verified Wind U0.39/S0.34 Verified</v>
      </c>
      <c r="D138" t="str">
        <f>IF(NOT(BU138),"n/a",IF(AND(H138=Yes,M138=Yes),Pass,Fail))</f>
        <v>n/a</v>
      </c>
      <c r="E138" s="2">
        <f t="shared" ca="1" si="333"/>
        <v>48.16</v>
      </c>
      <c r="F138" s="2">
        <f t="shared" ca="1" si="334"/>
        <v>48.16</v>
      </c>
      <c r="G138" s="3">
        <f t="shared" ca="1" si="335"/>
        <v>0</v>
      </c>
      <c r="H138" s="27" t="str">
        <f t="shared" ca="1" si="336"/>
        <v>Yes</v>
      </c>
      <c r="I138" s="2">
        <f t="shared" ca="1" si="337"/>
        <v>51.8</v>
      </c>
      <c r="J138" s="2">
        <f t="shared" ca="1" si="338"/>
        <v>51.8</v>
      </c>
      <c r="K138" s="2">
        <f t="shared" ca="1" si="339"/>
        <v>51.8</v>
      </c>
      <c r="L138" s="3">
        <f t="shared" ca="1" si="340"/>
        <v>0</v>
      </c>
      <c r="M138" s="3" t="str">
        <f t="shared" ca="1" si="341"/>
        <v>Yes</v>
      </c>
      <c r="N138" s="27" t="str">
        <f>N134</f>
        <v>W12R05</v>
      </c>
      <c r="O138" s="19">
        <f t="shared" ca="1" si="342"/>
        <v>3.6400000000000006</v>
      </c>
      <c r="P138" s="93">
        <f t="shared" ca="1" si="343"/>
        <v>118</v>
      </c>
      <c r="Q138" s="94">
        <f t="shared" ca="1" si="344"/>
        <v>29.09</v>
      </c>
      <c r="R138" s="94">
        <f t="shared" ca="1" si="344"/>
        <v>7.45</v>
      </c>
      <c r="S138" s="94">
        <f t="shared" ca="1" si="344"/>
        <v>0</v>
      </c>
      <c r="T138" s="94" t="str">
        <f t="shared" ca="1" si="344"/>
        <v/>
      </c>
      <c r="U138" s="94">
        <f t="shared" ca="1" si="344"/>
        <v>11.62</v>
      </c>
      <c r="V138" s="94">
        <f t="shared" ca="1" si="344"/>
        <v>0</v>
      </c>
      <c r="W138" s="94">
        <f t="shared" ca="1" si="345"/>
        <v>48.16</v>
      </c>
      <c r="X138" s="94">
        <f t="shared" ca="1" si="346"/>
        <v>64.900000000000006</v>
      </c>
      <c r="Y138" s="94">
        <f t="shared" ca="1" si="346"/>
        <v>1.0755799999999999E-2</v>
      </c>
      <c r="Z138" s="107">
        <f t="shared" ca="1" si="346"/>
        <v>0</v>
      </c>
      <c r="AA138" s="107">
        <f t="shared" ca="1" si="346"/>
        <v>0</v>
      </c>
      <c r="AB138" s="94">
        <f t="shared" ca="1" si="346"/>
        <v>443</v>
      </c>
      <c r="AC138" s="94">
        <f t="shared" ca="1" si="346"/>
        <v>3.64</v>
      </c>
      <c r="AD138" s="94">
        <f t="shared" ca="1" si="346"/>
        <v>-1.71</v>
      </c>
      <c r="AE138" s="99">
        <f t="shared" ca="1" si="347"/>
        <v>118</v>
      </c>
      <c r="AF138" s="59">
        <f t="shared" ca="1" si="348"/>
        <v>29.09</v>
      </c>
      <c r="AG138" s="59">
        <f t="shared" ca="1" si="348"/>
        <v>7.45</v>
      </c>
      <c r="AH138" s="59">
        <f t="shared" ca="1" si="348"/>
        <v>0</v>
      </c>
      <c r="AI138" s="59" t="str">
        <f t="shared" ca="1" si="348"/>
        <v/>
      </c>
      <c r="AJ138" s="59">
        <f t="shared" ca="1" si="348"/>
        <v>11.62</v>
      </c>
      <c r="AK138" s="59">
        <f t="shared" ca="1" si="348"/>
        <v>0</v>
      </c>
      <c r="AL138" s="59">
        <f t="shared" ca="1" si="348"/>
        <v>0</v>
      </c>
      <c r="AM138" s="59">
        <f t="shared" ca="1" si="349"/>
        <v>48.16</v>
      </c>
      <c r="AN138" s="59">
        <f t="shared" ca="1" si="350"/>
        <v>1.0755799999999999E-2</v>
      </c>
      <c r="AO138" s="59">
        <f t="shared" ca="1" si="350"/>
        <v>0</v>
      </c>
      <c r="AP138" s="59">
        <f t="shared" ca="1" si="350"/>
        <v>0</v>
      </c>
      <c r="AQ138" s="59">
        <f t="shared" ca="1" si="350"/>
        <v>443</v>
      </c>
      <c r="AR138" s="103">
        <f t="shared" ca="1" si="350"/>
        <v>0</v>
      </c>
      <c r="AS138" s="103">
        <f t="shared" ca="1" si="350"/>
        <v>0</v>
      </c>
      <c r="AT138" s="59">
        <f t="shared" ca="1" si="350"/>
        <v>443</v>
      </c>
      <c r="AU138" s="59">
        <f t="shared" ca="1" si="350"/>
        <v>3.64</v>
      </c>
      <c r="AV138" s="59">
        <f t="shared" ca="1" si="350"/>
        <v>-1.71</v>
      </c>
      <c r="AW138" s="93">
        <f t="shared" ca="1" si="351"/>
        <v>118</v>
      </c>
      <c r="AX138" s="94">
        <f t="shared" ca="1" si="352"/>
        <v>30.61</v>
      </c>
      <c r="AY138" s="94">
        <f t="shared" ca="1" si="352"/>
        <v>9.57</v>
      </c>
      <c r="AZ138" s="94">
        <f t="shared" ca="1" si="352"/>
        <v>0</v>
      </c>
      <c r="BA138" s="94" t="str">
        <f t="shared" ca="1" si="352"/>
        <v/>
      </c>
      <c r="BB138" s="94">
        <f t="shared" ca="1" si="352"/>
        <v>11.62</v>
      </c>
      <c r="BC138" s="94" t="str">
        <f t="shared" ca="1" si="352"/>
        <v/>
      </c>
      <c r="BD138" s="94">
        <f t="shared" ca="1" si="352"/>
        <v>-5.36</v>
      </c>
      <c r="BE138" s="94">
        <f t="shared" ca="1" si="353"/>
        <v>51.8</v>
      </c>
      <c r="BF138" s="94">
        <f t="shared" ca="1" si="354"/>
        <v>1.6105999999999999E-2</v>
      </c>
      <c r="BG138" s="94">
        <f t="shared" ca="1" si="354"/>
        <v>2.4206400000000001</v>
      </c>
      <c r="BH138" s="99">
        <f t="shared" ca="1" si="355"/>
        <v>118</v>
      </c>
      <c r="BI138" s="59">
        <f t="shared" ca="1" si="356"/>
        <v>30.61</v>
      </c>
      <c r="BJ138" s="59">
        <f t="shared" ca="1" si="356"/>
        <v>9.57</v>
      </c>
      <c r="BK138" s="59">
        <f t="shared" ca="1" si="356"/>
        <v>0</v>
      </c>
      <c r="BL138" s="59" t="str">
        <f t="shared" ca="1" si="356"/>
        <v/>
      </c>
      <c r="BM138" s="59">
        <f t="shared" ca="1" si="356"/>
        <v>11.62</v>
      </c>
      <c r="BN138" s="59" t="str">
        <f t="shared" ca="1" si="356"/>
        <v/>
      </c>
      <c r="BO138" s="59">
        <f t="shared" ca="1" si="356"/>
        <v>-5.36</v>
      </c>
      <c r="BP138" s="59">
        <f t="shared" ca="1" si="357"/>
        <v>51.8</v>
      </c>
      <c r="BQ138" s="59">
        <f t="shared" ca="1" si="358"/>
        <v>1.6105999999999999E-2</v>
      </c>
      <c r="BR138" s="59">
        <f t="shared" ca="1" si="358"/>
        <v>2.4206400000000001</v>
      </c>
      <c r="BS138" t="str">
        <f t="shared" si="359"/>
        <v>W12R10</v>
      </c>
      <c r="BT138">
        <f t="shared" si="360"/>
        <v>138</v>
      </c>
      <c r="BU138" t="b">
        <f>BU137</f>
        <v>0</v>
      </c>
    </row>
    <row r="139" spans="1:73" s="6" customFormat="1" x14ac:dyDescent="0.3">
      <c r="A139" s="18" t="str">
        <f>"Result "&amp;A128</f>
        <v>Result W12</v>
      </c>
      <c r="C139" s="5"/>
      <c r="D139" s="6" t="str" cm="1">
        <f t="array" aca="1" ref="D139" ca="1">IF(NOT(BU139),"n/a",IF(COUNTIF(D129:D138,Pass)=INDIRECT("count"&amp;A138),Pass,Fail))</f>
        <v>n/a</v>
      </c>
      <c r="E139" s="15" t="e">
        <f ca="1">IF(Units="EDR total","n/a",AVERAGE(E129:E138))</f>
        <v>#N/A</v>
      </c>
      <c r="F139" s="15" t="e">
        <f ca="1">IF(Units="EDR total","n/a",AVERAGE(F129:F138))</f>
        <v>#N/A</v>
      </c>
      <c r="G139" s="16" t="e">
        <f ca="1">IF(Units="EDR total","n/a",IF(E139=0,0,(F139-E139)/E139))</f>
        <v>#N/A</v>
      </c>
      <c r="H139" s="17"/>
      <c r="I139" s="15" t="e">
        <f ca="1">IF(Units="EDR total","n/a",AVERAGE(I129:I138))</f>
        <v>#N/A</v>
      </c>
      <c r="J139" s="15" t="e">
        <f ca="1">IF(Units="EDR total","n/a",AVERAGE(J129:J138))</f>
        <v>#N/A</v>
      </c>
      <c r="K139" s="15" t="e">
        <f ca="1">IF(Units="EDR total","n/a",AVERAGE(K129:K138))</f>
        <v>#N/A</v>
      </c>
      <c r="L139" s="16" t="e">
        <f ca="1">IF(Units="EDR","n/a",IF(J139=0,0,(K139-J139)/J139))</f>
        <v>#N/A</v>
      </c>
      <c r="M139" s="17" t="s">
        <v>252</v>
      </c>
      <c r="N139" s="17" t="e">
        <f ca="1">MIN(L129:L138)</f>
        <v>#N/A</v>
      </c>
      <c r="O139" s="15" t="e">
        <f ca="1">AVERAGE(O129:O138)</f>
        <v>#N/A</v>
      </c>
      <c r="P139" s="95" t="s">
        <v>253</v>
      </c>
      <c r="Q139" s="96" t="str">
        <f t="shared" ref="Q139:AC139" ca="1" si="363">IFERROR(AVERAGE(Q129:Q138),"")</f>
        <v/>
      </c>
      <c r="R139" s="96" t="str">
        <f t="shared" ca="1" si="363"/>
        <v/>
      </c>
      <c r="S139" s="96" t="str">
        <f t="shared" ca="1" si="363"/>
        <v/>
      </c>
      <c r="T139" s="96" t="str">
        <f t="shared" ca="1" si="363"/>
        <v/>
      </c>
      <c r="U139" s="96" t="str">
        <f t="shared" ca="1" si="363"/>
        <v/>
      </c>
      <c r="V139" s="96" t="str">
        <f t="shared" ca="1" si="363"/>
        <v/>
      </c>
      <c r="W139" s="96" t="str">
        <f t="shared" ca="1" si="363"/>
        <v/>
      </c>
      <c r="X139" s="96" t="str">
        <f t="shared" ca="1" si="363"/>
        <v/>
      </c>
      <c r="Y139" s="96" t="str">
        <f t="shared" ca="1" si="363"/>
        <v/>
      </c>
      <c r="Z139" s="108" t="str">
        <f t="shared" ca="1" si="363"/>
        <v/>
      </c>
      <c r="AA139" s="108" t="str">
        <f t="shared" ca="1" si="363"/>
        <v/>
      </c>
      <c r="AB139" s="96" t="str">
        <f t="shared" ca="1" si="363"/>
        <v/>
      </c>
      <c r="AC139" s="96" t="str">
        <f t="shared" ca="1" si="363"/>
        <v/>
      </c>
      <c r="AD139" s="96" t="str">
        <f t="shared" ref="AD139" ca="1" si="364">IFERROR(AVERAGE(AD129:AD138),"")</f>
        <v/>
      </c>
      <c r="AE139" s="79" t="s">
        <v>253</v>
      </c>
      <c r="AF139" s="79" t="str">
        <f t="shared" ref="AF139:AU139" ca="1" si="365">IFERROR(AVERAGE(AF129:AF138),"")</f>
        <v/>
      </c>
      <c r="AG139" s="79" t="str">
        <f t="shared" ca="1" si="365"/>
        <v/>
      </c>
      <c r="AH139" s="79" t="str">
        <f t="shared" ca="1" si="365"/>
        <v/>
      </c>
      <c r="AI139" s="79" t="str">
        <f t="shared" ca="1" si="365"/>
        <v/>
      </c>
      <c r="AJ139" s="79" t="str">
        <f t="shared" ca="1" si="365"/>
        <v/>
      </c>
      <c r="AK139" s="79" t="str">
        <f t="shared" ca="1" si="365"/>
        <v/>
      </c>
      <c r="AL139" s="79" t="str">
        <f t="shared" ref="AL139" ca="1" si="366">IFERROR(AVERAGE(AL129:AL138),"")</f>
        <v/>
      </c>
      <c r="AM139" s="79" t="str">
        <f t="shared" ca="1" si="365"/>
        <v/>
      </c>
      <c r="AN139" s="79" t="str">
        <f t="shared" ca="1" si="365"/>
        <v/>
      </c>
      <c r="AO139" s="79" t="str">
        <f t="shared" ca="1" si="365"/>
        <v/>
      </c>
      <c r="AP139" s="79" t="str">
        <f t="shared" ca="1" si="365"/>
        <v/>
      </c>
      <c r="AQ139" s="79" t="str">
        <f t="shared" ca="1" si="365"/>
        <v/>
      </c>
      <c r="AR139" s="104" t="str">
        <f t="shared" ca="1" si="365"/>
        <v/>
      </c>
      <c r="AS139" s="104" t="str">
        <f t="shared" ca="1" si="365"/>
        <v/>
      </c>
      <c r="AT139" s="79" t="str">
        <f t="shared" ca="1" si="365"/>
        <v/>
      </c>
      <c r="AU139" s="79" t="str">
        <f t="shared" ca="1" si="365"/>
        <v/>
      </c>
      <c r="AV139" s="79" t="str">
        <f t="shared" ref="AV139" ca="1" si="367">IFERROR(AVERAGE(AV129:AV138),"")</f>
        <v/>
      </c>
      <c r="AW139" s="111"/>
      <c r="AX139" s="96" t="str">
        <f t="shared" ref="AX139:BG139" ca="1" si="368">IFERROR(AVERAGE(AX129:AX138),"")</f>
        <v/>
      </c>
      <c r="AY139" s="96" t="str">
        <f t="shared" ca="1" si="368"/>
        <v/>
      </c>
      <c r="AZ139" s="96" t="str">
        <f t="shared" ca="1" si="368"/>
        <v/>
      </c>
      <c r="BA139" s="96" t="str">
        <f t="shared" ca="1" si="368"/>
        <v/>
      </c>
      <c r="BB139" s="96" t="str">
        <f t="shared" ca="1" si="368"/>
        <v/>
      </c>
      <c r="BC139" s="96" t="str">
        <f t="shared" ca="1" si="368"/>
        <v/>
      </c>
      <c r="BD139" s="96" t="str">
        <f t="shared" ref="BD139" ca="1" si="369">IFERROR(AVERAGE(BD129:BD138),"")</f>
        <v/>
      </c>
      <c r="BE139" s="96" t="str">
        <f t="shared" ca="1" si="368"/>
        <v/>
      </c>
      <c r="BF139" s="96" t="str">
        <f t="shared" ca="1" si="368"/>
        <v/>
      </c>
      <c r="BG139" s="96" t="str">
        <f t="shared" ca="1" si="368"/>
        <v/>
      </c>
      <c r="BH139" s="44"/>
      <c r="BI139" s="79" t="str">
        <f t="shared" ref="BI139:BR139" ca="1" si="370">IFERROR(AVERAGE(BI129:BI138),"")</f>
        <v/>
      </c>
      <c r="BJ139" s="79" t="str">
        <f t="shared" ca="1" si="370"/>
        <v/>
      </c>
      <c r="BK139" s="79" t="str">
        <f t="shared" ca="1" si="370"/>
        <v/>
      </c>
      <c r="BL139" s="79" t="str">
        <f t="shared" ca="1" si="370"/>
        <v/>
      </c>
      <c r="BM139" s="79" t="str">
        <f t="shared" ca="1" si="370"/>
        <v/>
      </c>
      <c r="BN139" s="79" t="str">
        <f t="shared" ca="1" si="370"/>
        <v/>
      </c>
      <c r="BO139" s="79" t="str">
        <f t="shared" ref="BO139" ca="1" si="371">IFERROR(AVERAGE(BO129:BO138),"")</f>
        <v/>
      </c>
      <c r="BP139" s="79" t="str">
        <f t="shared" ca="1" si="370"/>
        <v/>
      </c>
      <c r="BQ139" s="79" t="str">
        <f t="shared" ca="1" si="370"/>
        <v/>
      </c>
      <c r="BR139" s="79" t="str">
        <f t="shared" ca="1" si="370"/>
        <v/>
      </c>
      <c r="BU139" s="6" t="b">
        <f t="shared" si="362"/>
        <v>0</v>
      </c>
    </row>
    <row r="140" spans="1:73" x14ac:dyDescent="0.3">
      <c r="C140" s="6" t="str">
        <f>"Page 6 of "&amp;TotalPages</f>
        <v>Page 6 of 11</v>
      </c>
      <c r="E140" s="6"/>
      <c r="F140" s="6"/>
      <c r="G140" s="6"/>
      <c r="H140" s="5"/>
      <c r="I140" s="6"/>
      <c r="J140" s="6"/>
      <c r="K140" s="6"/>
      <c r="L140" s="5" t="s">
        <v>254</v>
      </c>
      <c r="M140" s="5" t="s">
        <v>255</v>
      </c>
      <c r="N140" s="28" t="e">
        <f ca="1">MAX(L129:L138)</f>
        <v>#N/A</v>
      </c>
      <c r="AE140" s="44" t="s">
        <v>256</v>
      </c>
      <c r="AF140" s="100" t="e">
        <f ca="1">(AF139-Q139)/Q139</f>
        <v>#VALUE!</v>
      </c>
      <c r="AG140" s="100" t="e">
        <f ca="1">(AG139-R139)/R139</f>
        <v>#VALUE!</v>
      </c>
      <c r="AH140" s="100" t="e">
        <f ca="1">(AH139-S139)/S139</f>
        <v>#VALUE!</v>
      </c>
      <c r="AI140" s="100"/>
      <c r="AJ140" s="100" t="e">
        <f ca="1">(AJ139-U139)/U139</f>
        <v>#VALUE!</v>
      </c>
      <c r="AK140" s="100"/>
      <c r="AL140" s="100"/>
      <c r="AM140" s="100" t="e">
        <f ca="1">(AM139-W139)/W139</f>
        <v>#VALUE!</v>
      </c>
    </row>
    <row r="141" spans="1:73" x14ac:dyDescent="0.3">
      <c r="A141" s="6" t="s">
        <v>150</v>
      </c>
      <c r="B141" s="6" t="str">
        <f>VLOOKUP(A141,TestArray,2)&amp;" in "&amp;VLOOKUP(A141,TestArray,3)&amp;" for Prototype "&amp;VLOOKUP(A141,TestArray,4)</f>
        <v>E+A+A Walls &amp; HVAC in CZ12 for Prototype P1665ft2</v>
      </c>
      <c r="C141" s="6"/>
      <c r="I141" s="6" t="str">
        <f>VLOOKUP(A141,TestArray,21)</f>
        <v>Standard = Varies for this test</v>
      </c>
    </row>
    <row r="142" spans="1:73" x14ac:dyDescent="0.3">
      <c r="A142" t="str">
        <f>A141</f>
        <v>W13</v>
      </c>
      <c r="B142" t="s">
        <v>80</v>
      </c>
      <c r="C142" s="109" t="str">
        <f t="shared" ref="C142:C149" si="372">VLOOKUP(A142,TestArray,4+RIGHT(B142,2))</f>
        <v>EAA Ceiling R49 Verified Wall R13</v>
      </c>
      <c r="D142" t="str">
        <f t="shared" ref="D142:D149" si="373">IF(NOT(BU142),"n/a",IF(AND(H142=Yes,M142=Yes),Pass,Fail))</f>
        <v>n/a</v>
      </c>
      <c r="E142" s="2">
        <f t="shared" ref="E142:E149" ca="1" si="374">IF(Units="EDR2 total",0,IF(Units="EDR1 total",0,W142))</f>
        <v>41.73</v>
      </c>
      <c r="F142" s="2">
        <f t="shared" ref="F142:F149" ca="1" si="375">IF(Units="EDR2 total",0,IF(Units="EDR1 total",0,AM142))</f>
        <v>41.73</v>
      </c>
      <c r="G142" s="3">
        <f t="shared" ref="G142:G149" ca="1" si="376">IF(E142=0,0,(F142-E142)/E142)</f>
        <v>0</v>
      </c>
      <c r="H142" s="27" t="str">
        <f t="shared" ref="H142:H149" ca="1" si="377">IF(AND((E142-Tolerance&lt;=F142),(E142+Tolerance&gt;=F142)),Yes,No)</f>
        <v>Yes</v>
      </c>
      <c r="I142" s="2">
        <f t="shared" ref="I142:I149" ca="1" si="378">IF(Units="EDR2 total",J142,IF(Units="EDR1 total",J142,INDIRECT(RefCol&amp;INDEX(StandardArray,MATCH($N142,StandardList,0),2))))</f>
        <v>47.21</v>
      </c>
      <c r="J142" s="2">
        <f t="shared" ref="J142:J149" ca="1" si="379">IF(Units="EDR2 total",0,IF(Units="EDR1 total",0,BE142))</f>
        <v>47.21</v>
      </c>
      <c r="K142" s="2">
        <f t="shared" ref="K142:K149" ca="1" si="380">IF(Units="EDR2 total",0,IF(Units="EDR1 total",0,BP142))</f>
        <v>47.21</v>
      </c>
      <c r="L142" s="3">
        <f t="shared" ref="L142:L149" ca="1" si="381">IF(I142=0,0,(K142-I142)/I142)</f>
        <v>0</v>
      </c>
      <c r="M142" s="3" t="str">
        <f ca="1">IF(AND((I142-Tolerance&lt;=K142),(I142+Tolerance&gt;=K142),(J142-Tolerance&lt;=K142),(J142+Tolerance&gt;=K142)),Yes,No)</f>
        <v>Yes</v>
      </c>
      <c r="N142" s="27" t="s">
        <v>697</v>
      </c>
      <c r="O142" s="19">
        <f t="shared" ref="O142:O149" ca="1" si="382">K142-F142</f>
        <v>5.480000000000004</v>
      </c>
      <c r="P142" s="93">
        <f t="shared" ref="P142:P149" ca="1" si="383">MATCH($A142&amp;$B142,INDIRECT(P$2),0)</f>
        <v>119</v>
      </c>
      <c r="Q142" s="94">
        <f t="shared" ref="Q142:V149" ca="1" si="384">IF(Q$3=0,"",INDEX(INDIRECT(Q$1),$P142,Q$3))</f>
        <v>22.01</v>
      </c>
      <c r="R142" s="94">
        <f t="shared" ca="1" si="384"/>
        <v>8.1</v>
      </c>
      <c r="S142" s="94">
        <f t="shared" ca="1" si="384"/>
        <v>0</v>
      </c>
      <c r="T142" s="94" t="str">
        <f t="shared" ca="1" si="384"/>
        <v/>
      </c>
      <c r="U142" s="94">
        <f t="shared" ca="1" si="384"/>
        <v>11.62</v>
      </c>
      <c r="V142" s="94">
        <f t="shared" ca="1" si="384"/>
        <v>0</v>
      </c>
      <c r="W142" s="94">
        <f t="shared" ref="W142:W149" ca="1" si="385">IF(TotalSum="No",INDEX(INDIRECT(W$1),$P142,W$3),SUM(Q142:V142))</f>
        <v>41.73</v>
      </c>
      <c r="X142" s="94">
        <f t="shared" ref="X142:AD149" ca="1" si="386">IF(X$3=0,"",INDEX(INDIRECT(X$1),$P142,X$3))</f>
        <v>58.49</v>
      </c>
      <c r="Y142" s="94">
        <f t="shared" ca="1" si="386"/>
        <v>1.22723E-2</v>
      </c>
      <c r="Z142" s="107">
        <f t="shared" ca="1" si="386"/>
        <v>0</v>
      </c>
      <c r="AA142" s="107">
        <f t="shared" ca="1" si="386"/>
        <v>0</v>
      </c>
      <c r="AB142" s="94">
        <f t="shared" ca="1" si="386"/>
        <v>507</v>
      </c>
      <c r="AC142" s="94">
        <f t="shared" ca="1" si="386"/>
        <v>5.48</v>
      </c>
      <c r="AD142" s="94">
        <f t="shared" ca="1" si="386"/>
        <v>-0.24</v>
      </c>
      <c r="AE142" s="99">
        <f t="shared" ref="AE142:AE149" ca="1" si="387">MATCH($A142&amp;$B142,INDIRECT(AE$2),0)</f>
        <v>119</v>
      </c>
      <c r="AF142" s="59">
        <f t="shared" ref="AF142:AL149" ca="1" si="388">IF(AF$3=0,"",INDEX(INDIRECT(AF$1),$AE142,AF$3))</f>
        <v>22.01</v>
      </c>
      <c r="AG142" s="59">
        <f t="shared" ca="1" si="388"/>
        <v>8.1</v>
      </c>
      <c r="AH142" s="59">
        <f t="shared" ca="1" si="388"/>
        <v>0</v>
      </c>
      <c r="AI142" s="59" t="str">
        <f t="shared" ca="1" si="388"/>
        <v/>
      </c>
      <c r="AJ142" s="59">
        <f t="shared" ca="1" si="388"/>
        <v>11.62</v>
      </c>
      <c r="AK142" s="59">
        <f t="shared" ca="1" si="388"/>
        <v>0</v>
      </c>
      <c r="AL142" s="59">
        <f t="shared" ca="1" si="388"/>
        <v>0</v>
      </c>
      <c r="AM142" s="59">
        <f t="shared" ref="AM142:AM149" ca="1" si="389">IF(TotalSum="No",INDEX(INDIRECT(AM$1),$AE142,AM$3),SUM(AF142:AK142))</f>
        <v>41.73</v>
      </c>
      <c r="AN142" s="59">
        <f t="shared" ref="AN142:AV149" ca="1" si="390">IF(AN$3=0,"",INDEX(INDIRECT(AN$1),$AE142,AN$3))</f>
        <v>1.22723E-2</v>
      </c>
      <c r="AO142" s="59">
        <f t="shared" ca="1" si="390"/>
        <v>0</v>
      </c>
      <c r="AP142" s="59">
        <f t="shared" ca="1" si="390"/>
        <v>0</v>
      </c>
      <c r="AQ142" s="59">
        <f t="shared" ca="1" si="390"/>
        <v>507</v>
      </c>
      <c r="AR142" s="103">
        <f t="shared" ca="1" si="390"/>
        <v>0</v>
      </c>
      <c r="AS142" s="103">
        <f t="shared" ca="1" si="390"/>
        <v>0</v>
      </c>
      <c r="AT142" s="59">
        <f t="shared" ca="1" si="390"/>
        <v>507</v>
      </c>
      <c r="AU142" s="59">
        <f t="shared" ca="1" si="390"/>
        <v>5.48</v>
      </c>
      <c r="AV142" s="59">
        <f t="shared" ca="1" si="390"/>
        <v>-0.24</v>
      </c>
      <c r="AW142" s="93">
        <f t="shared" ref="AW142:AW149" ca="1" si="391">MATCH($A142&amp;$B142,INDIRECT(AW$2),0)</f>
        <v>119</v>
      </c>
      <c r="AX142" s="94">
        <f t="shared" ref="AX142:BD149" ca="1" si="392">IF(AX$3=0,"",INDEX(INDIRECT(AX$1),$AW142,AX$3))</f>
        <v>24.68</v>
      </c>
      <c r="AY142" s="94">
        <f t="shared" ca="1" si="392"/>
        <v>10.91</v>
      </c>
      <c r="AZ142" s="94">
        <f t="shared" ca="1" si="392"/>
        <v>0</v>
      </c>
      <c r="BA142" s="94" t="str">
        <f t="shared" ca="1" si="392"/>
        <v/>
      </c>
      <c r="BB142" s="94">
        <f t="shared" ca="1" si="392"/>
        <v>11.62</v>
      </c>
      <c r="BC142" s="94" t="str">
        <f t="shared" ca="1" si="392"/>
        <v/>
      </c>
      <c r="BD142" s="94">
        <f t="shared" ca="1" si="392"/>
        <v>-5.72</v>
      </c>
      <c r="BE142" s="94">
        <f t="shared" ref="BE142:BE149" ca="1" si="393">IF(TotalSum="No",INDEX(INDIRECT(BE$1),$AW142,BE$3),SUM(AX142:BC142))</f>
        <v>47.21</v>
      </c>
      <c r="BF142" s="94">
        <f t="shared" ref="BF142:BG149" ca="1" si="394">IF(BF$3=0,"",INDEX(INDIRECT(BF$1),$P142,BF$3))</f>
        <v>1.9579800000000001E-2</v>
      </c>
      <c r="BG142" s="94">
        <f t="shared" ca="1" si="394"/>
        <v>2.4206400000000001</v>
      </c>
      <c r="BH142" s="99">
        <f t="shared" ref="BH142:BH149" ca="1" si="395">MATCH($A142&amp;$B142,INDIRECT(BH$2),0)</f>
        <v>119</v>
      </c>
      <c r="BI142" s="59">
        <f t="shared" ref="BI142:BO149" ca="1" si="396">IF(BI$3=0,"",INDEX(INDIRECT(BI$1),$BH142,BI$3))</f>
        <v>24.68</v>
      </c>
      <c r="BJ142" s="59">
        <f t="shared" ca="1" si="396"/>
        <v>10.91</v>
      </c>
      <c r="BK142" s="59">
        <f t="shared" ca="1" si="396"/>
        <v>0</v>
      </c>
      <c r="BL142" s="59" t="str">
        <f t="shared" ca="1" si="396"/>
        <v/>
      </c>
      <c r="BM142" s="59">
        <f t="shared" ca="1" si="396"/>
        <v>11.62</v>
      </c>
      <c r="BN142" s="59" t="str">
        <f t="shared" ca="1" si="396"/>
        <v/>
      </c>
      <c r="BO142" s="59">
        <f t="shared" ca="1" si="396"/>
        <v>-5.72</v>
      </c>
      <c r="BP142" s="59">
        <f t="shared" ref="BP142:BP149" ca="1" si="397">IF(TotalSum="No",INDEX(INDIRECT(BP$1),$BH142,BP$3),SUM(BI142:BN142))</f>
        <v>47.21</v>
      </c>
      <c r="BQ142" s="59">
        <f t="shared" ref="BQ142:BR149" ca="1" si="398">IF(BQ$3=0,"",INDEX(INDIRECT(BQ$1),$BH142,BQ$3))</f>
        <v>1.9579800000000001E-2</v>
      </c>
      <c r="BR142" s="59">
        <f t="shared" ca="1" si="398"/>
        <v>2.4206400000000001</v>
      </c>
      <c r="BS142" t="str">
        <f t="shared" ref="BS142:BS149" si="399">A142&amp;B142</f>
        <v>W13R03</v>
      </c>
      <c r="BT142">
        <f t="shared" ref="BT142:BT149" si="400">ROW(BS142)</f>
        <v>142</v>
      </c>
      <c r="BU142" t="b">
        <f>AND(SingleFamily="Yes",AdditionsAlterations="Yes")</f>
        <v>0</v>
      </c>
    </row>
    <row r="143" spans="1:73" x14ac:dyDescent="0.3">
      <c r="A143" t="str">
        <f t="shared" ref="A143:A149" si="401">A142</f>
        <v>W13</v>
      </c>
      <c r="B143" t="s">
        <v>83</v>
      </c>
      <c r="C143" s="109" t="str">
        <f t="shared" si="372"/>
        <v>EAA Ceiling R49 Verified Wall R13 Verified</v>
      </c>
      <c r="D143" t="str">
        <f t="shared" si="373"/>
        <v>n/a</v>
      </c>
      <c r="E143" s="2">
        <f t="shared" ca="1" si="374"/>
        <v>41.73</v>
      </c>
      <c r="F143" s="2">
        <f t="shared" ca="1" si="375"/>
        <v>41.73</v>
      </c>
      <c r="G143" s="3">
        <f t="shared" ca="1" si="376"/>
        <v>0</v>
      </c>
      <c r="H143" s="27" t="str">
        <f t="shared" ca="1" si="377"/>
        <v>Yes</v>
      </c>
      <c r="I143" s="2">
        <f t="shared" ca="1" si="378"/>
        <v>58.01</v>
      </c>
      <c r="J143" s="2">
        <f t="shared" ca="1" si="379"/>
        <v>57.989999999999995</v>
      </c>
      <c r="K143" s="2">
        <f t="shared" ca="1" si="380"/>
        <v>57.989999999999995</v>
      </c>
      <c r="L143" s="3">
        <f t="shared" ca="1" si="381"/>
        <v>-3.4476814342360157E-4</v>
      </c>
      <c r="M143" s="3" t="str">
        <f t="shared" ref="M143:M149" ca="1" si="402">IF(AND((I143-Tolerance&lt;=K143),(I143+Tolerance&gt;=K143),(J143-Tolerance&lt;=K143),(J143+Tolerance&gt;=K143)),Yes,No)</f>
        <v>Yes</v>
      </c>
      <c r="N143" s="27" t="str">
        <f>N132</f>
        <v>W12R03</v>
      </c>
      <c r="O143" s="19">
        <f t="shared" ca="1" si="382"/>
        <v>16.259999999999998</v>
      </c>
      <c r="P143" s="93">
        <f t="shared" ca="1" si="383"/>
        <v>120</v>
      </c>
      <c r="Q143" s="94">
        <f t="shared" ca="1" si="384"/>
        <v>22.01</v>
      </c>
      <c r="R143" s="94">
        <f t="shared" ca="1" si="384"/>
        <v>8.1</v>
      </c>
      <c r="S143" s="94">
        <f t="shared" ca="1" si="384"/>
        <v>0</v>
      </c>
      <c r="T143" s="94" t="str">
        <f t="shared" ca="1" si="384"/>
        <v/>
      </c>
      <c r="U143" s="94">
        <f t="shared" ca="1" si="384"/>
        <v>11.62</v>
      </c>
      <c r="V143" s="94">
        <f t="shared" ca="1" si="384"/>
        <v>0</v>
      </c>
      <c r="W143" s="94">
        <f t="shared" ca="1" si="385"/>
        <v>41.73</v>
      </c>
      <c r="X143" s="94">
        <f t="shared" ca="1" si="386"/>
        <v>58.49</v>
      </c>
      <c r="Y143" s="94">
        <f t="shared" ca="1" si="386"/>
        <v>1.22723E-2</v>
      </c>
      <c r="Z143" s="107">
        <f t="shared" ca="1" si="386"/>
        <v>0</v>
      </c>
      <c r="AA143" s="107">
        <f t="shared" ca="1" si="386"/>
        <v>0</v>
      </c>
      <c r="AB143" s="94">
        <f t="shared" ca="1" si="386"/>
        <v>779</v>
      </c>
      <c r="AC143" s="94">
        <f t="shared" ca="1" si="386"/>
        <v>16.260000000000002</v>
      </c>
      <c r="AD143" s="94">
        <f t="shared" ca="1" si="386"/>
        <v>10.51</v>
      </c>
      <c r="AE143" s="99">
        <f t="shared" ca="1" si="387"/>
        <v>120</v>
      </c>
      <c r="AF143" s="59">
        <f t="shared" ca="1" si="388"/>
        <v>22.01</v>
      </c>
      <c r="AG143" s="59">
        <f t="shared" ca="1" si="388"/>
        <v>8.1</v>
      </c>
      <c r="AH143" s="59">
        <f t="shared" ca="1" si="388"/>
        <v>0</v>
      </c>
      <c r="AI143" s="59" t="str">
        <f t="shared" ca="1" si="388"/>
        <v/>
      </c>
      <c r="AJ143" s="59">
        <f t="shared" ca="1" si="388"/>
        <v>11.62</v>
      </c>
      <c r="AK143" s="59">
        <f t="shared" ca="1" si="388"/>
        <v>0</v>
      </c>
      <c r="AL143" s="59">
        <f t="shared" ca="1" si="388"/>
        <v>0</v>
      </c>
      <c r="AM143" s="59">
        <f t="shared" ca="1" si="389"/>
        <v>41.73</v>
      </c>
      <c r="AN143" s="59">
        <f t="shared" ca="1" si="390"/>
        <v>1.22723E-2</v>
      </c>
      <c r="AO143" s="59">
        <f t="shared" ca="1" si="390"/>
        <v>0</v>
      </c>
      <c r="AP143" s="59">
        <f t="shared" ca="1" si="390"/>
        <v>0</v>
      </c>
      <c r="AQ143" s="59">
        <f t="shared" ca="1" si="390"/>
        <v>779</v>
      </c>
      <c r="AR143" s="103">
        <f t="shared" ca="1" si="390"/>
        <v>0</v>
      </c>
      <c r="AS143" s="103">
        <f t="shared" ca="1" si="390"/>
        <v>0</v>
      </c>
      <c r="AT143" s="59">
        <f t="shared" ca="1" si="390"/>
        <v>779</v>
      </c>
      <c r="AU143" s="59">
        <f t="shared" ca="1" si="390"/>
        <v>16.260000000000002</v>
      </c>
      <c r="AV143" s="59">
        <f t="shared" ca="1" si="390"/>
        <v>10.51</v>
      </c>
      <c r="AW143" s="93">
        <f t="shared" ca="1" si="391"/>
        <v>120</v>
      </c>
      <c r="AX143" s="94">
        <f t="shared" ca="1" si="392"/>
        <v>33.79</v>
      </c>
      <c r="AY143" s="94">
        <f t="shared" ca="1" si="392"/>
        <v>12.58</v>
      </c>
      <c r="AZ143" s="94">
        <f t="shared" ca="1" si="392"/>
        <v>0</v>
      </c>
      <c r="BA143" s="94" t="str">
        <f t="shared" ca="1" si="392"/>
        <v/>
      </c>
      <c r="BB143" s="94">
        <f t="shared" ca="1" si="392"/>
        <v>11.62</v>
      </c>
      <c r="BC143" s="94" t="str">
        <f t="shared" ca="1" si="392"/>
        <v/>
      </c>
      <c r="BD143" s="94">
        <f t="shared" ca="1" si="392"/>
        <v>-5.74</v>
      </c>
      <c r="BE143" s="94">
        <f t="shared" ca="1" si="393"/>
        <v>57.989999999999995</v>
      </c>
      <c r="BF143" s="94">
        <f t="shared" ca="1" si="394"/>
        <v>1.3931600000000001E-2</v>
      </c>
      <c r="BG143" s="94">
        <f t="shared" ca="1" si="394"/>
        <v>2.4206400000000001</v>
      </c>
      <c r="BH143" s="99">
        <f t="shared" ca="1" si="395"/>
        <v>120</v>
      </c>
      <c r="BI143" s="59">
        <f t="shared" ca="1" si="396"/>
        <v>33.79</v>
      </c>
      <c r="BJ143" s="59">
        <f t="shared" ca="1" si="396"/>
        <v>12.58</v>
      </c>
      <c r="BK143" s="59">
        <f t="shared" ca="1" si="396"/>
        <v>0</v>
      </c>
      <c r="BL143" s="59" t="str">
        <f t="shared" ca="1" si="396"/>
        <v/>
      </c>
      <c r="BM143" s="59">
        <f t="shared" ca="1" si="396"/>
        <v>11.62</v>
      </c>
      <c r="BN143" s="59" t="str">
        <f t="shared" ca="1" si="396"/>
        <v/>
      </c>
      <c r="BO143" s="59">
        <f t="shared" ca="1" si="396"/>
        <v>-5.74</v>
      </c>
      <c r="BP143" s="59">
        <f t="shared" ca="1" si="397"/>
        <v>57.989999999999995</v>
      </c>
      <c r="BQ143" s="59">
        <f t="shared" ca="1" si="398"/>
        <v>1.3931600000000001E-2</v>
      </c>
      <c r="BR143" s="59">
        <f t="shared" ca="1" si="398"/>
        <v>2.4206400000000001</v>
      </c>
      <c r="BS143" t="str">
        <f t="shared" si="399"/>
        <v>W13R04</v>
      </c>
      <c r="BT143">
        <f t="shared" si="400"/>
        <v>143</v>
      </c>
      <c r="BU143" t="b">
        <f t="shared" ref="BU143:BU150" si="403">BU142</f>
        <v>0</v>
      </c>
    </row>
    <row r="144" spans="1:73" x14ac:dyDescent="0.3">
      <c r="A144" t="str">
        <f t="shared" si="401"/>
        <v>W13</v>
      </c>
      <c r="B144" t="s">
        <v>85</v>
      </c>
      <c r="C144" s="3" t="str">
        <f t="shared" si="372"/>
        <v>EAA Ceiling R49 Verified HVAC Worse</v>
      </c>
      <c r="D144" t="str">
        <f t="shared" si="373"/>
        <v>n/a</v>
      </c>
      <c r="E144" s="2" t="e">
        <f t="shared" ca="1" si="374"/>
        <v>#N/A</v>
      </c>
      <c r="F144" s="2" t="e">
        <f t="shared" ca="1" si="375"/>
        <v>#N/A</v>
      </c>
      <c r="G144" s="3" t="e">
        <f t="shared" ca="1" si="376"/>
        <v>#N/A</v>
      </c>
      <c r="H144" s="27" t="e">
        <f t="shared" ca="1" si="377"/>
        <v>#N/A</v>
      </c>
      <c r="I144" s="2" t="e">
        <f t="shared" ca="1" si="378"/>
        <v>#N/A</v>
      </c>
      <c r="J144" s="2" t="e">
        <f t="shared" ca="1" si="379"/>
        <v>#N/A</v>
      </c>
      <c r="K144" s="2" t="e">
        <f t="shared" ca="1" si="380"/>
        <v>#N/A</v>
      </c>
      <c r="L144" s="3" t="e">
        <f t="shared" ca="1" si="381"/>
        <v>#N/A</v>
      </c>
      <c r="M144" s="3" t="e">
        <f t="shared" ca="1" si="402"/>
        <v>#N/A</v>
      </c>
      <c r="N144" s="27" t="s">
        <v>261</v>
      </c>
      <c r="O144" s="19" t="e">
        <f t="shared" ca="1" si="382"/>
        <v>#N/A</v>
      </c>
      <c r="P144" s="93" t="e">
        <f t="shared" ca="1" si="383"/>
        <v>#N/A</v>
      </c>
      <c r="Q144" s="94" t="e">
        <f t="shared" ca="1" si="384"/>
        <v>#N/A</v>
      </c>
      <c r="R144" s="94" t="e">
        <f t="shared" ca="1" si="384"/>
        <v>#N/A</v>
      </c>
      <c r="S144" s="94" t="e">
        <f t="shared" ca="1" si="384"/>
        <v>#N/A</v>
      </c>
      <c r="T144" s="94" t="str">
        <f t="shared" ca="1" si="384"/>
        <v/>
      </c>
      <c r="U144" s="94" t="e">
        <f t="shared" ca="1" si="384"/>
        <v>#N/A</v>
      </c>
      <c r="V144" s="94" t="e">
        <f t="shared" ca="1" si="384"/>
        <v>#N/A</v>
      </c>
      <c r="W144" s="94" t="e">
        <f t="shared" ca="1" si="385"/>
        <v>#N/A</v>
      </c>
      <c r="X144" s="94" t="e">
        <f t="shared" ca="1" si="386"/>
        <v>#N/A</v>
      </c>
      <c r="Y144" s="94" t="e">
        <f t="shared" ca="1" si="386"/>
        <v>#N/A</v>
      </c>
      <c r="Z144" s="107" t="e">
        <f t="shared" ca="1" si="386"/>
        <v>#N/A</v>
      </c>
      <c r="AA144" s="107" t="e">
        <f t="shared" ca="1" si="386"/>
        <v>#N/A</v>
      </c>
      <c r="AB144" s="94" t="e">
        <f t="shared" ca="1" si="386"/>
        <v>#N/A</v>
      </c>
      <c r="AC144" s="94" t="e">
        <f t="shared" ca="1" si="386"/>
        <v>#N/A</v>
      </c>
      <c r="AD144" s="94" t="e">
        <f t="shared" ca="1" si="386"/>
        <v>#N/A</v>
      </c>
      <c r="AE144" s="99" t="e">
        <f t="shared" ca="1" si="387"/>
        <v>#N/A</v>
      </c>
      <c r="AF144" s="59" t="e">
        <f t="shared" ca="1" si="388"/>
        <v>#N/A</v>
      </c>
      <c r="AG144" s="59" t="e">
        <f t="shared" ca="1" si="388"/>
        <v>#N/A</v>
      </c>
      <c r="AH144" s="59" t="e">
        <f t="shared" ca="1" si="388"/>
        <v>#N/A</v>
      </c>
      <c r="AI144" s="59" t="str">
        <f t="shared" ca="1" si="388"/>
        <v/>
      </c>
      <c r="AJ144" s="59" t="e">
        <f t="shared" ca="1" si="388"/>
        <v>#N/A</v>
      </c>
      <c r="AK144" s="59" t="e">
        <f t="shared" ca="1" si="388"/>
        <v>#N/A</v>
      </c>
      <c r="AL144" s="59" t="e">
        <f t="shared" ca="1" si="388"/>
        <v>#N/A</v>
      </c>
      <c r="AM144" s="59" t="e">
        <f t="shared" ca="1" si="389"/>
        <v>#N/A</v>
      </c>
      <c r="AN144" s="59" t="e">
        <f t="shared" ca="1" si="390"/>
        <v>#N/A</v>
      </c>
      <c r="AO144" s="59" t="e">
        <f t="shared" ca="1" si="390"/>
        <v>#N/A</v>
      </c>
      <c r="AP144" s="59" t="e">
        <f t="shared" ca="1" si="390"/>
        <v>#N/A</v>
      </c>
      <c r="AQ144" s="59" t="e">
        <f t="shared" ca="1" si="390"/>
        <v>#N/A</v>
      </c>
      <c r="AR144" s="103" t="e">
        <f t="shared" ca="1" si="390"/>
        <v>#N/A</v>
      </c>
      <c r="AS144" s="103" t="e">
        <f t="shared" ca="1" si="390"/>
        <v>#N/A</v>
      </c>
      <c r="AT144" s="59" t="e">
        <f t="shared" ca="1" si="390"/>
        <v>#N/A</v>
      </c>
      <c r="AU144" s="59" t="e">
        <f t="shared" ca="1" si="390"/>
        <v>#N/A</v>
      </c>
      <c r="AV144" s="59" t="e">
        <f t="shared" ca="1" si="390"/>
        <v>#N/A</v>
      </c>
      <c r="AW144" s="93" t="e">
        <f t="shared" ca="1" si="391"/>
        <v>#N/A</v>
      </c>
      <c r="AX144" s="94" t="e">
        <f t="shared" ca="1" si="392"/>
        <v>#N/A</v>
      </c>
      <c r="AY144" s="94" t="e">
        <f t="shared" ca="1" si="392"/>
        <v>#N/A</v>
      </c>
      <c r="AZ144" s="94" t="e">
        <f t="shared" ca="1" si="392"/>
        <v>#N/A</v>
      </c>
      <c r="BA144" s="94" t="str">
        <f t="shared" ca="1" si="392"/>
        <v/>
      </c>
      <c r="BB144" s="94" t="e">
        <f t="shared" ca="1" si="392"/>
        <v>#N/A</v>
      </c>
      <c r="BC144" s="94" t="str">
        <f t="shared" ca="1" si="392"/>
        <v/>
      </c>
      <c r="BD144" s="94" t="e">
        <f t="shared" ca="1" si="392"/>
        <v>#N/A</v>
      </c>
      <c r="BE144" s="94" t="e">
        <f t="shared" ca="1" si="393"/>
        <v>#N/A</v>
      </c>
      <c r="BF144" s="94" t="e">
        <f t="shared" ca="1" si="394"/>
        <v>#N/A</v>
      </c>
      <c r="BG144" s="94" t="e">
        <f t="shared" ca="1" si="394"/>
        <v>#N/A</v>
      </c>
      <c r="BH144" s="99" t="e">
        <f t="shared" ca="1" si="395"/>
        <v>#N/A</v>
      </c>
      <c r="BI144" s="59" t="e">
        <f t="shared" ca="1" si="396"/>
        <v>#N/A</v>
      </c>
      <c r="BJ144" s="59" t="e">
        <f t="shared" ca="1" si="396"/>
        <v>#N/A</v>
      </c>
      <c r="BK144" s="59" t="e">
        <f t="shared" ca="1" si="396"/>
        <v>#N/A</v>
      </c>
      <c r="BL144" s="59" t="str">
        <f t="shared" ca="1" si="396"/>
        <v/>
      </c>
      <c r="BM144" s="59" t="e">
        <f t="shared" ca="1" si="396"/>
        <v>#N/A</v>
      </c>
      <c r="BN144" s="59" t="str">
        <f t="shared" ca="1" si="396"/>
        <v/>
      </c>
      <c r="BO144" s="59" t="e">
        <f t="shared" ca="1" si="396"/>
        <v>#N/A</v>
      </c>
      <c r="BP144" s="59" t="e">
        <f t="shared" ca="1" si="397"/>
        <v>#N/A</v>
      </c>
      <c r="BQ144" s="59" t="e">
        <f t="shared" ca="1" si="398"/>
        <v>#N/A</v>
      </c>
      <c r="BR144" s="59" t="e">
        <f t="shared" ca="1" si="398"/>
        <v>#N/A</v>
      </c>
      <c r="BS144" t="str">
        <f t="shared" si="399"/>
        <v>W13R05</v>
      </c>
      <c r="BT144">
        <f t="shared" si="400"/>
        <v>144</v>
      </c>
      <c r="BU144" t="b">
        <f t="shared" si="403"/>
        <v>0</v>
      </c>
    </row>
    <row r="145" spans="1:74" x14ac:dyDescent="0.3">
      <c r="A145" t="str">
        <f t="shared" si="401"/>
        <v>W13</v>
      </c>
      <c r="B145" t="s">
        <v>87</v>
      </c>
      <c r="C145" s="3" t="str">
        <f t="shared" si="372"/>
        <v>EAA Ceiling R49 Verified HVAC Worse Verified</v>
      </c>
      <c r="D145" t="str">
        <f t="shared" si="373"/>
        <v>n/a</v>
      </c>
      <c r="E145" s="2" t="e">
        <f t="shared" ca="1" si="374"/>
        <v>#N/A</v>
      </c>
      <c r="F145" s="2" t="e">
        <f t="shared" ca="1" si="375"/>
        <v>#N/A</v>
      </c>
      <c r="G145" s="3" t="e">
        <f t="shared" ca="1" si="376"/>
        <v>#N/A</v>
      </c>
      <c r="H145" s="27" t="e">
        <f t="shared" ca="1" si="377"/>
        <v>#N/A</v>
      </c>
      <c r="I145" s="2" t="e">
        <f t="shared" ca="1" si="378"/>
        <v>#N/A</v>
      </c>
      <c r="J145" s="2" t="e">
        <f t="shared" ca="1" si="379"/>
        <v>#N/A</v>
      </c>
      <c r="K145" s="2" t="e">
        <f t="shared" ca="1" si="380"/>
        <v>#N/A</v>
      </c>
      <c r="L145" s="3" t="e">
        <f t="shared" ca="1" si="381"/>
        <v>#N/A</v>
      </c>
      <c r="M145" s="3" t="e">
        <f t="shared" ca="1" si="402"/>
        <v>#N/A</v>
      </c>
      <c r="N145" s="27" t="s">
        <v>262</v>
      </c>
      <c r="O145" s="19" t="e">
        <f t="shared" ca="1" si="382"/>
        <v>#N/A</v>
      </c>
      <c r="P145" s="93" t="e">
        <f t="shared" ca="1" si="383"/>
        <v>#N/A</v>
      </c>
      <c r="Q145" s="94" t="e">
        <f t="shared" ca="1" si="384"/>
        <v>#N/A</v>
      </c>
      <c r="R145" s="94" t="e">
        <f t="shared" ca="1" si="384"/>
        <v>#N/A</v>
      </c>
      <c r="S145" s="94" t="e">
        <f t="shared" ca="1" si="384"/>
        <v>#N/A</v>
      </c>
      <c r="T145" s="94" t="str">
        <f t="shared" ca="1" si="384"/>
        <v/>
      </c>
      <c r="U145" s="94" t="e">
        <f t="shared" ca="1" si="384"/>
        <v>#N/A</v>
      </c>
      <c r="V145" s="94" t="e">
        <f t="shared" ca="1" si="384"/>
        <v>#N/A</v>
      </c>
      <c r="W145" s="94" t="e">
        <f t="shared" ca="1" si="385"/>
        <v>#N/A</v>
      </c>
      <c r="X145" s="94" t="e">
        <f t="shared" ca="1" si="386"/>
        <v>#N/A</v>
      </c>
      <c r="Y145" s="94" t="e">
        <f t="shared" ca="1" si="386"/>
        <v>#N/A</v>
      </c>
      <c r="Z145" s="107" t="e">
        <f t="shared" ca="1" si="386"/>
        <v>#N/A</v>
      </c>
      <c r="AA145" s="107" t="e">
        <f t="shared" ca="1" si="386"/>
        <v>#N/A</v>
      </c>
      <c r="AB145" s="94" t="e">
        <f t="shared" ca="1" si="386"/>
        <v>#N/A</v>
      </c>
      <c r="AC145" s="94" t="e">
        <f t="shared" ca="1" si="386"/>
        <v>#N/A</v>
      </c>
      <c r="AD145" s="94" t="e">
        <f t="shared" ca="1" si="386"/>
        <v>#N/A</v>
      </c>
      <c r="AE145" s="99" t="e">
        <f t="shared" ca="1" si="387"/>
        <v>#N/A</v>
      </c>
      <c r="AF145" s="59" t="e">
        <f t="shared" ca="1" si="388"/>
        <v>#N/A</v>
      </c>
      <c r="AG145" s="59" t="e">
        <f t="shared" ca="1" si="388"/>
        <v>#N/A</v>
      </c>
      <c r="AH145" s="59" t="e">
        <f t="shared" ca="1" si="388"/>
        <v>#N/A</v>
      </c>
      <c r="AI145" s="59" t="str">
        <f t="shared" ca="1" si="388"/>
        <v/>
      </c>
      <c r="AJ145" s="59" t="e">
        <f t="shared" ca="1" si="388"/>
        <v>#N/A</v>
      </c>
      <c r="AK145" s="59" t="e">
        <f t="shared" ca="1" si="388"/>
        <v>#N/A</v>
      </c>
      <c r="AL145" s="59" t="e">
        <f t="shared" ca="1" si="388"/>
        <v>#N/A</v>
      </c>
      <c r="AM145" s="59" t="e">
        <f t="shared" ca="1" si="389"/>
        <v>#N/A</v>
      </c>
      <c r="AN145" s="59" t="e">
        <f t="shared" ca="1" si="390"/>
        <v>#N/A</v>
      </c>
      <c r="AO145" s="59" t="e">
        <f t="shared" ca="1" si="390"/>
        <v>#N/A</v>
      </c>
      <c r="AP145" s="59" t="e">
        <f t="shared" ca="1" si="390"/>
        <v>#N/A</v>
      </c>
      <c r="AQ145" s="59" t="e">
        <f t="shared" ca="1" si="390"/>
        <v>#N/A</v>
      </c>
      <c r="AR145" s="103" t="e">
        <f t="shared" ca="1" si="390"/>
        <v>#N/A</v>
      </c>
      <c r="AS145" s="103" t="e">
        <f t="shared" ca="1" si="390"/>
        <v>#N/A</v>
      </c>
      <c r="AT145" s="59" t="e">
        <f t="shared" ca="1" si="390"/>
        <v>#N/A</v>
      </c>
      <c r="AU145" s="59" t="e">
        <f t="shared" ca="1" si="390"/>
        <v>#N/A</v>
      </c>
      <c r="AV145" s="59" t="e">
        <f t="shared" ca="1" si="390"/>
        <v>#N/A</v>
      </c>
      <c r="AW145" s="93" t="e">
        <f t="shared" ca="1" si="391"/>
        <v>#N/A</v>
      </c>
      <c r="AX145" s="94" t="e">
        <f t="shared" ca="1" si="392"/>
        <v>#N/A</v>
      </c>
      <c r="AY145" s="94" t="e">
        <f t="shared" ca="1" si="392"/>
        <v>#N/A</v>
      </c>
      <c r="AZ145" s="94" t="e">
        <f t="shared" ca="1" si="392"/>
        <v>#N/A</v>
      </c>
      <c r="BA145" s="94" t="str">
        <f t="shared" ca="1" si="392"/>
        <v/>
      </c>
      <c r="BB145" s="94" t="e">
        <f t="shared" ca="1" si="392"/>
        <v>#N/A</v>
      </c>
      <c r="BC145" s="94" t="str">
        <f t="shared" ca="1" si="392"/>
        <v/>
      </c>
      <c r="BD145" s="94" t="e">
        <f t="shared" ca="1" si="392"/>
        <v>#N/A</v>
      </c>
      <c r="BE145" s="94" t="e">
        <f t="shared" ca="1" si="393"/>
        <v>#N/A</v>
      </c>
      <c r="BF145" s="94" t="e">
        <f t="shared" ca="1" si="394"/>
        <v>#N/A</v>
      </c>
      <c r="BG145" s="94" t="e">
        <f t="shared" ca="1" si="394"/>
        <v>#N/A</v>
      </c>
      <c r="BH145" s="99" t="e">
        <f t="shared" ca="1" si="395"/>
        <v>#N/A</v>
      </c>
      <c r="BI145" s="59" t="e">
        <f t="shared" ca="1" si="396"/>
        <v>#N/A</v>
      </c>
      <c r="BJ145" s="59" t="e">
        <f t="shared" ca="1" si="396"/>
        <v>#N/A</v>
      </c>
      <c r="BK145" s="59" t="e">
        <f t="shared" ca="1" si="396"/>
        <v>#N/A</v>
      </c>
      <c r="BL145" s="59" t="str">
        <f t="shared" ca="1" si="396"/>
        <v/>
      </c>
      <c r="BM145" s="59" t="e">
        <f t="shared" ca="1" si="396"/>
        <v>#N/A</v>
      </c>
      <c r="BN145" s="59" t="str">
        <f t="shared" ca="1" si="396"/>
        <v/>
      </c>
      <c r="BO145" s="59" t="e">
        <f t="shared" ca="1" si="396"/>
        <v>#N/A</v>
      </c>
      <c r="BP145" s="59" t="e">
        <f t="shared" ca="1" si="397"/>
        <v>#N/A</v>
      </c>
      <c r="BQ145" s="59" t="e">
        <f t="shared" ca="1" si="398"/>
        <v>#N/A</v>
      </c>
      <c r="BR145" s="59" t="e">
        <f t="shared" ca="1" si="398"/>
        <v>#N/A</v>
      </c>
      <c r="BS145" t="str">
        <f t="shared" si="399"/>
        <v>W13R06</v>
      </c>
      <c r="BT145">
        <f t="shared" si="400"/>
        <v>145</v>
      </c>
      <c r="BU145" t="b">
        <f t="shared" si="403"/>
        <v>0</v>
      </c>
    </row>
    <row r="146" spans="1:74" x14ac:dyDescent="0.3">
      <c r="A146" t="str">
        <f t="shared" si="401"/>
        <v>W13</v>
      </c>
      <c r="B146" t="s">
        <v>89</v>
      </c>
      <c r="C146" s="112" t="str">
        <f t="shared" si="372"/>
        <v xml:space="preserve">EAA Ceiling R49 Verified HVAC Equal </v>
      </c>
      <c r="D146" t="str">
        <f t="shared" si="373"/>
        <v>n/a</v>
      </c>
      <c r="E146" s="2">
        <f t="shared" ca="1" si="374"/>
        <v>43.76</v>
      </c>
      <c r="F146" s="2">
        <f t="shared" ca="1" si="375"/>
        <v>43.76</v>
      </c>
      <c r="G146" s="3">
        <f t="shared" ca="1" si="376"/>
        <v>0</v>
      </c>
      <c r="H146" s="27" t="str">
        <f t="shared" ca="1" si="377"/>
        <v>Yes</v>
      </c>
      <c r="I146" s="2">
        <f t="shared" ca="1" si="378"/>
        <v>46.65</v>
      </c>
      <c r="J146" s="2">
        <f t="shared" ca="1" si="379"/>
        <v>46.65</v>
      </c>
      <c r="K146" s="2">
        <f t="shared" ca="1" si="380"/>
        <v>46.65</v>
      </c>
      <c r="L146" s="3">
        <f t="shared" ca="1" si="381"/>
        <v>0</v>
      </c>
      <c r="M146" s="3" t="str">
        <f t="shared" ca="1" si="402"/>
        <v>Yes</v>
      </c>
      <c r="N146" s="27" t="s">
        <v>263</v>
      </c>
      <c r="O146" s="19">
        <f t="shared" ca="1" si="382"/>
        <v>2.8900000000000006</v>
      </c>
      <c r="P146" s="93">
        <f t="shared" ca="1" si="383"/>
        <v>121</v>
      </c>
      <c r="Q146" s="94">
        <f t="shared" ca="1" si="384"/>
        <v>27.19</v>
      </c>
      <c r="R146" s="94">
        <f t="shared" ca="1" si="384"/>
        <v>4.95</v>
      </c>
      <c r="S146" s="94">
        <f t="shared" ca="1" si="384"/>
        <v>0</v>
      </c>
      <c r="T146" s="94" t="str">
        <f t="shared" ca="1" si="384"/>
        <v/>
      </c>
      <c r="U146" s="94">
        <f t="shared" ca="1" si="384"/>
        <v>11.62</v>
      </c>
      <c r="V146" s="94">
        <f t="shared" ca="1" si="384"/>
        <v>0</v>
      </c>
      <c r="W146" s="94">
        <f t="shared" ca="1" si="385"/>
        <v>43.76</v>
      </c>
      <c r="X146" s="94">
        <f t="shared" ca="1" si="386"/>
        <v>60.51</v>
      </c>
      <c r="Y146" s="94">
        <f t="shared" ca="1" si="386"/>
        <v>5.5043100000000001E-3</v>
      </c>
      <c r="Z146" s="107">
        <f t="shared" ca="1" si="386"/>
        <v>0</v>
      </c>
      <c r="AA146" s="107">
        <f t="shared" ca="1" si="386"/>
        <v>0</v>
      </c>
      <c r="AB146" s="94">
        <f t="shared" ca="1" si="386"/>
        <v>240</v>
      </c>
      <c r="AC146" s="94">
        <f t="shared" ca="1" si="386"/>
        <v>2.89</v>
      </c>
      <c r="AD146" s="94">
        <f t="shared" ca="1" si="386"/>
        <v>-2.67</v>
      </c>
      <c r="AE146" s="99">
        <f t="shared" ca="1" si="387"/>
        <v>121</v>
      </c>
      <c r="AF146" s="59">
        <f t="shared" ca="1" si="388"/>
        <v>27.19</v>
      </c>
      <c r="AG146" s="59">
        <f t="shared" ca="1" si="388"/>
        <v>4.95</v>
      </c>
      <c r="AH146" s="59">
        <f t="shared" ca="1" si="388"/>
        <v>0</v>
      </c>
      <c r="AI146" s="59" t="str">
        <f t="shared" ca="1" si="388"/>
        <v/>
      </c>
      <c r="AJ146" s="59">
        <f t="shared" ca="1" si="388"/>
        <v>11.62</v>
      </c>
      <c r="AK146" s="59">
        <f t="shared" ca="1" si="388"/>
        <v>0</v>
      </c>
      <c r="AL146" s="59">
        <f t="shared" ca="1" si="388"/>
        <v>0</v>
      </c>
      <c r="AM146" s="59">
        <f t="shared" ca="1" si="389"/>
        <v>43.76</v>
      </c>
      <c r="AN146" s="59">
        <f t="shared" ca="1" si="390"/>
        <v>5.5043100000000001E-3</v>
      </c>
      <c r="AO146" s="59">
        <f t="shared" ca="1" si="390"/>
        <v>0</v>
      </c>
      <c r="AP146" s="59">
        <f t="shared" ca="1" si="390"/>
        <v>0</v>
      </c>
      <c r="AQ146" s="59">
        <f t="shared" ca="1" si="390"/>
        <v>240</v>
      </c>
      <c r="AR146" s="103">
        <f t="shared" ca="1" si="390"/>
        <v>0</v>
      </c>
      <c r="AS146" s="103">
        <f t="shared" ca="1" si="390"/>
        <v>0</v>
      </c>
      <c r="AT146" s="59">
        <f t="shared" ca="1" si="390"/>
        <v>240</v>
      </c>
      <c r="AU146" s="59">
        <f t="shared" ca="1" si="390"/>
        <v>2.89</v>
      </c>
      <c r="AV146" s="59">
        <f t="shared" ca="1" si="390"/>
        <v>-2.67</v>
      </c>
      <c r="AW146" s="93">
        <f t="shared" ca="1" si="391"/>
        <v>121</v>
      </c>
      <c r="AX146" s="94">
        <f t="shared" ca="1" si="392"/>
        <v>29</v>
      </c>
      <c r="AY146" s="94">
        <f t="shared" ca="1" si="392"/>
        <v>6.03</v>
      </c>
      <c r="AZ146" s="94">
        <f t="shared" ca="1" si="392"/>
        <v>0</v>
      </c>
      <c r="BA146" s="94" t="str">
        <f t="shared" ca="1" si="392"/>
        <v/>
      </c>
      <c r="BB146" s="94">
        <f t="shared" ca="1" si="392"/>
        <v>11.62</v>
      </c>
      <c r="BC146" s="94" t="str">
        <f t="shared" ca="1" si="392"/>
        <v/>
      </c>
      <c r="BD146" s="94">
        <f t="shared" ca="1" si="392"/>
        <v>-5.56</v>
      </c>
      <c r="BE146" s="94">
        <f t="shared" ca="1" si="393"/>
        <v>46.65</v>
      </c>
      <c r="BF146" s="94">
        <f t="shared" ca="1" si="394"/>
        <v>6.9172499999999998E-3</v>
      </c>
      <c r="BG146" s="94">
        <f t="shared" ca="1" si="394"/>
        <v>2.4206400000000001</v>
      </c>
      <c r="BH146" s="99">
        <f t="shared" ca="1" si="395"/>
        <v>121</v>
      </c>
      <c r="BI146" s="59">
        <f t="shared" ca="1" si="396"/>
        <v>29</v>
      </c>
      <c r="BJ146" s="59">
        <f t="shared" ca="1" si="396"/>
        <v>6.03</v>
      </c>
      <c r="BK146" s="59">
        <f t="shared" ca="1" si="396"/>
        <v>0</v>
      </c>
      <c r="BL146" s="59" t="str">
        <f t="shared" ca="1" si="396"/>
        <v/>
      </c>
      <c r="BM146" s="59">
        <f t="shared" ca="1" si="396"/>
        <v>11.62</v>
      </c>
      <c r="BN146" s="59" t="str">
        <f t="shared" ca="1" si="396"/>
        <v/>
      </c>
      <c r="BO146" s="59">
        <f t="shared" ca="1" si="396"/>
        <v>-5.56</v>
      </c>
      <c r="BP146" s="59">
        <f t="shared" ca="1" si="397"/>
        <v>46.65</v>
      </c>
      <c r="BQ146" s="59">
        <f t="shared" ca="1" si="398"/>
        <v>6.9172499999999998E-3</v>
      </c>
      <c r="BR146" s="59">
        <f t="shared" ca="1" si="398"/>
        <v>2.4206400000000001</v>
      </c>
      <c r="BS146" t="str">
        <f t="shared" si="399"/>
        <v>W13R07</v>
      </c>
      <c r="BT146">
        <f t="shared" si="400"/>
        <v>146</v>
      </c>
      <c r="BU146" t="b">
        <f t="shared" si="403"/>
        <v>0</v>
      </c>
    </row>
    <row r="147" spans="1:74" x14ac:dyDescent="0.3">
      <c r="A147" t="str">
        <f t="shared" si="401"/>
        <v>W13</v>
      </c>
      <c r="B147" t="s">
        <v>91</v>
      </c>
      <c r="C147" s="112" t="str">
        <f t="shared" si="372"/>
        <v>EAA Ceiling R49 Verified HVAC Equal Verified</v>
      </c>
      <c r="D147" t="str">
        <f t="shared" si="373"/>
        <v>n/a</v>
      </c>
      <c r="E147" s="2">
        <f t="shared" ca="1" si="374"/>
        <v>43.76</v>
      </c>
      <c r="F147" s="2">
        <f t="shared" ca="1" si="375"/>
        <v>43.76</v>
      </c>
      <c r="G147" s="3">
        <f t="shared" ca="1" si="376"/>
        <v>0</v>
      </c>
      <c r="H147" s="27" t="str">
        <f t="shared" ca="1" si="377"/>
        <v>Yes</v>
      </c>
      <c r="I147" s="2">
        <f t="shared" ca="1" si="378"/>
        <v>56.91</v>
      </c>
      <c r="J147" s="2">
        <f t="shared" ca="1" si="379"/>
        <v>56.91</v>
      </c>
      <c r="K147" s="2">
        <f t="shared" ca="1" si="380"/>
        <v>56.91</v>
      </c>
      <c r="L147" s="3">
        <f t="shared" ca="1" si="381"/>
        <v>0</v>
      </c>
      <c r="M147" s="3" t="str">
        <f t="shared" ca="1" si="402"/>
        <v>Yes</v>
      </c>
      <c r="N147" s="27" t="s">
        <v>264</v>
      </c>
      <c r="O147" s="19">
        <f t="shared" ca="1" si="382"/>
        <v>13.149999999999999</v>
      </c>
      <c r="P147" s="93">
        <f t="shared" ca="1" si="383"/>
        <v>122</v>
      </c>
      <c r="Q147" s="94">
        <f t="shared" ca="1" si="384"/>
        <v>27.19</v>
      </c>
      <c r="R147" s="94">
        <f t="shared" ca="1" si="384"/>
        <v>4.95</v>
      </c>
      <c r="S147" s="94">
        <f t="shared" ca="1" si="384"/>
        <v>0</v>
      </c>
      <c r="T147" s="94" t="str">
        <f t="shared" ca="1" si="384"/>
        <v/>
      </c>
      <c r="U147" s="94">
        <f t="shared" ca="1" si="384"/>
        <v>11.62</v>
      </c>
      <c r="V147" s="94">
        <f t="shared" ca="1" si="384"/>
        <v>0</v>
      </c>
      <c r="W147" s="94">
        <f t="shared" ca="1" si="385"/>
        <v>43.76</v>
      </c>
      <c r="X147" s="94">
        <f t="shared" ca="1" si="386"/>
        <v>60.51</v>
      </c>
      <c r="Y147" s="94">
        <f t="shared" ca="1" si="386"/>
        <v>5.5043100000000001E-3</v>
      </c>
      <c r="Z147" s="107">
        <f t="shared" ca="1" si="386"/>
        <v>0</v>
      </c>
      <c r="AA147" s="107">
        <f t="shared" ca="1" si="386"/>
        <v>0</v>
      </c>
      <c r="AB147" s="94">
        <f t="shared" ca="1" si="386"/>
        <v>525</v>
      </c>
      <c r="AC147" s="94">
        <f t="shared" ca="1" si="386"/>
        <v>13.15</v>
      </c>
      <c r="AD147" s="94">
        <f t="shared" ca="1" si="386"/>
        <v>7.49</v>
      </c>
      <c r="AE147" s="99">
        <f t="shared" ca="1" si="387"/>
        <v>122</v>
      </c>
      <c r="AF147" s="59">
        <f t="shared" ca="1" si="388"/>
        <v>27.19</v>
      </c>
      <c r="AG147" s="59">
        <f t="shared" ca="1" si="388"/>
        <v>4.95</v>
      </c>
      <c r="AH147" s="59">
        <f t="shared" ca="1" si="388"/>
        <v>0</v>
      </c>
      <c r="AI147" s="59" t="str">
        <f t="shared" ca="1" si="388"/>
        <v/>
      </c>
      <c r="AJ147" s="59">
        <f t="shared" ca="1" si="388"/>
        <v>11.62</v>
      </c>
      <c r="AK147" s="59">
        <f t="shared" ca="1" si="388"/>
        <v>0</v>
      </c>
      <c r="AL147" s="59">
        <f t="shared" ca="1" si="388"/>
        <v>0</v>
      </c>
      <c r="AM147" s="59">
        <f t="shared" ca="1" si="389"/>
        <v>43.76</v>
      </c>
      <c r="AN147" s="59">
        <f t="shared" ca="1" si="390"/>
        <v>5.5043100000000001E-3</v>
      </c>
      <c r="AO147" s="59">
        <f t="shared" ca="1" si="390"/>
        <v>0</v>
      </c>
      <c r="AP147" s="59">
        <f t="shared" ca="1" si="390"/>
        <v>0</v>
      </c>
      <c r="AQ147" s="59">
        <f t="shared" ca="1" si="390"/>
        <v>525</v>
      </c>
      <c r="AR147" s="103">
        <f t="shared" ca="1" si="390"/>
        <v>0</v>
      </c>
      <c r="AS147" s="103">
        <f t="shared" ca="1" si="390"/>
        <v>0</v>
      </c>
      <c r="AT147" s="59">
        <f t="shared" ca="1" si="390"/>
        <v>525</v>
      </c>
      <c r="AU147" s="59">
        <f t="shared" ca="1" si="390"/>
        <v>13.15</v>
      </c>
      <c r="AV147" s="59">
        <f t="shared" ca="1" si="390"/>
        <v>7.49</v>
      </c>
      <c r="AW147" s="93">
        <f t="shared" ca="1" si="391"/>
        <v>122</v>
      </c>
      <c r="AX147" s="94">
        <f t="shared" ca="1" si="392"/>
        <v>37.28</v>
      </c>
      <c r="AY147" s="94">
        <f t="shared" ca="1" si="392"/>
        <v>8.01</v>
      </c>
      <c r="AZ147" s="94">
        <f t="shared" ca="1" si="392"/>
        <v>0</v>
      </c>
      <c r="BA147" s="94" t="str">
        <f t="shared" ca="1" si="392"/>
        <v/>
      </c>
      <c r="BB147" s="94">
        <f t="shared" ca="1" si="392"/>
        <v>11.62</v>
      </c>
      <c r="BC147" s="94" t="str">
        <f t="shared" ca="1" si="392"/>
        <v/>
      </c>
      <c r="BD147" s="94">
        <f t="shared" ca="1" si="392"/>
        <v>-5.66</v>
      </c>
      <c r="BE147" s="94">
        <f t="shared" ca="1" si="393"/>
        <v>56.91</v>
      </c>
      <c r="BF147" s="94">
        <f t="shared" ca="1" si="394"/>
        <v>7.4319399999999997E-3</v>
      </c>
      <c r="BG147" s="94">
        <f t="shared" ca="1" si="394"/>
        <v>2.4206400000000001</v>
      </c>
      <c r="BH147" s="99">
        <f t="shared" ca="1" si="395"/>
        <v>122</v>
      </c>
      <c r="BI147" s="59">
        <f t="shared" ca="1" si="396"/>
        <v>37.28</v>
      </c>
      <c r="BJ147" s="59">
        <f t="shared" ca="1" si="396"/>
        <v>8.01</v>
      </c>
      <c r="BK147" s="59">
        <f t="shared" ca="1" si="396"/>
        <v>0</v>
      </c>
      <c r="BL147" s="59" t="str">
        <f t="shared" ca="1" si="396"/>
        <v/>
      </c>
      <c r="BM147" s="59">
        <f t="shared" ca="1" si="396"/>
        <v>11.62</v>
      </c>
      <c r="BN147" s="59" t="str">
        <f t="shared" ca="1" si="396"/>
        <v/>
      </c>
      <c r="BO147" s="59">
        <f t="shared" ca="1" si="396"/>
        <v>-5.66</v>
      </c>
      <c r="BP147" s="59">
        <f t="shared" ca="1" si="397"/>
        <v>56.91</v>
      </c>
      <c r="BQ147" s="59">
        <f t="shared" ca="1" si="398"/>
        <v>7.4319399999999997E-3</v>
      </c>
      <c r="BR147" s="59">
        <f t="shared" ca="1" si="398"/>
        <v>2.4206400000000001</v>
      </c>
      <c r="BS147" t="str">
        <f t="shared" si="399"/>
        <v>W13R08</v>
      </c>
      <c r="BT147">
        <f t="shared" si="400"/>
        <v>147</v>
      </c>
      <c r="BU147" t="b">
        <f t="shared" si="403"/>
        <v>0</v>
      </c>
    </row>
    <row r="148" spans="1:74" x14ac:dyDescent="0.3">
      <c r="A148" t="str">
        <f t="shared" si="401"/>
        <v>W13</v>
      </c>
      <c r="B148" t="s">
        <v>93</v>
      </c>
      <c r="C148" s="3" t="str">
        <f t="shared" si="372"/>
        <v>EAA Ceiling R49 Verified HVAC Better</v>
      </c>
      <c r="D148" t="str">
        <f t="shared" si="373"/>
        <v>n/a</v>
      </c>
      <c r="E148" s="2">
        <f t="shared" ca="1" si="374"/>
        <v>39.549999999999997</v>
      </c>
      <c r="F148" s="2">
        <f t="shared" ca="1" si="375"/>
        <v>39.549999999999997</v>
      </c>
      <c r="G148" s="3">
        <f t="shared" ca="1" si="376"/>
        <v>0</v>
      </c>
      <c r="H148" s="27" t="str">
        <f t="shared" ca="1" si="377"/>
        <v>Yes</v>
      </c>
      <c r="I148" s="2">
        <f t="shared" ca="1" si="378"/>
        <v>45.55</v>
      </c>
      <c r="J148" s="2">
        <f t="shared" ca="1" si="379"/>
        <v>45.55</v>
      </c>
      <c r="K148" s="2">
        <f t="shared" ca="1" si="380"/>
        <v>45.55</v>
      </c>
      <c r="L148" s="3">
        <f t="shared" ca="1" si="381"/>
        <v>0</v>
      </c>
      <c r="M148" s="3" t="str">
        <f t="shared" ca="1" si="402"/>
        <v>Yes</v>
      </c>
      <c r="N148" s="27" t="s">
        <v>265</v>
      </c>
      <c r="O148" s="19">
        <f t="shared" ca="1" si="382"/>
        <v>6</v>
      </c>
      <c r="P148" s="93">
        <f t="shared" ca="1" si="383"/>
        <v>123</v>
      </c>
      <c r="Q148" s="94">
        <f t="shared" ca="1" si="384"/>
        <v>23.78</v>
      </c>
      <c r="R148" s="94">
        <f t="shared" ca="1" si="384"/>
        <v>4.1500000000000004</v>
      </c>
      <c r="S148" s="94">
        <f t="shared" ca="1" si="384"/>
        <v>0</v>
      </c>
      <c r="T148" s="94" t="str">
        <f t="shared" ca="1" si="384"/>
        <v/>
      </c>
      <c r="U148" s="94">
        <f t="shared" ca="1" si="384"/>
        <v>11.62</v>
      </c>
      <c r="V148" s="94">
        <f t="shared" ca="1" si="384"/>
        <v>0</v>
      </c>
      <c r="W148" s="94">
        <f t="shared" ca="1" si="385"/>
        <v>39.549999999999997</v>
      </c>
      <c r="X148" s="94">
        <f t="shared" ca="1" si="386"/>
        <v>56.3</v>
      </c>
      <c r="Y148" s="94">
        <f t="shared" ca="1" si="386"/>
        <v>4.6747899999999998E-3</v>
      </c>
      <c r="Z148" s="107">
        <f t="shared" ca="1" si="386"/>
        <v>0</v>
      </c>
      <c r="AA148" s="107">
        <f t="shared" ca="1" si="386"/>
        <v>0</v>
      </c>
      <c r="AB148" s="94">
        <f t="shared" ca="1" si="386"/>
        <v>200</v>
      </c>
      <c r="AC148" s="94">
        <f t="shared" ca="1" si="386"/>
        <v>6</v>
      </c>
      <c r="AD148" s="94">
        <f t="shared" ca="1" si="386"/>
        <v>0.52</v>
      </c>
      <c r="AE148" s="99">
        <f t="shared" ca="1" si="387"/>
        <v>123</v>
      </c>
      <c r="AF148" s="59">
        <f t="shared" ca="1" si="388"/>
        <v>23.78</v>
      </c>
      <c r="AG148" s="59">
        <f t="shared" ca="1" si="388"/>
        <v>4.1500000000000004</v>
      </c>
      <c r="AH148" s="59">
        <f t="shared" ca="1" si="388"/>
        <v>0</v>
      </c>
      <c r="AI148" s="59" t="str">
        <f t="shared" ca="1" si="388"/>
        <v/>
      </c>
      <c r="AJ148" s="59">
        <f t="shared" ca="1" si="388"/>
        <v>11.62</v>
      </c>
      <c r="AK148" s="59">
        <f t="shared" ca="1" si="388"/>
        <v>0</v>
      </c>
      <c r="AL148" s="59">
        <f t="shared" ca="1" si="388"/>
        <v>0</v>
      </c>
      <c r="AM148" s="59">
        <f t="shared" ca="1" si="389"/>
        <v>39.549999999999997</v>
      </c>
      <c r="AN148" s="59">
        <f t="shared" ca="1" si="390"/>
        <v>4.6747899999999998E-3</v>
      </c>
      <c r="AO148" s="59">
        <f t="shared" ca="1" si="390"/>
        <v>0</v>
      </c>
      <c r="AP148" s="59">
        <f t="shared" ca="1" si="390"/>
        <v>0</v>
      </c>
      <c r="AQ148" s="59">
        <f t="shared" ca="1" si="390"/>
        <v>200</v>
      </c>
      <c r="AR148" s="103">
        <f t="shared" ca="1" si="390"/>
        <v>0</v>
      </c>
      <c r="AS148" s="103">
        <f t="shared" ca="1" si="390"/>
        <v>0</v>
      </c>
      <c r="AT148" s="59">
        <f t="shared" ca="1" si="390"/>
        <v>200</v>
      </c>
      <c r="AU148" s="59">
        <f t="shared" ca="1" si="390"/>
        <v>6</v>
      </c>
      <c r="AV148" s="59">
        <f t="shared" ca="1" si="390"/>
        <v>0.52</v>
      </c>
      <c r="AW148" s="93">
        <f t="shared" ca="1" si="391"/>
        <v>123</v>
      </c>
      <c r="AX148" s="94">
        <f t="shared" ca="1" si="392"/>
        <v>28.89</v>
      </c>
      <c r="AY148" s="94">
        <f t="shared" ca="1" si="392"/>
        <v>5.04</v>
      </c>
      <c r="AZ148" s="94">
        <f t="shared" ca="1" si="392"/>
        <v>0</v>
      </c>
      <c r="BA148" s="94" t="str">
        <f t="shared" ca="1" si="392"/>
        <v/>
      </c>
      <c r="BB148" s="94">
        <f t="shared" ca="1" si="392"/>
        <v>11.62</v>
      </c>
      <c r="BC148" s="94" t="str">
        <f t="shared" ca="1" si="392"/>
        <v/>
      </c>
      <c r="BD148" s="94">
        <f t="shared" ca="1" si="392"/>
        <v>-5.48</v>
      </c>
      <c r="BE148" s="94">
        <f t="shared" ca="1" si="393"/>
        <v>45.55</v>
      </c>
      <c r="BF148" s="94">
        <f t="shared" ca="1" si="394"/>
        <v>5.7398299999999996E-3</v>
      </c>
      <c r="BG148" s="94">
        <f t="shared" ca="1" si="394"/>
        <v>2.4206400000000001</v>
      </c>
      <c r="BH148" s="99">
        <f t="shared" ca="1" si="395"/>
        <v>123</v>
      </c>
      <c r="BI148" s="59">
        <f t="shared" ca="1" si="396"/>
        <v>28.89</v>
      </c>
      <c r="BJ148" s="59">
        <f t="shared" ca="1" si="396"/>
        <v>5.04</v>
      </c>
      <c r="BK148" s="59">
        <f t="shared" ca="1" si="396"/>
        <v>0</v>
      </c>
      <c r="BL148" s="59" t="str">
        <f t="shared" ca="1" si="396"/>
        <v/>
      </c>
      <c r="BM148" s="59">
        <f t="shared" ca="1" si="396"/>
        <v>11.62</v>
      </c>
      <c r="BN148" s="59" t="str">
        <f t="shared" ca="1" si="396"/>
        <v/>
      </c>
      <c r="BO148" s="59">
        <f t="shared" ca="1" si="396"/>
        <v>-5.48</v>
      </c>
      <c r="BP148" s="59">
        <f t="shared" ca="1" si="397"/>
        <v>45.55</v>
      </c>
      <c r="BQ148" s="59">
        <f t="shared" ca="1" si="398"/>
        <v>5.7398299999999996E-3</v>
      </c>
      <c r="BR148" s="59">
        <f t="shared" ca="1" si="398"/>
        <v>2.4206400000000001</v>
      </c>
      <c r="BS148" t="str">
        <f t="shared" si="399"/>
        <v>W13R09</v>
      </c>
      <c r="BT148">
        <f t="shared" si="400"/>
        <v>148</v>
      </c>
      <c r="BU148" t="b">
        <f t="shared" si="403"/>
        <v>0</v>
      </c>
    </row>
    <row r="149" spans="1:74" x14ac:dyDescent="0.3">
      <c r="A149" t="str">
        <f t="shared" si="401"/>
        <v>W13</v>
      </c>
      <c r="B149" t="s">
        <v>95</v>
      </c>
      <c r="C149" s="3" t="str">
        <f t="shared" si="372"/>
        <v>EAA Ceiling R49 Verified HVAC Better Verified</v>
      </c>
      <c r="D149" t="str">
        <f t="shared" si="373"/>
        <v>n/a</v>
      </c>
      <c r="E149" s="2">
        <f t="shared" ca="1" si="374"/>
        <v>39.549999999999997</v>
      </c>
      <c r="F149" s="2">
        <f t="shared" ca="1" si="375"/>
        <v>39.549999999999997</v>
      </c>
      <c r="G149" s="3">
        <f t="shared" ca="1" si="376"/>
        <v>0</v>
      </c>
      <c r="H149" s="27" t="str">
        <f t="shared" ca="1" si="377"/>
        <v>Yes</v>
      </c>
      <c r="I149" s="2">
        <f t="shared" ca="1" si="378"/>
        <v>56.14</v>
      </c>
      <c r="J149" s="2">
        <f t="shared" ca="1" si="379"/>
        <v>56.14</v>
      </c>
      <c r="K149" s="2">
        <f t="shared" ca="1" si="380"/>
        <v>56.14</v>
      </c>
      <c r="L149" s="3">
        <f t="shared" ca="1" si="381"/>
        <v>0</v>
      </c>
      <c r="M149" s="3" t="str">
        <f t="shared" ca="1" si="402"/>
        <v>Yes</v>
      </c>
      <c r="N149" s="27" t="s">
        <v>266</v>
      </c>
      <c r="O149" s="19">
        <f t="shared" ca="1" si="382"/>
        <v>16.590000000000003</v>
      </c>
      <c r="P149" s="93">
        <f t="shared" ca="1" si="383"/>
        <v>124</v>
      </c>
      <c r="Q149" s="94">
        <f t="shared" ca="1" si="384"/>
        <v>23.78</v>
      </c>
      <c r="R149" s="94">
        <f t="shared" ca="1" si="384"/>
        <v>4.1500000000000004</v>
      </c>
      <c r="S149" s="94">
        <f t="shared" ca="1" si="384"/>
        <v>0</v>
      </c>
      <c r="T149" s="94" t="str">
        <f t="shared" ca="1" si="384"/>
        <v/>
      </c>
      <c r="U149" s="94">
        <f t="shared" ca="1" si="384"/>
        <v>11.62</v>
      </c>
      <c r="V149" s="94">
        <f t="shared" ca="1" si="384"/>
        <v>0</v>
      </c>
      <c r="W149" s="94">
        <f t="shared" ca="1" si="385"/>
        <v>39.549999999999997</v>
      </c>
      <c r="X149" s="94">
        <f t="shared" ca="1" si="386"/>
        <v>56.3</v>
      </c>
      <c r="Y149" s="94">
        <f t="shared" ca="1" si="386"/>
        <v>4.6747899999999998E-3</v>
      </c>
      <c r="Z149" s="107">
        <f t="shared" ca="1" si="386"/>
        <v>0</v>
      </c>
      <c r="AA149" s="107">
        <f t="shared" ca="1" si="386"/>
        <v>0</v>
      </c>
      <c r="AB149" s="94">
        <f t="shared" ca="1" si="386"/>
        <v>516</v>
      </c>
      <c r="AC149" s="94">
        <f t="shared" ca="1" si="386"/>
        <v>16.59</v>
      </c>
      <c r="AD149" s="94">
        <f t="shared" ca="1" si="386"/>
        <v>10.95</v>
      </c>
      <c r="AE149" s="99">
        <f t="shared" ca="1" si="387"/>
        <v>124</v>
      </c>
      <c r="AF149" s="59">
        <f t="shared" ca="1" si="388"/>
        <v>23.78</v>
      </c>
      <c r="AG149" s="59">
        <f t="shared" ca="1" si="388"/>
        <v>4.1500000000000004</v>
      </c>
      <c r="AH149" s="59">
        <f t="shared" ca="1" si="388"/>
        <v>0</v>
      </c>
      <c r="AI149" s="59" t="str">
        <f t="shared" ca="1" si="388"/>
        <v/>
      </c>
      <c r="AJ149" s="59">
        <f t="shared" ca="1" si="388"/>
        <v>11.62</v>
      </c>
      <c r="AK149" s="59">
        <f t="shared" ca="1" si="388"/>
        <v>0</v>
      </c>
      <c r="AL149" s="59">
        <f t="shared" ca="1" si="388"/>
        <v>0</v>
      </c>
      <c r="AM149" s="59">
        <f t="shared" ca="1" si="389"/>
        <v>39.549999999999997</v>
      </c>
      <c r="AN149" s="59">
        <f t="shared" ca="1" si="390"/>
        <v>4.6747899999999998E-3</v>
      </c>
      <c r="AO149" s="59">
        <f t="shared" ca="1" si="390"/>
        <v>0</v>
      </c>
      <c r="AP149" s="59">
        <f t="shared" ca="1" si="390"/>
        <v>0</v>
      </c>
      <c r="AQ149" s="59">
        <f t="shared" ca="1" si="390"/>
        <v>516</v>
      </c>
      <c r="AR149" s="103">
        <f t="shared" ca="1" si="390"/>
        <v>0</v>
      </c>
      <c r="AS149" s="103">
        <f t="shared" ca="1" si="390"/>
        <v>0</v>
      </c>
      <c r="AT149" s="59">
        <f t="shared" ca="1" si="390"/>
        <v>516</v>
      </c>
      <c r="AU149" s="59">
        <f t="shared" ca="1" si="390"/>
        <v>16.59</v>
      </c>
      <c r="AV149" s="59">
        <f t="shared" ca="1" si="390"/>
        <v>10.95</v>
      </c>
      <c r="AW149" s="93">
        <f t="shared" ca="1" si="391"/>
        <v>124</v>
      </c>
      <c r="AX149" s="94">
        <f t="shared" ca="1" si="392"/>
        <v>37.28</v>
      </c>
      <c r="AY149" s="94">
        <f t="shared" ca="1" si="392"/>
        <v>7.24</v>
      </c>
      <c r="AZ149" s="94">
        <f t="shared" ca="1" si="392"/>
        <v>0</v>
      </c>
      <c r="BA149" s="94" t="str">
        <f t="shared" ca="1" si="392"/>
        <v/>
      </c>
      <c r="BB149" s="94">
        <f t="shared" ca="1" si="392"/>
        <v>11.62</v>
      </c>
      <c r="BC149" s="94" t="str">
        <f t="shared" ca="1" si="392"/>
        <v/>
      </c>
      <c r="BD149" s="94">
        <f t="shared" ca="1" si="392"/>
        <v>-5.64</v>
      </c>
      <c r="BE149" s="94">
        <f t="shared" ca="1" si="393"/>
        <v>56.14</v>
      </c>
      <c r="BF149" s="94">
        <f t="shared" ca="1" si="394"/>
        <v>6.7025599999999998E-3</v>
      </c>
      <c r="BG149" s="94">
        <f t="shared" ca="1" si="394"/>
        <v>2.4206400000000001</v>
      </c>
      <c r="BH149" s="99">
        <f t="shared" ca="1" si="395"/>
        <v>124</v>
      </c>
      <c r="BI149" s="59">
        <f t="shared" ca="1" si="396"/>
        <v>37.28</v>
      </c>
      <c r="BJ149" s="59">
        <f t="shared" ca="1" si="396"/>
        <v>7.24</v>
      </c>
      <c r="BK149" s="59">
        <f t="shared" ca="1" si="396"/>
        <v>0</v>
      </c>
      <c r="BL149" s="59" t="str">
        <f t="shared" ca="1" si="396"/>
        <v/>
      </c>
      <c r="BM149" s="59">
        <f t="shared" ca="1" si="396"/>
        <v>11.62</v>
      </c>
      <c r="BN149" s="59" t="str">
        <f t="shared" ca="1" si="396"/>
        <v/>
      </c>
      <c r="BO149" s="59">
        <f t="shared" ca="1" si="396"/>
        <v>-5.64</v>
      </c>
      <c r="BP149" s="59">
        <f t="shared" ca="1" si="397"/>
        <v>56.14</v>
      </c>
      <c r="BQ149" s="59">
        <f t="shared" ca="1" si="398"/>
        <v>6.7025599999999998E-3</v>
      </c>
      <c r="BR149" s="59">
        <f t="shared" ca="1" si="398"/>
        <v>2.4206400000000001</v>
      </c>
      <c r="BS149" t="str">
        <f t="shared" si="399"/>
        <v>W13R10</v>
      </c>
      <c r="BT149">
        <f t="shared" si="400"/>
        <v>149</v>
      </c>
      <c r="BU149" t="b">
        <f t="shared" si="403"/>
        <v>0</v>
      </c>
    </row>
    <row r="150" spans="1:74" s="6" customFormat="1" x14ac:dyDescent="0.3">
      <c r="A150" s="18" t="str">
        <f>"Result "&amp;A141</f>
        <v>Result W13</v>
      </c>
      <c r="C150" s="5"/>
      <c r="D150" s="6" t="str" cm="1">
        <f t="array" aca="1" ref="D150" ca="1">IF(NOT(BU150),"n/a",IF(COUNTIF(D142:D149,Pass)=INDIRECT("count"&amp;A149),Pass,Fail))</f>
        <v>n/a</v>
      </c>
      <c r="E150" s="15" t="e">
        <f ca="1">IF(Units="EDR total","n/a",AVERAGE(E142:E149))</f>
        <v>#N/A</v>
      </c>
      <c r="F150" s="15" t="e">
        <f ca="1">IF(Units="EDR total","n/a",AVERAGE(F142:F149))</f>
        <v>#N/A</v>
      </c>
      <c r="G150" s="16" t="e">
        <f ca="1">IF(Units="EDR total","n/a",IF(E150=0,0,(F150-E150)/E150))</f>
        <v>#N/A</v>
      </c>
      <c r="H150" s="17"/>
      <c r="I150" s="15" t="e">
        <f ca="1">IF(Units="EDR total","n/a",AVERAGE(I142:I149))</f>
        <v>#N/A</v>
      </c>
      <c r="J150" s="15" t="e">
        <f ca="1">IF(Units="EDR total","n/a",AVERAGE(J142:J149))</f>
        <v>#N/A</v>
      </c>
      <c r="K150" s="15" t="e">
        <f ca="1">IF(Units="EDR total","n/a",AVERAGE(K142:K149))</f>
        <v>#N/A</v>
      </c>
      <c r="L150" s="16" t="e">
        <f ca="1">IF(Units="EDR","n/a",IF(J150=0,0,(K150-J150)/J150))</f>
        <v>#N/A</v>
      </c>
      <c r="M150" s="17" t="s">
        <v>252</v>
      </c>
      <c r="N150" s="17" t="e">
        <f ca="1">MIN(L142:L149)</f>
        <v>#N/A</v>
      </c>
      <c r="O150" s="15" t="e">
        <f ca="1">AVERAGE(O142:O149)</f>
        <v>#N/A</v>
      </c>
      <c r="P150" s="95" t="s">
        <v>253</v>
      </c>
      <c r="Q150" s="96" t="str">
        <f t="shared" ref="Q150:AD150" ca="1" si="404">IFERROR(AVERAGE(Q142:Q149),"")</f>
        <v/>
      </c>
      <c r="R150" s="96" t="str">
        <f t="shared" ca="1" si="404"/>
        <v/>
      </c>
      <c r="S150" s="96" t="str">
        <f t="shared" ca="1" si="404"/>
        <v/>
      </c>
      <c r="T150" s="96" t="str">
        <f t="shared" ca="1" si="404"/>
        <v/>
      </c>
      <c r="U150" s="96" t="str">
        <f t="shared" ca="1" si="404"/>
        <v/>
      </c>
      <c r="V150" s="96" t="str">
        <f t="shared" ca="1" si="404"/>
        <v/>
      </c>
      <c r="W150" s="96" t="str">
        <f t="shared" ca="1" si="404"/>
        <v/>
      </c>
      <c r="X150" s="96" t="str">
        <f t="shared" ca="1" si="404"/>
        <v/>
      </c>
      <c r="Y150" s="96" t="str">
        <f t="shared" ca="1" si="404"/>
        <v/>
      </c>
      <c r="Z150" s="108" t="str">
        <f t="shared" ca="1" si="404"/>
        <v/>
      </c>
      <c r="AA150" s="108" t="str">
        <f t="shared" ca="1" si="404"/>
        <v/>
      </c>
      <c r="AB150" s="96" t="str">
        <f t="shared" ca="1" si="404"/>
        <v/>
      </c>
      <c r="AC150" s="96" t="str">
        <f t="shared" ca="1" si="404"/>
        <v/>
      </c>
      <c r="AD150" s="96" t="str">
        <f t="shared" ca="1" si="404"/>
        <v/>
      </c>
      <c r="AE150" s="79" t="s">
        <v>253</v>
      </c>
      <c r="AF150" s="79" t="str">
        <f t="shared" ref="AF150:AV150" ca="1" si="405">IFERROR(AVERAGE(AF142:AF149),"")</f>
        <v/>
      </c>
      <c r="AG150" s="79" t="str">
        <f t="shared" ca="1" si="405"/>
        <v/>
      </c>
      <c r="AH150" s="79" t="str">
        <f t="shared" ca="1" si="405"/>
        <v/>
      </c>
      <c r="AI150" s="79" t="str">
        <f t="shared" ca="1" si="405"/>
        <v/>
      </c>
      <c r="AJ150" s="79" t="str">
        <f t="shared" ca="1" si="405"/>
        <v/>
      </c>
      <c r="AK150" s="79" t="str">
        <f t="shared" ca="1" si="405"/>
        <v/>
      </c>
      <c r="AL150" s="79" t="str">
        <f t="shared" ca="1" si="405"/>
        <v/>
      </c>
      <c r="AM150" s="79" t="str">
        <f t="shared" ca="1" si="405"/>
        <v/>
      </c>
      <c r="AN150" s="79" t="str">
        <f t="shared" ca="1" si="405"/>
        <v/>
      </c>
      <c r="AO150" s="79" t="str">
        <f t="shared" ca="1" si="405"/>
        <v/>
      </c>
      <c r="AP150" s="79" t="str">
        <f t="shared" ca="1" si="405"/>
        <v/>
      </c>
      <c r="AQ150" s="79" t="str">
        <f t="shared" ca="1" si="405"/>
        <v/>
      </c>
      <c r="AR150" s="104" t="str">
        <f t="shared" ca="1" si="405"/>
        <v/>
      </c>
      <c r="AS150" s="104" t="str">
        <f t="shared" ca="1" si="405"/>
        <v/>
      </c>
      <c r="AT150" s="79" t="str">
        <f t="shared" ca="1" si="405"/>
        <v/>
      </c>
      <c r="AU150" s="79" t="str">
        <f t="shared" ca="1" si="405"/>
        <v/>
      </c>
      <c r="AV150" s="79" t="str">
        <f t="shared" ca="1" si="405"/>
        <v/>
      </c>
      <c r="AW150" s="111"/>
      <c r="AX150" s="96" t="str">
        <f t="shared" ref="AX150:BG150" ca="1" si="406">IFERROR(AVERAGE(AX142:AX149),"")</f>
        <v/>
      </c>
      <c r="AY150" s="96" t="str">
        <f t="shared" ca="1" si="406"/>
        <v/>
      </c>
      <c r="AZ150" s="96" t="str">
        <f t="shared" ca="1" si="406"/>
        <v/>
      </c>
      <c r="BA150" s="96" t="str">
        <f t="shared" ca="1" si="406"/>
        <v/>
      </c>
      <c r="BB150" s="96" t="str">
        <f t="shared" ca="1" si="406"/>
        <v/>
      </c>
      <c r="BC150" s="96" t="str">
        <f t="shared" ca="1" si="406"/>
        <v/>
      </c>
      <c r="BD150" s="96" t="str">
        <f t="shared" ca="1" si="406"/>
        <v/>
      </c>
      <c r="BE150" s="96" t="str">
        <f t="shared" ca="1" si="406"/>
        <v/>
      </c>
      <c r="BF150" s="96" t="str">
        <f t="shared" ca="1" si="406"/>
        <v/>
      </c>
      <c r="BG150" s="96" t="str">
        <f t="shared" ca="1" si="406"/>
        <v/>
      </c>
      <c r="BH150" s="44"/>
      <c r="BI150" s="79" t="str">
        <f t="shared" ref="BI150:BR150" ca="1" si="407">IFERROR(AVERAGE(BI142:BI149),"")</f>
        <v/>
      </c>
      <c r="BJ150" s="79" t="str">
        <f t="shared" ca="1" si="407"/>
        <v/>
      </c>
      <c r="BK150" s="79" t="str">
        <f t="shared" ca="1" si="407"/>
        <v/>
      </c>
      <c r="BL150" s="79" t="str">
        <f t="shared" ca="1" si="407"/>
        <v/>
      </c>
      <c r="BM150" s="79" t="str">
        <f t="shared" ca="1" si="407"/>
        <v/>
      </c>
      <c r="BN150" s="79" t="str">
        <f t="shared" ca="1" si="407"/>
        <v/>
      </c>
      <c r="BO150" s="79" t="str">
        <f t="shared" ca="1" si="407"/>
        <v/>
      </c>
      <c r="BP150" s="79" t="str">
        <f t="shared" ca="1" si="407"/>
        <v/>
      </c>
      <c r="BQ150" s="79" t="str">
        <f t="shared" ca="1" si="407"/>
        <v/>
      </c>
      <c r="BR150" s="79" t="str">
        <f t="shared" ca="1" si="407"/>
        <v/>
      </c>
      <c r="BU150" s="6" t="b">
        <f t="shared" si="403"/>
        <v>0</v>
      </c>
    </row>
    <row r="151" spans="1:74" x14ac:dyDescent="0.3">
      <c r="C151" s="6" t="str">
        <f>"Page 7 of "&amp;TotalPages</f>
        <v>Page 7 of 11</v>
      </c>
      <c r="E151" s="6"/>
      <c r="F151" s="6"/>
      <c r="G151" s="6"/>
      <c r="H151" s="5"/>
      <c r="I151" s="6"/>
      <c r="J151" s="6" t="s">
        <v>267</v>
      </c>
      <c r="K151" s="6"/>
      <c r="L151" s="5" t="s">
        <v>254</v>
      </c>
      <c r="M151" s="5" t="s">
        <v>255</v>
      </c>
      <c r="N151" s="28" t="e">
        <f ca="1">MAX(L142:L149)</f>
        <v>#N/A</v>
      </c>
      <c r="AE151" s="44" t="s">
        <v>256</v>
      </c>
      <c r="AF151" s="100" t="e">
        <f ca="1">(AF150-Q150)/Q150</f>
        <v>#VALUE!</v>
      </c>
      <c r="AG151" s="100" t="e">
        <f ca="1">(AG150-R150)/R150</f>
        <v>#VALUE!</v>
      </c>
      <c r="AH151" s="100" t="e">
        <f ca="1">(AH150-S150)/S150</f>
        <v>#VALUE!</v>
      </c>
      <c r="AI151" s="100"/>
      <c r="AJ151" s="100" t="e">
        <f ca="1">(AJ150-U150)/U150</f>
        <v>#VALUE!</v>
      </c>
      <c r="AK151" s="100"/>
      <c r="AL151" s="100"/>
      <c r="AM151" s="100" t="e">
        <f ca="1">(AM150-W150)/W150</f>
        <v>#VALUE!</v>
      </c>
    </row>
    <row r="152" spans="1:74" x14ac:dyDescent="0.3">
      <c r="A152" s="6" t="s">
        <v>160</v>
      </c>
      <c r="B152" s="6" t="str">
        <f>VLOOKUP(A152,TestArray,2)&amp;" in "&amp;VLOOKUP(A152,TestArray,3)&amp;" for Prototype "&amp;VLOOKUP(A152,TestArray,4)</f>
        <v>Standard Design All Electric in All CZs for Prototype S2100ft2</v>
      </c>
      <c r="C152" s="6"/>
      <c r="I152" s="6" t="str">
        <f>VLOOKUP(A152,TestArray,21)</f>
        <v>Standard = Proposed for this test</v>
      </c>
    </row>
    <row r="153" spans="1:74" x14ac:dyDescent="0.3">
      <c r="A153" t="str">
        <f>A152</f>
        <v>W14</v>
      </c>
      <c r="B153" t="s">
        <v>74</v>
      </c>
      <c r="C153" s="3" t="str">
        <f t="shared" ref="C153:C168" si="408">VLOOKUP(A153,TestArray,4+RIGHT(B153,2))</f>
        <v>Zone 01</v>
      </c>
      <c r="D153" t="str">
        <f t="shared" ref="D153:D168" si="409">IF(NOT(BU153),"n/a",IF(AND(H153=Yes,M153=Yes),Pass,Fail))</f>
        <v>n/a</v>
      </c>
      <c r="E153" s="2">
        <f t="shared" ref="E153:E168" ca="1" si="410">IF(Units="EDR2 total",X153,IF(Units="EDR1 total",Y153,W153))</f>
        <v>18.100000000000001</v>
      </c>
      <c r="F153" s="2">
        <f t="shared" ref="F153:F168" ca="1" si="411">IF(Units="EDR2 total",AN153,IF(Units="EDR1 total",AQ153,AM153))</f>
        <v>18.100000000000001</v>
      </c>
      <c r="G153" s="3">
        <f t="shared" ref="G153:G169" ca="1" si="412">IF(E153=0,0,(F153-E153)/E153)</f>
        <v>0</v>
      </c>
      <c r="H153" s="27" t="str">
        <f t="shared" ref="H153:H168" ca="1" si="413">IF(AND((E153-Tolerance&lt;=F153),(E153+Tolerance&gt;=F153)),Yes,No)</f>
        <v>Yes</v>
      </c>
      <c r="I153" s="2">
        <f t="shared" ref="I153:I168" ca="1" si="414">IF(Units="EDR2 total",J153,IF(Units="EDR1 total",J153,INDIRECT(RefCol&amp;INDEX(StandardArray,MATCH($N153,StandardList,0),2))))</f>
        <v>18.100000000000001</v>
      </c>
      <c r="J153" s="2">
        <f ca="1">IF(Units="EDR2 total",BF153,IF(Units="EDR1 total",#REF!,BE153))</f>
        <v>18.100000000000001</v>
      </c>
      <c r="K153" s="2">
        <f ca="1">IF(Units="EDR2 total",BQ153,IF(Units="EDR1 total",#REF!,BP153))</f>
        <v>18.100000000000001</v>
      </c>
      <c r="L153" s="3">
        <f t="shared" ref="L153:L169" ca="1" si="415">IF(I153=0,0,(K153-I153)/I153)</f>
        <v>0</v>
      </c>
      <c r="M153" s="3" t="str">
        <f t="shared" ref="M153:M168" ca="1" si="416">IF(AND((I153-Tolerance&lt;=K153),(I153+Tolerance&gt;=K153),(J153-Tolerance&lt;=K153),(J153+Tolerance&gt;=K153)),Yes,No)</f>
        <v>Yes</v>
      </c>
      <c r="N153" s="27" t="str">
        <f t="shared" ref="N153:N168" si="417">A153&amp;B153</f>
        <v>W14R01</v>
      </c>
      <c r="O153" s="19">
        <f t="shared" ref="O153:O168" ca="1" si="418">K153-F153</f>
        <v>0</v>
      </c>
      <c r="P153" s="93">
        <f t="shared" ref="P153:P168" ca="1" si="419">MATCH($A153&amp;$B153,INDIRECT(P$2),0)</f>
        <v>125</v>
      </c>
      <c r="Q153" s="94">
        <f t="shared" ref="Q153:V162" ca="1" si="420">IF(Q$3=0,"",INDEX(INDIRECT(Q$1),$P153,Q$3))</f>
        <v>11.74</v>
      </c>
      <c r="R153" s="94">
        <f t="shared" ca="1" si="420"/>
        <v>0</v>
      </c>
      <c r="S153" s="94">
        <f t="shared" ca="1" si="420"/>
        <v>0.87</v>
      </c>
      <c r="T153" s="94" t="str">
        <f t="shared" ca="1" si="420"/>
        <v/>
      </c>
      <c r="U153" s="94">
        <f t="shared" ca="1" si="420"/>
        <v>5.49</v>
      </c>
      <c r="V153" s="94">
        <f t="shared" ca="1" si="420"/>
        <v>0</v>
      </c>
      <c r="W153" s="94">
        <f t="shared" ref="W153:W168" ca="1" si="421">IF(TotalSum="No",INDEX(INDIRECT(W$1),$P153,W$3),SUM(Q153:V153))</f>
        <v>18.100000000000001</v>
      </c>
      <c r="X153" s="94">
        <f t="shared" ref="X153:AD162" ca="1" si="422">IF(X$3=0,"",INDEX(INDIRECT(X$1),$P153,X$3))</f>
        <v>27.39</v>
      </c>
      <c r="Y153" s="94">
        <f t="shared" ca="1" si="422"/>
        <v>0</v>
      </c>
      <c r="Z153" s="107">
        <f t="shared" ca="1" si="422"/>
        <v>2.9352999999999998</v>
      </c>
      <c r="AA153" s="107">
        <f t="shared" ca="1" si="422"/>
        <v>4.07</v>
      </c>
      <c r="AB153" s="94" t="str">
        <f t="shared" ca="1" si="422"/>
        <v>n/a</v>
      </c>
      <c r="AC153" s="94">
        <f t="shared" ca="1" si="422"/>
        <v>0</v>
      </c>
      <c r="AD153" s="94">
        <f t="shared" ca="1" si="422"/>
        <v>0</v>
      </c>
      <c r="AE153" s="99">
        <f t="shared" ref="AE153:AE168" ca="1" si="423">MATCH($A153&amp;$B153,INDIRECT(AE$2),0)</f>
        <v>125</v>
      </c>
      <c r="AF153" s="59">
        <f t="shared" ref="AF153:AL162" ca="1" si="424">IF(AF$3=0,"",INDEX(INDIRECT(AF$1),$AE153,AF$3))</f>
        <v>11.74</v>
      </c>
      <c r="AG153" s="59">
        <f t="shared" ca="1" si="424"/>
        <v>0</v>
      </c>
      <c r="AH153" s="59">
        <f t="shared" ca="1" si="424"/>
        <v>0.87</v>
      </c>
      <c r="AI153" s="59" t="str">
        <f t="shared" ca="1" si="424"/>
        <v/>
      </c>
      <c r="AJ153" s="59">
        <f t="shared" ca="1" si="424"/>
        <v>5.49</v>
      </c>
      <c r="AK153" s="59">
        <f t="shared" ca="1" si="424"/>
        <v>0</v>
      </c>
      <c r="AL153" s="59">
        <f t="shared" ca="1" si="424"/>
        <v>-5.75</v>
      </c>
      <c r="AM153" s="59">
        <f t="shared" ref="AM153:AM168" ca="1" si="425">IF(TotalSum="No",INDEX(INDIRECT(AM$1),$AE153,AM$3),SUM(AF153:AK153))</f>
        <v>18.100000000000001</v>
      </c>
      <c r="AN153" s="59">
        <f t="shared" ref="AN153:AV162" ca="1" si="426">IF(AN$3=0,"",INDEX(INDIRECT(AN$1),$AE153,AN$3))</f>
        <v>0</v>
      </c>
      <c r="AO153" s="59">
        <f t="shared" ca="1" si="426"/>
        <v>2.9352999999999998</v>
      </c>
      <c r="AP153" s="59">
        <f t="shared" ca="1" si="426"/>
        <v>4.07</v>
      </c>
      <c r="AQ153" s="59" t="str">
        <f t="shared" ca="1" si="426"/>
        <v>n/a</v>
      </c>
      <c r="AR153" s="103">
        <f t="shared" ca="1" si="426"/>
        <v>2.9352999999999998</v>
      </c>
      <c r="AS153" s="103">
        <f t="shared" ca="1" si="426"/>
        <v>4.07</v>
      </c>
      <c r="AT153" s="59" t="str">
        <f t="shared" ca="1" si="426"/>
        <v>n/a</v>
      </c>
      <c r="AU153" s="59">
        <f t="shared" ca="1" si="426"/>
        <v>0</v>
      </c>
      <c r="AV153" s="59">
        <f t="shared" ca="1" si="426"/>
        <v>0</v>
      </c>
      <c r="AW153" s="93">
        <f t="shared" ref="AW153:AW168" ca="1" si="427">MATCH($A153&amp;$B153,INDIRECT(AW$2),0)</f>
        <v>125</v>
      </c>
      <c r="AX153" s="94">
        <f t="shared" ref="AX153:BD162" ca="1" si="428">IF(AX$3=0,"",INDEX(INDIRECT(AX$1),$AW153,AX$3))</f>
        <v>11.74</v>
      </c>
      <c r="AY153" s="94">
        <f t="shared" ca="1" si="428"/>
        <v>0</v>
      </c>
      <c r="AZ153" s="94">
        <f t="shared" ca="1" si="428"/>
        <v>0.87</v>
      </c>
      <c r="BA153" s="94" t="str">
        <f t="shared" ca="1" si="428"/>
        <v/>
      </c>
      <c r="BB153" s="94">
        <f t="shared" ca="1" si="428"/>
        <v>5.49</v>
      </c>
      <c r="BC153" s="94" t="str">
        <f t="shared" ca="1" si="428"/>
        <v/>
      </c>
      <c r="BD153" s="94">
        <f t="shared" ca="1" si="428"/>
        <v>-5.75</v>
      </c>
      <c r="BE153" s="94">
        <f t="shared" ref="BE153:BE168" ca="1" si="429">IF(TotalSum="No",INDEX(INDIRECT(BE$1),$AW153,BE$3),SUM(AX153:BC153))</f>
        <v>18.100000000000001</v>
      </c>
      <c r="BF153" s="94">
        <f t="shared" ref="BF153:BG162" ca="1" si="430">IF(BF$3=0,"",INDEX(INDIRECT(BF$1),$P153,BF$3))</f>
        <v>0</v>
      </c>
      <c r="BG153" s="94">
        <f t="shared" ca="1" si="430"/>
        <v>2.9352999999999998</v>
      </c>
      <c r="BH153" s="99">
        <f t="shared" ref="BH153:BH168" ca="1" si="431">MATCH($A153&amp;$B153,INDIRECT(BH$2),0)</f>
        <v>125</v>
      </c>
      <c r="BI153" s="59">
        <f t="shared" ref="BI153:BO162" ca="1" si="432">IF(BI$3=0,"",INDEX(INDIRECT(BI$1),$BH153,BI$3))</f>
        <v>11.74</v>
      </c>
      <c r="BJ153" s="59">
        <f t="shared" ca="1" si="432"/>
        <v>0</v>
      </c>
      <c r="BK153" s="59">
        <f t="shared" ca="1" si="432"/>
        <v>0.87</v>
      </c>
      <c r="BL153" s="59" t="str">
        <f t="shared" ca="1" si="432"/>
        <v/>
      </c>
      <c r="BM153" s="59">
        <f t="shared" ca="1" si="432"/>
        <v>5.49</v>
      </c>
      <c r="BN153" s="59" t="str">
        <f t="shared" ca="1" si="432"/>
        <v/>
      </c>
      <c r="BO153" s="59">
        <f t="shared" ca="1" si="432"/>
        <v>-5.75</v>
      </c>
      <c r="BP153" s="59">
        <f t="shared" ref="BP153:BP168" ca="1" si="433">IF(TotalSum="No",INDEX(INDIRECT(BP$1),$BH153,BP$3),SUM(BI153:BN153))</f>
        <v>18.100000000000001</v>
      </c>
      <c r="BQ153" s="59">
        <f t="shared" ref="BQ153:BR162" ca="1" si="434">IF(BQ$3=0,"",INDEX(INDIRECT(BQ$1),$BH153,BQ$3))</f>
        <v>0</v>
      </c>
      <c r="BR153" s="59">
        <f t="shared" ca="1" si="434"/>
        <v>2.9352999999999998</v>
      </c>
      <c r="BS153" t="str">
        <f t="shared" ref="BS153:BS168" si="435">A153&amp;B153</f>
        <v>W14R01</v>
      </c>
      <c r="BT153">
        <f>ROW(BS153)</f>
        <v>153</v>
      </c>
      <c r="BU153" t="b">
        <f>AND(SoftwareType="Reference",SingleFamily="Yes",NewlyConstructed="Yes")</f>
        <v>0</v>
      </c>
      <c r="BV153" s="2"/>
    </row>
    <row r="154" spans="1:74" x14ac:dyDescent="0.3">
      <c r="A154" t="str">
        <f t="shared" ref="A154:A168" si="436">A153</f>
        <v>W14</v>
      </c>
      <c r="B154" t="s">
        <v>77</v>
      </c>
      <c r="C154" s="3" t="str">
        <f t="shared" si="408"/>
        <v>Zone 02</v>
      </c>
      <c r="D154" t="str">
        <f t="shared" si="409"/>
        <v>n/a</v>
      </c>
      <c r="E154" s="2">
        <f t="shared" ca="1" si="410"/>
        <v>13.39</v>
      </c>
      <c r="F154" s="2">
        <f t="shared" ca="1" si="411"/>
        <v>13.39</v>
      </c>
      <c r="G154" s="3">
        <f t="shared" ca="1" si="412"/>
        <v>0</v>
      </c>
      <c r="H154" s="27" t="str">
        <f t="shared" ca="1" si="413"/>
        <v>Yes</v>
      </c>
      <c r="I154" s="2">
        <f t="shared" ca="1" si="414"/>
        <v>13.39</v>
      </c>
      <c r="J154" s="2">
        <f ca="1">IF(Units="EDR2 total",BF154,IF(Units="EDR1 total",#REF!,BE154))</f>
        <v>13.39</v>
      </c>
      <c r="K154" s="2">
        <f ca="1">IF(Units="EDR2 total",BQ154,IF(Units="EDR1 total",#REF!,BP154))</f>
        <v>13.39</v>
      </c>
      <c r="L154" s="3">
        <f t="shared" ca="1" si="415"/>
        <v>0</v>
      </c>
      <c r="M154" s="3" t="str">
        <f t="shared" ca="1" si="416"/>
        <v>Yes</v>
      </c>
      <c r="N154" s="27" t="str">
        <f t="shared" si="417"/>
        <v>W14R02</v>
      </c>
      <c r="O154" s="19">
        <f t="shared" ca="1" si="418"/>
        <v>0</v>
      </c>
      <c r="P154" s="93">
        <f t="shared" ca="1" si="419"/>
        <v>126</v>
      </c>
      <c r="Q154" s="94">
        <f t="shared" ca="1" si="420"/>
        <v>7.87</v>
      </c>
      <c r="R154" s="94">
        <f t="shared" ca="1" si="420"/>
        <v>0</v>
      </c>
      <c r="S154" s="94">
        <f t="shared" ca="1" si="420"/>
        <v>0.88</v>
      </c>
      <c r="T154" s="94" t="str">
        <f t="shared" ca="1" si="420"/>
        <v/>
      </c>
      <c r="U154" s="94">
        <f t="shared" ca="1" si="420"/>
        <v>4.6399999999999997</v>
      </c>
      <c r="V154" s="94">
        <f t="shared" ca="1" si="420"/>
        <v>0</v>
      </c>
      <c r="W154" s="94">
        <f t="shared" ca="1" si="421"/>
        <v>13.39</v>
      </c>
      <c r="X154" s="94">
        <f t="shared" ca="1" si="422"/>
        <v>22.66</v>
      </c>
      <c r="Y154" s="94">
        <f t="shared" ca="1" si="422"/>
        <v>0</v>
      </c>
      <c r="Z154" s="107">
        <f t="shared" ca="1" si="422"/>
        <v>2.5240999999999998</v>
      </c>
      <c r="AA154" s="107">
        <f t="shared" ca="1" si="422"/>
        <v>4.09</v>
      </c>
      <c r="AB154" s="94" t="str">
        <f t="shared" ca="1" si="422"/>
        <v>n/a</v>
      </c>
      <c r="AC154" s="94">
        <f t="shared" ca="1" si="422"/>
        <v>0</v>
      </c>
      <c r="AD154" s="94">
        <f t="shared" ca="1" si="422"/>
        <v>0</v>
      </c>
      <c r="AE154" s="99">
        <f t="shared" ca="1" si="423"/>
        <v>126</v>
      </c>
      <c r="AF154" s="59">
        <f t="shared" ca="1" si="424"/>
        <v>7.87</v>
      </c>
      <c r="AG154" s="59">
        <f t="shared" ca="1" si="424"/>
        <v>0</v>
      </c>
      <c r="AH154" s="59">
        <f t="shared" ca="1" si="424"/>
        <v>0.88</v>
      </c>
      <c r="AI154" s="59" t="str">
        <f t="shared" ca="1" si="424"/>
        <v/>
      </c>
      <c r="AJ154" s="59">
        <f t="shared" ca="1" si="424"/>
        <v>4.6399999999999997</v>
      </c>
      <c r="AK154" s="59">
        <f t="shared" ca="1" si="424"/>
        <v>0</v>
      </c>
      <c r="AL154" s="59">
        <f t="shared" ca="1" si="424"/>
        <v>-5.85</v>
      </c>
      <c r="AM154" s="59">
        <f t="shared" ca="1" si="425"/>
        <v>13.39</v>
      </c>
      <c r="AN154" s="59">
        <f t="shared" ca="1" si="426"/>
        <v>0</v>
      </c>
      <c r="AO154" s="59">
        <f t="shared" ca="1" si="426"/>
        <v>2.5240999999999998</v>
      </c>
      <c r="AP154" s="59">
        <f t="shared" ca="1" si="426"/>
        <v>4.09</v>
      </c>
      <c r="AQ154" s="59" t="str">
        <f t="shared" ca="1" si="426"/>
        <v>n/a</v>
      </c>
      <c r="AR154" s="103">
        <f t="shared" ca="1" si="426"/>
        <v>2.5240999999999998</v>
      </c>
      <c r="AS154" s="103">
        <f t="shared" ca="1" si="426"/>
        <v>4.09</v>
      </c>
      <c r="AT154" s="59" t="str">
        <f t="shared" ca="1" si="426"/>
        <v>n/a</v>
      </c>
      <c r="AU154" s="59">
        <f t="shared" ca="1" si="426"/>
        <v>0</v>
      </c>
      <c r="AV154" s="59">
        <f t="shared" ca="1" si="426"/>
        <v>0</v>
      </c>
      <c r="AW154" s="93">
        <f t="shared" ca="1" si="427"/>
        <v>126</v>
      </c>
      <c r="AX154" s="94">
        <f t="shared" ca="1" si="428"/>
        <v>7.87</v>
      </c>
      <c r="AY154" s="94">
        <f t="shared" ca="1" si="428"/>
        <v>0</v>
      </c>
      <c r="AZ154" s="94">
        <f t="shared" ca="1" si="428"/>
        <v>0.88</v>
      </c>
      <c r="BA154" s="94" t="str">
        <f t="shared" ca="1" si="428"/>
        <v/>
      </c>
      <c r="BB154" s="94">
        <f t="shared" ca="1" si="428"/>
        <v>4.6399999999999997</v>
      </c>
      <c r="BC154" s="94" t="str">
        <f t="shared" ca="1" si="428"/>
        <v/>
      </c>
      <c r="BD154" s="94">
        <f t="shared" ca="1" si="428"/>
        <v>-5.85</v>
      </c>
      <c r="BE154" s="94">
        <f t="shared" ca="1" si="429"/>
        <v>13.39</v>
      </c>
      <c r="BF154" s="94">
        <f t="shared" ca="1" si="430"/>
        <v>0</v>
      </c>
      <c r="BG154" s="94">
        <f t="shared" ca="1" si="430"/>
        <v>2.5240999999999998</v>
      </c>
      <c r="BH154" s="99">
        <f t="shared" ca="1" si="431"/>
        <v>126</v>
      </c>
      <c r="BI154" s="59">
        <f t="shared" ca="1" si="432"/>
        <v>7.87</v>
      </c>
      <c r="BJ154" s="59">
        <f t="shared" ca="1" si="432"/>
        <v>0</v>
      </c>
      <c r="BK154" s="59">
        <f t="shared" ca="1" si="432"/>
        <v>0.88</v>
      </c>
      <c r="BL154" s="59" t="str">
        <f t="shared" ca="1" si="432"/>
        <v/>
      </c>
      <c r="BM154" s="59">
        <f t="shared" ca="1" si="432"/>
        <v>4.6399999999999997</v>
      </c>
      <c r="BN154" s="59" t="str">
        <f t="shared" ca="1" si="432"/>
        <v/>
      </c>
      <c r="BO154" s="59">
        <f t="shared" ca="1" si="432"/>
        <v>-5.85</v>
      </c>
      <c r="BP154" s="59">
        <f t="shared" ca="1" si="433"/>
        <v>13.39</v>
      </c>
      <c r="BQ154" s="59">
        <f t="shared" ca="1" si="434"/>
        <v>0</v>
      </c>
      <c r="BR154" s="59">
        <f t="shared" ca="1" si="434"/>
        <v>2.5240999999999998</v>
      </c>
      <c r="BS154" t="str">
        <f t="shared" si="435"/>
        <v>W14R02</v>
      </c>
      <c r="BT154">
        <f t="shared" ref="BT154:BT168" si="437">ROW(BS154)</f>
        <v>154</v>
      </c>
      <c r="BU154" t="b">
        <f>BU153</f>
        <v>0</v>
      </c>
      <c r="BV154" s="2"/>
    </row>
    <row r="155" spans="1:74" x14ac:dyDescent="0.3">
      <c r="A155" t="str">
        <f t="shared" si="436"/>
        <v>W14</v>
      </c>
      <c r="B155" t="s">
        <v>80</v>
      </c>
      <c r="C155" s="3" t="str">
        <f t="shared" si="408"/>
        <v>Zone 03</v>
      </c>
      <c r="D155" t="str">
        <f t="shared" si="409"/>
        <v>n/a</v>
      </c>
      <c r="E155" s="2">
        <f t="shared" ca="1" si="410"/>
        <v>9.9600000000000009</v>
      </c>
      <c r="F155" s="2">
        <f t="shared" ca="1" si="411"/>
        <v>9.9600000000000009</v>
      </c>
      <c r="G155" s="3">
        <f t="shared" ca="1" si="412"/>
        <v>0</v>
      </c>
      <c r="H155" s="27" t="str">
        <f t="shared" ca="1" si="413"/>
        <v>Yes</v>
      </c>
      <c r="I155" s="2">
        <f t="shared" ca="1" si="414"/>
        <v>9.9600000000000009</v>
      </c>
      <c r="J155" s="2">
        <f ca="1">IF(Units="EDR2 total",BF155,IF(Units="EDR1 total",#REF!,BE155))</f>
        <v>9.9600000000000009</v>
      </c>
      <c r="K155" s="2">
        <f ca="1">IF(Units="EDR2 total",BQ155,IF(Units="EDR1 total",#REF!,BP155))</f>
        <v>9.9600000000000009</v>
      </c>
      <c r="L155" s="3">
        <f t="shared" ca="1" si="415"/>
        <v>0</v>
      </c>
      <c r="M155" s="3" t="str">
        <f t="shared" ca="1" si="416"/>
        <v>Yes</v>
      </c>
      <c r="N155" s="27" t="str">
        <f t="shared" si="417"/>
        <v>W14R03</v>
      </c>
      <c r="O155" s="19">
        <f t="shared" ca="1" si="418"/>
        <v>0</v>
      </c>
      <c r="P155" s="93">
        <f t="shared" ca="1" si="419"/>
        <v>127</v>
      </c>
      <c r="Q155" s="94">
        <f t="shared" ca="1" si="420"/>
        <v>4.78</v>
      </c>
      <c r="R155" s="94">
        <f t="shared" ca="1" si="420"/>
        <v>0</v>
      </c>
      <c r="S155" s="94">
        <f t="shared" ca="1" si="420"/>
        <v>0.88</v>
      </c>
      <c r="T155" s="94" t="str">
        <f t="shared" ca="1" si="420"/>
        <v/>
      </c>
      <c r="U155" s="94">
        <f t="shared" ca="1" si="420"/>
        <v>4.3</v>
      </c>
      <c r="V155" s="94">
        <f t="shared" ca="1" si="420"/>
        <v>0</v>
      </c>
      <c r="W155" s="94">
        <f t="shared" ca="1" si="421"/>
        <v>9.9600000000000009</v>
      </c>
      <c r="X155" s="94">
        <f t="shared" ca="1" si="422"/>
        <v>19.23</v>
      </c>
      <c r="Y155" s="94">
        <f t="shared" ca="1" si="422"/>
        <v>0</v>
      </c>
      <c r="Z155" s="107">
        <f t="shared" ca="1" si="422"/>
        <v>2.4388000000000001</v>
      </c>
      <c r="AA155" s="107">
        <f t="shared" ca="1" si="422"/>
        <v>4.1399999999999997</v>
      </c>
      <c r="AB155" s="94" t="str">
        <f t="shared" ca="1" si="422"/>
        <v>n/a</v>
      </c>
      <c r="AC155" s="94">
        <f t="shared" ca="1" si="422"/>
        <v>0</v>
      </c>
      <c r="AD155" s="94">
        <f t="shared" ca="1" si="422"/>
        <v>0</v>
      </c>
      <c r="AE155" s="99">
        <f t="shared" ca="1" si="423"/>
        <v>127</v>
      </c>
      <c r="AF155" s="59">
        <f t="shared" ca="1" si="424"/>
        <v>4.78</v>
      </c>
      <c r="AG155" s="59">
        <f t="shared" ca="1" si="424"/>
        <v>0</v>
      </c>
      <c r="AH155" s="59">
        <f t="shared" ca="1" si="424"/>
        <v>0.88</v>
      </c>
      <c r="AI155" s="59" t="str">
        <f t="shared" ca="1" si="424"/>
        <v/>
      </c>
      <c r="AJ155" s="59">
        <f t="shared" ca="1" si="424"/>
        <v>4.3</v>
      </c>
      <c r="AK155" s="59">
        <f t="shared" ca="1" si="424"/>
        <v>0</v>
      </c>
      <c r="AL155" s="59">
        <f t="shared" ca="1" si="424"/>
        <v>-5.82</v>
      </c>
      <c r="AM155" s="59">
        <f t="shared" ca="1" si="425"/>
        <v>9.9600000000000009</v>
      </c>
      <c r="AN155" s="59">
        <f t="shared" ca="1" si="426"/>
        <v>0</v>
      </c>
      <c r="AO155" s="59">
        <f t="shared" ca="1" si="426"/>
        <v>2.4388000000000001</v>
      </c>
      <c r="AP155" s="59">
        <f t="shared" ca="1" si="426"/>
        <v>4.1399999999999997</v>
      </c>
      <c r="AQ155" s="59" t="str">
        <f t="shared" ca="1" si="426"/>
        <v>n/a</v>
      </c>
      <c r="AR155" s="103">
        <f t="shared" ca="1" si="426"/>
        <v>2.4388000000000001</v>
      </c>
      <c r="AS155" s="103">
        <f t="shared" ca="1" si="426"/>
        <v>4.1399999999999997</v>
      </c>
      <c r="AT155" s="59" t="str">
        <f t="shared" ca="1" si="426"/>
        <v>n/a</v>
      </c>
      <c r="AU155" s="59">
        <f t="shared" ca="1" si="426"/>
        <v>0</v>
      </c>
      <c r="AV155" s="59">
        <f t="shared" ca="1" si="426"/>
        <v>0</v>
      </c>
      <c r="AW155" s="93">
        <f t="shared" ca="1" si="427"/>
        <v>127</v>
      </c>
      <c r="AX155" s="94">
        <f t="shared" ca="1" si="428"/>
        <v>4.78</v>
      </c>
      <c r="AY155" s="94">
        <f t="shared" ca="1" si="428"/>
        <v>0</v>
      </c>
      <c r="AZ155" s="94">
        <f t="shared" ca="1" si="428"/>
        <v>0.88</v>
      </c>
      <c r="BA155" s="94" t="str">
        <f t="shared" ca="1" si="428"/>
        <v/>
      </c>
      <c r="BB155" s="94">
        <f t="shared" ca="1" si="428"/>
        <v>4.3</v>
      </c>
      <c r="BC155" s="94" t="str">
        <f t="shared" ca="1" si="428"/>
        <v/>
      </c>
      <c r="BD155" s="94">
        <f t="shared" ca="1" si="428"/>
        <v>-5.82</v>
      </c>
      <c r="BE155" s="94">
        <f t="shared" ca="1" si="429"/>
        <v>9.9600000000000009</v>
      </c>
      <c r="BF155" s="94">
        <f t="shared" ca="1" si="430"/>
        <v>0</v>
      </c>
      <c r="BG155" s="94">
        <f t="shared" ca="1" si="430"/>
        <v>2.4388000000000001</v>
      </c>
      <c r="BH155" s="99">
        <f t="shared" ca="1" si="431"/>
        <v>127</v>
      </c>
      <c r="BI155" s="59">
        <f t="shared" ca="1" si="432"/>
        <v>4.78</v>
      </c>
      <c r="BJ155" s="59">
        <f t="shared" ca="1" si="432"/>
        <v>0</v>
      </c>
      <c r="BK155" s="59">
        <f t="shared" ca="1" si="432"/>
        <v>0.88</v>
      </c>
      <c r="BL155" s="59" t="str">
        <f t="shared" ca="1" si="432"/>
        <v/>
      </c>
      <c r="BM155" s="59">
        <f t="shared" ca="1" si="432"/>
        <v>4.3</v>
      </c>
      <c r="BN155" s="59" t="str">
        <f t="shared" ca="1" si="432"/>
        <v/>
      </c>
      <c r="BO155" s="59">
        <f t="shared" ca="1" si="432"/>
        <v>-5.82</v>
      </c>
      <c r="BP155" s="59">
        <f t="shared" ca="1" si="433"/>
        <v>9.9600000000000009</v>
      </c>
      <c r="BQ155" s="59">
        <f t="shared" ca="1" si="434"/>
        <v>0</v>
      </c>
      <c r="BR155" s="59">
        <f t="shared" ca="1" si="434"/>
        <v>2.4388000000000001</v>
      </c>
      <c r="BS155" t="str">
        <f t="shared" si="435"/>
        <v>W14R03</v>
      </c>
      <c r="BT155">
        <f t="shared" si="437"/>
        <v>155</v>
      </c>
      <c r="BU155" t="b">
        <f t="shared" ref="BU155:BU169" si="438">BU154</f>
        <v>0</v>
      </c>
      <c r="BV155" s="2"/>
    </row>
    <row r="156" spans="1:74" x14ac:dyDescent="0.3">
      <c r="A156" t="str">
        <f t="shared" si="436"/>
        <v>W14</v>
      </c>
      <c r="B156" t="s">
        <v>83</v>
      </c>
      <c r="C156" s="3" t="str">
        <f t="shared" si="408"/>
        <v>Zone 04</v>
      </c>
      <c r="D156" t="str">
        <f>IF(NOT(BU156),"n/a",IF(AND(H156=Yes,M156=Yes),Pass,Fail))</f>
        <v>n/a</v>
      </c>
      <c r="E156" s="2">
        <f t="shared" ca="1" si="410"/>
        <v>11.79</v>
      </c>
      <c r="F156" s="2">
        <f t="shared" ca="1" si="411"/>
        <v>11.79</v>
      </c>
      <c r="G156" s="3">
        <f t="shared" ca="1" si="412"/>
        <v>0</v>
      </c>
      <c r="H156" s="27" t="str">
        <f t="shared" ca="1" si="413"/>
        <v>Yes</v>
      </c>
      <c r="I156" s="2">
        <f t="shared" ca="1" si="414"/>
        <v>11.79</v>
      </c>
      <c r="J156" s="2">
        <f ca="1">IF(Units="EDR2 total",BF156,IF(Units="EDR1 total",#REF!,BE156))</f>
        <v>11.79</v>
      </c>
      <c r="K156" s="2">
        <f ca="1">IF(Units="EDR2 total",BQ156,IF(Units="EDR1 total",#REF!,BP156))</f>
        <v>11.79</v>
      </c>
      <c r="L156" s="3">
        <f t="shared" ca="1" si="415"/>
        <v>0</v>
      </c>
      <c r="M156" s="3" t="str">
        <f t="shared" ca="1" si="416"/>
        <v>Yes</v>
      </c>
      <c r="N156" s="27" t="str">
        <f t="shared" si="417"/>
        <v>W14R04</v>
      </c>
      <c r="O156" s="19">
        <f t="shared" ca="1" si="418"/>
        <v>0</v>
      </c>
      <c r="P156" s="93">
        <f t="shared" ca="1" si="419"/>
        <v>128</v>
      </c>
      <c r="Q156" s="94">
        <f t="shared" ca="1" si="420"/>
        <v>6.29</v>
      </c>
      <c r="R156" s="94">
        <f t="shared" ca="1" si="420"/>
        <v>0.44</v>
      </c>
      <c r="S156" s="94">
        <f t="shared" ca="1" si="420"/>
        <v>0.89</v>
      </c>
      <c r="T156" s="94" t="str">
        <f t="shared" ca="1" si="420"/>
        <v/>
      </c>
      <c r="U156" s="94">
        <f t="shared" ca="1" si="420"/>
        <v>4.17</v>
      </c>
      <c r="V156" s="94">
        <f t="shared" ca="1" si="420"/>
        <v>0</v>
      </c>
      <c r="W156" s="94">
        <f t="shared" ca="1" si="421"/>
        <v>11.79</v>
      </c>
      <c r="X156" s="94">
        <f t="shared" ca="1" si="422"/>
        <v>20.52</v>
      </c>
      <c r="Y156" s="94">
        <f t="shared" ca="1" si="422"/>
        <v>0</v>
      </c>
      <c r="Z156" s="107">
        <f t="shared" ca="1" si="422"/>
        <v>2.4405999999999999</v>
      </c>
      <c r="AA156" s="107">
        <f t="shared" ca="1" si="422"/>
        <v>3.93</v>
      </c>
      <c r="AB156" s="94">
        <f t="shared" ca="1" si="422"/>
        <v>13</v>
      </c>
      <c r="AC156" s="94">
        <f t="shared" ca="1" si="422"/>
        <v>0</v>
      </c>
      <c r="AD156" s="94">
        <f t="shared" ca="1" si="422"/>
        <v>0</v>
      </c>
      <c r="AE156" s="99">
        <f t="shared" ca="1" si="423"/>
        <v>128</v>
      </c>
      <c r="AF156" s="59">
        <f t="shared" ca="1" si="424"/>
        <v>6.29</v>
      </c>
      <c r="AG156" s="59">
        <f t="shared" ca="1" si="424"/>
        <v>0.44</v>
      </c>
      <c r="AH156" s="59">
        <f t="shared" ca="1" si="424"/>
        <v>0.89</v>
      </c>
      <c r="AI156" s="59" t="str">
        <f t="shared" ca="1" si="424"/>
        <v/>
      </c>
      <c r="AJ156" s="59">
        <f t="shared" ca="1" si="424"/>
        <v>4.17</v>
      </c>
      <c r="AK156" s="59">
        <f t="shared" ca="1" si="424"/>
        <v>0</v>
      </c>
      <c r="AL156" s="59">
        <f t="shared" ca="1" si="424"/>
        <v>-6.33</v>
      </c>
      <c r="AM156" s="59">
        <f t="shared" ca="1" si="425"/>
        <v>11.79</v>
      </c>
      <c r="AN156" s="59">
        <f t="shared" ca="1" si="426"/>
        <v>0</v>
      </c>
      <c r="AO156" s="59">
        <f t="shared" ca="1" si="426"/>
        <v>2.4405999999999999</v>
      </c>
      <c r="AP156" s="59">
        <f t="shared" ca="1" si="426"/>
        <v>3.93</v>
      </c>
      <c r="AQ156" s="59">
        <f t="shared" ca="1" si="426"/>
        <v>13</v>
      </c>
      <c r="AR156" s="103">
        <f t="shared" ca="1" si="426"/>
        <v>2.4405999999999999</v>
      </c>
      <c r="AS156" s="103">
        <f t="shared" ca="1" si="426"/>
        <v>3.93</v>
      </c>
      <c r="AT156" s="59">
        <f t="shared" ca="1" si="426"/>
        <v>13</v>
      </c>
      <c r="AU156" s="59">
        <f t="shared" ca="1" si="426"/>
        <v>0</v>
      </c>
      <c r="AV156" s="59">
        <f t="shared" ca="1" si="426"/>
        <v>0</v>
      </c>
      <c r="AW156" s="93">
        <f t="shared" ca="1" si="427"/>
        <v>128</v>
      </c>
      <c r="AX156" s="94">
        <f t="shared" ca="1" si="428"/>
        <v>6.29</v>
      </c>
      <c r="AY156" s="94">
        <f t="shared" ca="1" si="428"/>
        <v>0.44</v>
      </c>
      <c r="AZ156" s="94">
        <f t="shared" ca="1" si="428"/>
        <v>0.89</v>
      </c>
      <c r="BA156" s="94" t="str">
        <f t="shared" ca="1" si="428"/>
        <v/>
      </c>
      <c r="BB156" s="94">
        <f t="shared" ca="1" si="428"/>
        <v>4.17</v>
      </c>
      <c r="BC156" s="94" t="str">
        <f t="shared" ca="1" si="428"/>
        <v/>
      </c>
      <c r="BD156" s="94">
        <f t="shared" ca="1" si="428"/>
        <v>-6.33</v>
      </c>
      <c r="BE156" s="94">
        <f t="shared" ca="1" si="429"/>
        <v>11.79</v>
      </c>
      <c r="BF156" s="94">
        <f t="shared" ca="1" si="430"/>
        <v>0</v>
      </c>
      <c r="BG156" s="94">
        <f t="shared" ca="1" si="430"/>
        <v>2.4405999999999999</v>
      </c>
      <c r="BH156" s="99">
        <f t="shared" ca="1" si="431"/>
        <v>128</v>
      </c>
      <c r="BI156" s="59">
        <f t="shared" ca="1" si="432"/>
        <v>6.29</v>
      </c>
      <c r="BJ156" s="59">
        <f t="shared" ca="1" si="432"/>
        <v>0.44</v>
      </c>
      <c r="BK156" s="59">
        <f t="shared" ca="1" si="432"/>
        <v>0.89</v>
      </c>
      <c r="BL156" s="59" t="str">
        <f t="shared" ca="1" si="432"/>
        <v/>
      </c>
      <c r="BM156" s="59">
        <f t="shared" ca="1" si="432"/>
        <v>4.17</v>
      </c>
      <c r="BN156" s="59" t="str">
        <f t="shared" ca="1" si="432"/>
        <v/>
      </c>
      <c r="BO156" s="59">
        <f t="shared" ca="1" si="432"/>
        <v>-6.33</v>
      </c>
      <c r="BP156" s="59">
        <f t="shared" ca="1" si="433"/>
        <v>11.79</v>
      </c>
      <c r="BQ156" s="59">
        <f t="shared" ca="1" si="434"/>
        <v>0</v>
      </c>
      <c r="BR156" s="59">
        <f t="shared" ca="1" si="434"/>
        <v>2.4405999999999999</v>
      </c>
      <c r="BS156" t="str">
        <f t="shared" si="435"/>
        <v>W14R04</v>
      </c>
      <c r="BT156">
        <f t="shared" si="437"/>
        <v>156</v>
      </c>
      <c r="BU156" t="b">
        <f t="shared" si="438"/>
        <v>0</v>
      </c>
      <c r="BV156" s="2"/>
    </row>
    <row r="157" spans="1:74" x14ac:dyDescent="0.3">
      <c r="A157" t="str">
        <f t="shared" si="436"/>
        <v>W14</v>
      </c>
      <c r="B157" t="s">
        <v>85</v>
      </c>
      <c r="C157" s="3" t="str">
        <f t="shared" si="408"/>
        <v>Zone 05</v>
      </c>
      <c r="D157" t="str">
        <f t="shared" si="409"/>
        <v>n/a</v>
      </c>
      <c r="E157" s="2">
        <f t="shared" ca="1" si="410"/>
        <v>9.14</v>
      </c>
      <c r="F157" s="2">
        <f t="shared" ca="1" si="411"/>
        <v>9.14</v>
      </c>
      <c r="G157" s="3">
        <f t="shared" ca="1" si="412"/>
        <v>0</v>
      </c>
      <c r="H157" s="27" t="str">
        <f t="shared" ca="1" si="413"/>
        <v>Yes</v>
      </c>
      <c r="I157" s="2">
        <f t="shared" ca="1" si="414"/>
        <v>9.14</v>
      </c>
      <c r="J157" s="2">
        <f ca="1">IF(Units="EDR2 total",BF157,IF(Units="EDR1 total",#REF!,BE157))</f>
        <v>9.14</v>
      </c>
      <c r="K157" s="2">
        <f ca="1">IF(Units="EDR2 total",BQ157,IF(Units="EDR1 total",#REF!,BP157))</f>
        <v>9.14</v>
      </c>
      <c r="L157" s="3">
        <f t="shared" ca="1" si="415"/>
        <v>0</v>
      </c>
      <c r="M157" s="3" t="str">
        <f t="shared" ca="1" si="416"/>
        <v>Yes</v>
      </c>
      <c r="N157" s="27" t="str">
        <f t="shared" si="417"/>
        <v>W14R05</v>
      </c>
      <c r="O157" s="19">
        <f t="shared" ca="1" si="418"/>
        <v>0</v>
      </c>
      <c r="P157" s="93">
        <f t="shared" ca="1" si="419"/>
        <v>129</v>
      </c>
      <c r="Q157" s="94">
        <f t="shared" ca="1" si="420"/>
        <v>3.95</v>
      </c>
      <c r="R157" s="94">
        <f t="shared" ca="1" si="420"/>
        <v>0</v>
      </c>
      <c r="S157" s="94">
        <f t="shared" ca="1" si="420"/>
        <v>0.88</v>
      </c>
      <c r="T157" s="94" t="str">
        <f t="shared" ca="1" si="420"/>
        <v/>
      </c>
      <c r="U157" s="94">
        <f t="shared" ca="1" si="420"/>
        <v>4.3099999999999996</v>
      </c>
      <c r="V157" s="94">
        <f t="shared" ca="1" si="420"/>
        <v>0</v>
      </c>
      <c r="W157" s="94">
        <f t="shared" ca="1" si="421"/>
        <v>9.14</v>
      </c>
      <c r="X157" s="94">
        <f t="shared" ca="1" si="422"/>
        <v>18.239999999999998</v>
      </c>
      <c r="Y157" s="94">
        <f t="shared" ca="1" si="422"/>
        <v>0</v>
      </c>
      <c r="Z157" s="107">
        <f t="shared" ca="1" si="422"/>
        <v>2.2885</v>
      </c>
      <c r="AA157" s="107">
        <f t="shared" ca="1" si="422"/>
        <v>4.18</v>
      </c>
      <c r="AB157" s="94" t="str">
        <f t="shared" ca="1" si="422"/>
        <v>n/a</v>
      </c>
      <c r="AC157" s="94">
        <f t="shared" ca="1" si="422"/>
        <v>0</v>
      </c>
      <c r="AD157" s="94">
        <f t="shared" ca="1" si="422"/>
        <v>0</v>
      </c>
      <c r="AE157" s="99">
        <f t="shared" ca="1" si="423"/>
        <v>129</v>
      </c>
      <c r="AF157" s="59">
        <f t="shared" ca="1" si="424"/>
        <v>3.95</v>
      </c>
      <c r="AG157" s="59">
        <f t="shared" ca="1" si="424"/>
        <v>0</v>
      </c>
      <c r="AH157" s="59">
        <f t="shared" ca="1" si="424"/>
        <v>0.88</v>
      </c>
      <c r="AI157" s="59" t="str">
        <f t="shared" ca="1" si="424"/>
        <v/>
      </c>
      <c r="AJ157" s="59">
        <f t="shared" ca="1" si="424"/>
        <v>4.3099999999999996</v>
      </c>
      <c r="AK157" s="59">
        <f t="shared" ca="1" si="424"/>
        <v>0</v>
      </c>
      <c r="AL157" s="59">
        <f t="shared" ca="1" si="424"/>
        <v>-6.01</v>
      </c>
      <c r="AM157" s="59">
        <f t="shared" ca="1" si="425"/>
        <v>9.14</v>
      </c>
      <c r="AN157" s="59">
        <f t="shared" ca="1" si="426"/>
        <v>0</v>
      </c>
      <c r="AO157" s="59">
        <f t="shared" ca="1" si="426"/>
        <v>2.2885</v>
      </c>
      <c r="AP157" s="59">
        <f t="shared" ca="1" si="426"/>
        <v>4.18</v>
      </c>
      <c r="AQ157" s="59" t="str">
        <f t="shared" ca="1" si="426"/>
        <v>n/a</v>
      </c>
      <c r="AR157" s="103">
        <f t="shared" ca="1" si="426"/>
        <v>2.2885</v>
      </c>
      <c r="AS157" s="103">
        <f t="shared" ca="1" si="426"/>
        <v>4.18</v>
      </c>
      <c r="AT157" s="59" t="str">
        <f t="shared" ca="1" si="426"/>
        <v>n/a</v>
      </c>
      <c r="AU157" s="59">
        <f t="shared" ca="1" si="426"/>
        <v>0</v>
      </c>
      <c r="AV157" s="59">
        <f t="shared" ca="1" si="426"/>
        <v>0</v>
      </c>
      <c r="AW157" s="93">
        <f t="shared" ca="1" si="427"/>
        <v>129</v>
      </c>
      <c r="AX157" s="94">
        <f t="shared" ca="1" si="428"/>
        <v>3.95</v>
      </c>
      <c r="AY157" s="94">
        <f t="shared" ca="1" si="428"/>
        <v>0</v>
      </c>
      <c r="AZ157" s="94">
        <f t="shared" ca="1" si="428"/>
        <v>0.88</v>
      </c>
      <c r="BA157" s="94" t="str">
        <f t="shared" ca="1" si="428"/>
        <v/>
      </c>
      <c r="BB157" s="94">
        <f t="shared" ca="1" si="428"/>
        <v>4.3099999999999996</v>
      </c>
      <c r="BC157" s="94" t="str">
        <f t="shared" ca="1" si="428"/>
        <v/>
      </c>
      <c r="BD157" s="94">
        <f t="shared" ca="1" si="428"/>
        <v>-6.01</v>
      </c>
      <c r="BE157" s="94">
        <f t="shared" ca="1" si="429"/>
        <v>9.14</v>
      </c>
      <c r="BF157" s="94">
        <f t="shared" ca="1" si="430"/>
        <v>0</v>
      </c>
      <c r="BG157" s="94">
        <f t="shared" ca="1" si="430"/>
        <v>2.2885</v>
      </c>
      <c r="BH157" s="99">
        <f t="shared" ca="1" si="431"/>
        <v>129</v>
      </c>
      <c r="BI157" s="59">
        <f t="shared" ca="1" si="432"/>
        <v>3.95</v>
      </c>
      <c r="BJ157" s="59">
        <f t="shared" ca="1" si="432"/>
        <v>0</v>
      </c>
      <c r="BK157" s="59">
        <f t="shared" ca="1" si="432"/>
        <v>0.88</v>
      </c>
      <c r="BL157" s="59" t="str">
        <f t="shared" ca="1" si="432"/>
        <v/>
      </c>
      <c r="BM157" s="59">
        <f t="shared" ca="1" si="432"/>
        <v>4.3099999999999996</v>
      </c>
      <c r="BN157" s="59" t="str">
        <f t="shared" ca="1" si="432"/>
        <v/>
      </c>
      <c r="BO157" s="59">
        <f t="shared" ca="1" si="432"/>
        <v>-6.01</v>
      </c>
      <c r="BP157" s="59">
        <f t="shared" ca="1" si="433"/>
        <v>9.14</v>
      </c>
      <c r="BQ157" s="59">
        <f t="shared" ca="1" si="434"/>
        <v>0</v>
      </c>
      <c r="BR157" s="59">
        <f t="shared" ca="1" si="434"/>
        <v>2.2885</v>
      </c>
      <c r="BS157" t="str">
        <f t="shared" si="435"/>
        <v>W14R05</v>
      </c>
      <c r="BT157">
        <f t="shared" si="437"/>
        <v>157</v>
      </c>
      <c r="BU157" t="b">
        <f t="shared" si="438"/>
        <v>0</v>
      </c>
      <c r="BV157" s="2"/>
    </row>
    <row r="158" spans="1:74" x14ac:dyDescent="0.3">
      <c r="A158" t="str">
        <f t="shared" si="436"/>
        <v>W14</v>
      </c>
      <c r="B158" t="s">
        <v>87</v>
      </c>
      <c r="C158" s="3" t="str">
        <f t="shared" si="408"/>
        <v>Zone 06</v>
      </c>
      <c r="D158" t="str">
        <f t="shared" si="409"/>
        <v>n/a</v>
      </c>
      <c r="E158" s="2">
        <f t="shared" ca="1" si="410"/>
        <v>5.51</v>
      </c>
      <c r="F158" s="2">
        <f t="shared" ca="1" si="411"/>
        <v>5.51</v>
      </c>
      <c r="G158" s="3">
        <f t="shared" ca="1" si="412"/>
        <v>0</v>
      </c>
      <c r="H158" s="27" t="str">
        <f t="shared" ca="1" si="413"/>
        <v>Yes</v>
      </c>
      <c r="I158" s="2">
        <f t="shared" ca="1" si="414"/>
        <v>5.52</v>
      </c>
      <c r="J158" s="2">
        <f ca="1">IF(Units="EDR2 total",BF158,IF(Units="EDR1 total",#REF!,BE158))</f>
        <v>5.52</v>
      </c>
      <c r="K158" s="2">
        <f ca="1">IF(Units="EDR2 total",BQ158,IF(Units="EDR1 total",#REF!,BP158))</f>
        <v>5.52</v>
      </c>
      <c r="L158" s="3">
        <f t="shared" ca="1" si="415"/>
        <v>0</v>
      </c>
      <c r="M158" s="3" t="str">
        <f t="shared" ca="1" si="416"/>
        <v>Yes</v>
      </c>
      <c r="N158" s="27" t="str">
        <f t="shared" si="417"/>
        <v>W14R06</v>
      </c>
      <c r="O158" s="19">
        <f t="shared" ca="1" si="418"/>
        <v>9.9999999999997868E-3</v>
      </c>
      <c r="P158" s="93">
        <f t="shared" ca="1" si="419"/>
        <v>130</v>
      </c>
      <c r="Q158" s="94">
        <f t="shared" ca="1" si="420"/>
        <v>1.21</v>
      </c>
      <c r="R158" s="94">
        <f t="shared" ca="1" si="420"/>
        <v>0.17</v>
      </c>
      <c r="S158" s="94">
        <f t="shared" ca="1" si="420"/>
        <v>0.9</v>
      </c>
      <c r="T158" s="94" t="str">
        <f t="shared" ca="1" si="420"/>
        <v/>
      </c>
      <c r="U158" s="94">
        <f t="shared" ca="1" si="420"/>
        <v>3.23</v>
      </c>
      <c r="V158" s="94">
        <f t="shared" ca="1" si="420"/>
        <v>0</v>
      </c>
      <c r="W158" s="94">
        <f t="shared" ca="1" si="421"/>
        <v>5.51</v>
      </c>
      <c r="X158" s="94">
        <f t="shared" ca="1" si="422"/>
        <v>14.26</v>
      </c>
      <c r="Y158" s="94">
        <f t="shared" ca="1" si="422"/>
        <v>4.1030399999999996E-3</v>
      </c>
      <c r="Z158" s="107">
        <f t="shared" ca="1" si="422"/>
        <v>2.4773999999999998</v>
      </c>
      <c r="AA158" s="107">
        <f t="shared" ca="1" si="422"/>
        <v>3.9</v>
      </c>
      <c r="AB158" s="94" t="str">
        <f t="shared" ca="1" si="422"/>
        <v>n/a</v>
      </c>
      <c r="AC158" s="94">
        <f t="shared" ca="1" si="422"/>
        <v>0.01</v>
      </c>
      <c r="AD158" s="94">
        <f t="shared" ca="1" si="422"/>
        <v>0.01</v>
      </c>
      <c r="AE158" s="99">
        <f t="shared" ca="1" si="423"/>
        <v>130</v>
      </c>
      <c r="AF158" s="59">
        <f t="shared" ca="1" si="424"/>
        <v>1.21</v>
      </c>
      <c r="AG158" s="59">
        <f t="shared" ca="1" si="424"/>
        <v>0.17</v>
      </c>
      <c r="AH158" s="59">
        <f t="shared" ca="1" si="424"/>
        <v>0.9</v>
      </c>
      <c r="AI158" s="59" t="str">
        <f t="shared" ca="1" si="424"/>
        <v/>
      </c>
      <c r="AJ158" s="59">
        <f t="shared" ca="1" si="424"/>
        <v>3.23</v>
      </c>
      <c r="AK158" s="59">
        <f t="shared" ca="1" si="424"/>
        <v>0</v>
      </c>
      <c r="AL158" s="59">
        <f t="shared" ca="1" si="424"/>
        <v>-6.35</v>
      </c>
      <c r="AM158" s="59">
        <f t="shared" ca="1" si="425"/>
        <v>5.51</v>
      </c>
      <c r="AN158" s="59">
        <f t="shared" ca="1" si="426"/>
        <v>4.1030399999999996E-3</v>
      </c>
      <c r="AO158" s="59">
        <f t="shared" ca="1" si="426"/>
        <v>2.4773999999999998</v>
      </c>
      <c r="AP158" s="59">
        <f t="shared" ca="1" si="426"/>
        <v>3.9</v>
      </c>
      <c r="AQ158" s="59" t="str">
        <f t="shared" ca="1" si="426"/>
        <v>n/a</v>
      </c>
      <c r="AR158" s="103">
        <f t="shared" ca="1" si="426"/>
        <v>2.4773999999999998</v>
      </c>
      <c r="AS158" s="103">
        <f t="shared" ca="1" si="426"/>
        <v>3.9</v>
      </c>
      <c r="AT158" s="59" t="str">
        <f t="shared" ca="1" si="426"/>
        <v>n/a</v>
      </c>
      <c r="AU158" s="59">
        <f t="shared" ca="1" si="426"/>
        <v>0.01</v>
      </c>
      <c r="AV158" s="59">
        <f t="shared" ca="1" si="426"/>
        <v>0.01</v>
      </c>
      <c r="AW158" s="93">
        <f t="shared" ca="1" si="427"/>
        <v>130</v>
      </c>
      <c r="AX158" s="94">
        <f t="shared" ca="1" si="428"/>
        <v>1.22</v>
      </c>
      <c r="AY158" s="94">
        <f t="shared" ca="1" si="428"/>
        <v>0.17</v>
      </c>
      <c r="AZ158" s="94">
        <f t="shared" ca="1" si="428"/>
        <v>0.9</v>
      </c>
      <c r="BA158" s="94" t="str">
        <f t="shared" ca="1" si="428"/>
        <v/>
      </c>
      <c r="BB158" s="94">
        <f t="shared" ca="1" si="428"/>
        <v>3.23</v>
      </c>
      <c r="BC158" s="94" t="str">
        <f t="shared" ca="1" si="428"/>
        <v/>
      </c>
      <c r="BD158" s="94">
        <f t="shared" ca="1" si="428"/>
        <v>-6.35</v>
      </c>
      <c r="BE158" s="94">
        <f t="shared" ca="1" si="429"/>
        <v>5.52</v>
      </c>
      <c r="BF158" s="94">
        <f t="shared" ca="1" si="430"/>
        <v>4.1029700000000001E-3</v>
      </c>
      <c r="BG158" s="94">
        <f t="shared" ca="1" si="430"/>
        <v>2.4773999999999998</v>
      </c>
      <c r="BH158" s="99">
        <f t="shared" ca="1" si="431"/>
        <v>130</v>
      </c>
      <c r="BI158" s="59">
        <f t="shared" ca="1" si="432"/>
        <v>1.22</v>
      </c>
      <c r="BJ158" s="59">
        <f t="shared" ca="1" si="432"/>
        <v>0.17</v>
      </c>
      <c r="BK158" s="59">
        <f t="shared" ca="1" si="432"/>
        <v>0.9</v>
      </c>
      <c r="BL158" s="59" t="str">
        <f t="shared" ca="1" si="432"/>
        <v/>
      </c>
      <c r="BM158" s="59">
        <f t="shared" ca="1" si="432"/>
        <v>3.23</v>
      </c>
      <c r="BN158" s="59" t="str">
        <f t="shared" ca="1" si="432"/>
        <v/>
      </c>
      <c r="BO158" s="59">
        <f t="shared" ca="1" si="432"/>
        <v>-6.35</v>
      </c>
      <c r="BP158" s="59">
        <f t="shared" ca="1" si="433"/>
        <v>5.52</v>
      </c>
      <c r="BQ158" s="59">
        <f t="shared" ca="1" si="434"/>
        <v>4.1029700000000001E-3</v>
      </c>
      <c r="BR158" s="59">
        <f t="shared" ca="1" si="434"/>
        <v>2.4773999999999998</v>
      </c>
      <c r="BS158" t="str">
        <f t="shared" si="435"/>
        <v>W14R06</v>
      </c>
      <c r="BT158">
        <f t="shared" si="437"/>
        <v>158</v>
      </c>
      <c r="BU158" t="b">
        <f t="shared" si="438"/>
        <v>0</v>
      </c>
      <c r="BV158" s="2"/>
    </row>
    <row r="159" spans="1:74" x14ac:dyDescent="0.3">
      <c r="A159" t="str">
        <f t="shared" si="436"/>
        <v>W14</v>
      </c>
      <c r="B159" t="s">
        <v>89</v>
      </c>
      <c r="C159" s="3" t="str">
        <f t="shared" si="408"/>
        <v>Zone 07</v>
      </c>
      <c r="D159" t="str">
        <f t="shared" si="409"/>
        <v>n/a</v>
      </c>
      <c r="E159" s="2">
        <f t="shared" ca="1" si="410"/>
        <v>5.4</v>
      </c>
      <c r="F159" s="2">
        <f t="shared" ca="1" si="411"/>
        <v>5.4</v>
      </c>
      <c r="G159" s="3">
        <f t="shared" ca="1" si="412"/>
        <v>0</v>
      </c>
      <c r="H159" s="27" t="str">
        <f t="shared" ca="1" si="413"/>
        <v>Yes</v>
      </c>
      <c r="I159" s="2">
        <f t="shared" ca="1" si="414"/>
        <v>5.4</v>
      </c>
      <c r="J159" s="2">
        <f ca="1">IF(Units="EDR2 total",BF159,IF(Units="EDR1 total",#REF!,BE159))</f>
        <v>5.4</v>
      </c>
      <c r="K159" s="2">
        <f ca="1">IF(Units="EDR2 total",BQ159,IF(Units="EDR1 total",#REF!,BP159))</f>
        <v>5.4</v>
      </c>
      <c r="L159" s="3">
        <f t="shared" ca="1" si="415"/>
        <v>0</v>
      </c>
      <c r="M159" s="3" t="str">
        <f t="shared" ca="1" si="416"/>
        <v>Yes</v>
      </c>
      <c r="N159" s="27" t="str">
        <f t="shared" si="417"/>
        <v>W14R07</v>
      </c>
      <c r="O159" s="19">
        <f t="shared" ca="1" si="418"/>
        <v>0</v>
      </c>
      <c r="P159" s="93">
        <f t="shared" ca="1" si="419"/>
        <v>131</v>
      </c>
      <c r="Q159" s="94">
        <f t="shared" ca="1" si="420"/>
        <v>0.86</v>
      </c>
      <c r="R159" s="94">
        <f t="shared" ca="1" si="420"/>
        <v>0.53</v>
      </c>
      <c r="S159" s="94">
        <f t="shared" ca="1" si="420"/>
        <v>0.89</v>
      </c>
      <c r="T159" s="94" t="str">
        <f t="shared" ca="1" si="420"/>
        <v/>
      </c>
      <c r="U159" s="94">
        <f t="shared" ca="1" si="420"/>
        <v>3.12</v>
      </c>
      <c r="V159" s="94">
        <f t="shared" ca="1" si="420"/>
        <v>0</v>
      </c>
      <c r="W159" s="94">
        <f t="shared" ca="1" si="421"/>
        <v>5.4</v>
      </c>
      <c r="X159" s="94">
        <f t="shared" ca="1" si="422"/>
        <v>15.08</v>
      </c>
      <c r="Y159" s="94">
        <f t="shared" ca="1" si="422"/>
        <v>5.2024899999999997E-3</v>
      </c>
      <c r="Z159" s="107">
        <f t="shared" ca="1" si="422"/>
        <v>2.3512</v>
      </c>
      <c r="AA159" s="107">
        <f t="shared" ca="1" si="422"/>
        <v>3.86</v>
      </c>
      <c r="AB159" s="94" t="str">
        <f t="shared" ca="1" si="422"/>
        <v>n/a</v>
      </c>
      <c r="AC159" s="94">
        <f t="shared" ca="1" si="422"/>
        <v>0</v>
      </c>
      <c r="AD159" s="94">
        <f t="shared" ca="1" si="422"/>
        <v>0</v>
      </c>
      <c r="AE159" s="99">
        <f t="shared" ca="1" si="423"/>
        <v>131</v>
      </c>
      <c r="AF159" s="59">
        <f t="shared" ca="1" si="424"/>
        <v>0.86</v>
      </c>
      <c r="AG159" s="59">
        <f t="shared" ca="1" si="424"/>
        <v>0.53</v>
      </c>
      <c r="AH159" s="59">
        <f t="shared" ca="1" si="424"/>
        <v>0.89</v>
      </c>
      <c r="AI159" s="59" t="str">
        <f t="shared" ca="1" si="424"/>
        <v/>
      </c>
      <c r="AJ159" s="59">
        <f t="shared" ca="1" si="424"/>
        <v>3.12</v>
      </c>
      <c r="AK159" s="59">
        <f t="shared" ca="1" si="424"/>
        <v>0</v>
      </c>
      <c r="AL159" s="59">
        <f t="shared" ca="1" si="424"/>
        <v>-5.73</v>
      </c>
      <c r="AM159" s="59">
        <f t="shared" ca="1" si="425"/>
        <v>5.4</v>
      </c>
      <c r="AN159" s="59">
        <f t="shared" ca="1" si="426"/>
        <v>5.2024899999999997E-3</v>
      </c>
      <c r="AO159" s="59">
        <f t="shared" ca="1" si="426"/>
        <v>2.3512</v>
      </c>
      <c r="AP159" s="59">
        <f t="shared" ca="1" si="426"/>
        <v>3.86</v>
      </c>
      <c r="AQ159" s="59" t="str">
        <f t="shared" ca="1" si="426"/>
        <v>n/a</v>
      </c>
      <c r="AR159" s="103">
        <f t="shared" ca="1" si="426"/>
        <v>2.3512</v>
      </c>
      <c r="AS159" s="103">
        <f t="shared" ca="1" si="426"/>
        <v>3.86</v>
      </c>
      <c r="AT159" s="59" t="str">
        <f t="shared" ca="1" si="426"/>
        <v>n/a</v>
      </c>
      <c r="AU159" s="59">
        <f t="shared" ca="1" si="426"/>
        <v>0</v>
      </c>
      <c r="AV159" s="59">
        <f t="shared" ca="1" si="426"/>
        <v>0</v>
      </c>
      <c r="AW159" s="93">
        <f t="shared" ca="1" si="427"/>
        <v>131</v>
      </c>
      <c r="AX159" s="94">
        <f t="shared" ca="1" si="428"/>
        <v>0.86</v>
      </c>
      <c r="AY159" s="94">
        <f t="shared" ca="1" si="428"/>
        <v>0.53</v>
      </c>
      <c r="AZ159" s="94">
        <f t="shared" ca="1" si="428"/>
        <v>0.89</v>
      </c>
      <c r="BA159" s="94" t="str">
        <f t="shared" ca="1" si="428"/>
        <v/>
      </c>
      <c r="BB159" s="94">
        <f t="shared" ca="1" si="428"/>
        <v>3.12</v>
      </c>
      <c r="BC159" s="94" t="str">
        <f t="shared" ca="1" si="428"/>
        <v/>
      </c>
      <c r="BD159" s="94">
        <f t="shared" ca="1" si="428"/>
        <v>-5.73</v>
      </c>
      <c r="BE159" s="94">
        <f t="shared" ca="1" si="429"/>
        <v>5.4</v>
      </c>
      <c r="BF159" s="94">
        <f t="shared" ca="1" si="430"/>
        <v>5.2015500000000001E-3</v>
      </c>
      <c r="BG159" s="94">
        <f t="shared" ca="1" si="430"/>
        <v>2.3512</v>
      </c>
      <c r="BH159" s="99">
        <f t="shared" ca="1" si="431"/>
        <v>131</v>
      </c>
      <c r="BI159" s="59">
        <f t="shared" ca="1" si="432"/>
        <v>0.86</v>
      </c>
      <c r="BJ159" s="59">
        <f t="shared" ca="1" si="432"/>
        <v>0.53</v>
      </c>
      <c r="BK159" s="59">
        <f t="shared" ca="1" si="432"/>
        <v>0.89</v>
      </c>
      <c r="BL159" s="59" t="str">
        <f t="shared" ca="1" si="432"/>
        <v/>
      </c>
      <c r="BM159" s="59">
        <f t="shared" ca="1" si="432"/>
        <v>3.12</v>
      </c>
      <c r="BN159" s="59" t="str">
        <f t="shared" ca="1" si="432"/>
        <v/>
      </c>
      <c r="BO159" s="59">
        <f t="shared" ca="1" si="432"/>
        <v>-5.73</v>
      </c>
      <c r="BP159" s="59">
        <f t="shared" ca="1" si="433"/>
        <v>5.4</v>
      </c>
      <c r="BQ159" s="59">
        <f t="shared" ca="1" si="434"/>
        <v>5.2015500000000001E-3</v>
      </c>
      <c r="BR159" s="59">
        <f t="shared" ca="1" si="434"/>
        <v>2.3512</v>
      </c>
      <c r="BS159" t="str">
        <f t="shared" si="435"/>
        <v>W14R07</v>
      </c>
      <c r="BT159">
        <f t="shared" si="437"/>
        <v>159</v>
      </c>
      <c r="BU159" t="b">
        <f t="shared" si="438"/>
        <v>0</v>
      </c>
      <c r="BV159" s="2"/>
    </row>
    <row r="160" spans="1:74" x14ac:dyDescent="0.3">
      <c r="A160" t="str">
        <f t="shared" si="436"/>
        <v>W14</v>
      </c>
      <c r="B160" t="s">
        <v>91</v>
      </c>
      <c r="C160" s="3" t="str">
        <f t="shared" si="408"/>
        <v>Zone 08</v>
      </c>
      <c r="D160" t="str">
        <f t="shared" si="409"/>
        <v>n/a</v>
      </c>
      <c r="E160" s="2">
        <f t="shared" ca="1" si="410"/>
        <v>6.5500000000000007</v>
      </c>
      <c r="F160" s="2">
        <f t="shared" ca="1" si="411"/>
        <v>6.5500000000000007</v>
      </c>
      <c r="G160" s="3">
        <f t="shared" ca="1" si="412"/>
        <v>0</v>
      </c>
      <c r="H160" s="27" t="str">
        <f t="shared" ca="1" si="413"/>
        <v>Yes</v>
      </c>
      <c r="I160" s="2">
        <f t="shared" ca="1" si="414"/>
        <v>6.5600000000000005</v>
      </c>
      <c r="J160" s="2">
        <f ca="1">IF(Units="EDR2 total",BF160,IF(Units="EDR1 total",#REF!,BE160))</f>
        <v>6.5600000000000005</v>
      </c>
      <c r="K160" s="2">
        <f ca="1">IF(Units="EDR2 total",BQ160,IF(Units="EDR1 total",#REF!,BP160))</f>
        <v>6.5600000000000005</v>
      </c>
      <c r="L160" s="3">
        <f t="shared" ca="1" si="415"/>
        <v>0</v>
      </c>
      <c r="M160" s="3" t="str">
        <f t="shared" ca="1" si="416"/>
        <v>Yes</v>
      </c>
      <c r="N160" s="27" t="str">
        <f t="shared" si="417"/>
        <v>W14R08</v>
      </c>
      <c r="O160" s="19">
        <f t="shared" ca="1" si="418"/>
        <v>9.9999999999997868E-3</v>
      </c>
      <c r="P160" s="93">
        <f t="shared" ca="1" si="419"/>
        <v>132</v>
      </c>
      <c r="Q160" s="94">
        <f t="shared" ca="1" si="420"/>
        <v>1.1599999999999999</v>
      </c>
      <c r="R160" s="94">
        <f t="shared" ca="1" si="420"/>
        <v>1.5</v>
      </c>
      <c r="S160" s="94">
        <f t="shared" ca="1" si="420"/>
        <v>0.9</v>
      </c>
      <c r="T160" s="94" t="str">
        <f t="shared" ca="1" si="420"/>
        <v/>
      </c>
      <c r="U160" s="94">
        <f t="shared" ca="1" si="420"/>
        <v>2.99</v>
      </c>
      <c r="V160" s="94">
        <f t="shared" ca="1" si="420"/>
        <v>0</v>
      </c>
      <c r="W160" s="94">
        <f t="shared" ca="1" si="421"/>
        <v>6.5500000000000007</v>
      </c>
      <c r="X160" s="94">
        <f t="shared" ca="1" si="422"/>
        <v>15.12</v>
      </c>
      <c r="Y160" s="94">
        <f t="shared" ca="1" si="422"/>
        <v>2.0110300000000001E-2</v>
      </c>
      <c r="Z160" s="107">
        <f t="shared" ca="1" si="422"/>
        <v>2.6006</v>
      </c>
      <c r="AA160" s="107">
        <f t="shared" ca="1" si="422"/>
        <v>3.77</v>
      </c>
      <c r="AB160" s="94">
        <f t="shared" ca="1" si="422"/>
        <v>35</v>
      </c>
      <c r="AC160" s="94">
        <f t="shared" ca="1" si="422"/>
        <v>0.01</v>
      </c>
      <c r="AD160" s="94">
        <f t="shared" ca="1" si="422"/>
        <v>0.01</v>
      </c>
      <c r="AE160" s="99">
        <f t="shared" ca="1" si="423"/>
        <v>132</v>
      </c>
      <c r="AF160" s="59">
        <f t="shared" ca="1" si="424"/>
        <v>1.1599999999999999</v>
      </c>
      <c r="AG160" s="59">
        <f t="shared" ca="1" si="424"/>
        <v>1.5</v>
      </c>
      <c r="AH160" s="59">
        <f t="shared" ca="1" si="424"/>
        <v>0.9</v>
      </c>
      <c r="AI160" s="59" t="str">
        <f t="shared" ca="1" si="424"/>
        <v/>
      </c>
      <c r="AJ160" s="59">
        <f t="shared" ca="1" si="424"/>
        <v>2.99</v>
      </c>
      <c r="AK160" s="59">
        <f t="shared" ca="1" si="424"/>
        <v>0</v>
      </c>
      <c r="AL160" s="59">
        <f t="shared" ca="1" si="424"/>
        <v>-6.51</v>
      </c>
      <c r="AM160" s="59">
        <f t="shared" ca="1" si="425"/>
        <v>6.5500000000000007</v>
      </c>
      <c r="AN160" s="59">
        <f t="shared" ca="1" si="426"/>
        <v>2.0110300000000001E-2</v>
      </c>
      <c r="AO160" s="59">
        <f t="shared" ca="1" si="426"/>
        <v>2.6006</v>
      </c>
      <c r="AP160" s="59">
        <f t="shared" ca="1" si="426"/>
        <v>3.77</v>
      </c>
      <c r="AQ160" s="59">
        <f t="shared" ca="1" si="426"/>
        <v>35</v>
      </c>
      <c r="AR160" s="103">
        <f t="shared" ca="1" si="426"/>
        <v>2.6006</v>
      </c>
      <c r="AS160" s="103">
        <f t="shared" ca="1" si="426"/>
        <v>3.77</v>
      </c>
      <c r="AT160" s="59">
        <f t="shared" ca="1" si="426"/>
        <v>35</v>
      </c>
      <c r="AU160" s="59">
        <f t="shared" ca="1" si="426"/>
        <v>0.01</v>
      </c>
      <c r="AV160" s="59">
        <f t="shared" ca="1" si="426"/>
        <v>0.01</v>
      </c>
      <c r="AW160" s="93">
        <f t="shared" ca="1" si="427"/>
        <v>132</v>
      </c>
      <c r="AX160" s="94">
        <f t="shared" ca="1" si="428"/>
        <v>1.1599999999999999</v>
      </c>
      <c r="AY160" s="94">
        <f t="shared" ca="1" si="428"/>
        <v>1.51</v>
      </c>
      <c r="AZ160" s="94">
        <f t="shared" ca="1" si="428"/>
        <v>0.9</v>
      </c>
      <c r="BA160" s="94" t="str">
        <f t="shared" ca="1" si="428"/>
        <v/>
      </c>
      <c r="BB160" s="94">
        <f t="shared" ca="1" si="428"/>
        <v>2.99</v>
      </c>
      <c r="BC160" s="94" t="str">
        <f t="shared" ca="1" si="428"/>
        <v/>
      </c>
      <c r="BD160" s="94">
        <f t="shared" ca="1" si="428"/>
        <v>-6.51</v>
      </c>
      <c r="BE160" s="94">
        <f t="shared" ca="1" si="429"/>
        <v>6.5600000000000005</v>
      </c>
      <c r="BF160" s="94">
        <f t="shared" ca="1" si="430"/>
        <v>2.0102800000000001E-2</v>
      </c>
      <c r="BG160" s="94">
        <f t="shared" ca="1" si="430"/>
        <v>2.6006</v>
      </c>
      <c r="BH160" s="99">
        <f t="shared" ca="1" si="431"/>
        <v>132</v>
      </c>
      <c r="BI160" s="59">
        <f t="shared" ca="1" si="432"/>
        <v>1.1599999999999999</v>
      </c>
      <c r="BJ160" s="59">
        <f t="shared" ca="1" si="432"/>
        <v>1.51</v>
      </c>
      <c r="BK160" s="59">
        <f t="shared" ca="1" si="432"/>
        <v>0.9</v>
      </c>
      <c r="BL160" s="59" t="str">
        <f t="shared" ca="1" si="432"/>
        <v/>
      </c>
      <c r="BM160" s="59">
        <f t="shared" ca="1" si="432"/>
        <v>2.99</v>
      </c>
      <c r="BN160" s="59" t="str">
        <f t="shared" ca="1" si="432"/>
        <v/>
      </c>
      <c r="BO160" s="59">
        <f t="shared" ca="1" si="432"/>
        <v>-6.51</v>
      </c>
      <c r="BP160" s="59">
        <f t="shared" ca="1" si="433"/>
        <v>6.5600000000000005</v>
      </c>
      <c r="BQ160" s="59">
        <f t="shared" ca="1" si="434"/>
        <v>2.0102800000000001E-2</v>
      </c>
      <c r="BR160" s="59">
        <f t="shared" ca="1" si="434"/>
        <v>2.6006</v>
      </c>
      <c r="BS160" t="str">
        <f t="shared" si="435"/>
        <v>W14R08</v>
      </c>
      <c r="BT160">
        <f t="shared" si="437"/>
        <v>160</v>
      </c>
      <c r="BU160" t="b">
        <f t="shared" si="438"/>
        <v>0</v>
      </c>
      <c r="BV160" s="2"/>
    </row>
    <row r="161" spans="1:74" x14ac:dyDescent="0.3">
      <c r="A161" t="str">
        <f t="shared" si="436"/>
        <v>W14</v>
      </c>
      <c r="B161" t="s">
        <v>93</v>
      </c>
      <c r="C161" s="3" t="str">
        <f t="shared" si="408"/>
        <v>Zone 09</v>
      </c>
      <c r="D161" t="str">
        <f t="shared" si="409"/>
        <v>n/a</v>
      </c>
      <c r="E161" s="2">
        <f t="shared" ca="1" si="410"/>
        <v>7.2799999999999994</v>
      </c>
      <c r="F161" s="2">
        <f t="shared" ca="1" si="411"/>
        <v>7.2799999999999994</v>
      </c>
      <c r="G161" s="3">
        <f t="shared" ca="1" si="412"/>
        <v>0</v>
      </c>
      <c r="H161" s="27" t="str">
        <f t="shared" ca="1" si="413"/>
        <v>Yes</v>
      </c>
      <c r="I161" s="2">
        <f t="shared" ca="1" si="414"/>
        <v>7.2799999999999994</v>
      </c>
      <c r="J161" s="2">
        <f ca="1">IF(Units="EDR2 total",BF161,IF(Units="EDR1 total",#REF!,BE161))</f>
        <v>7.2799999999999994</v>
      </c>
      <c r="K161" s="2">
        <f ca="1">IF(Units="EDR2 total",BQ161,IF(Units="EDR1 total",#REF!,BP161))</f>
        <v>7.2799999999999994</v>
      </c>
      <c r="L161" s="3">
        <f t="shared" ca="1" si="415"/>
        <v>0</v>
      </c>
      <c r="M161" s="3" t="str">
        <f t="shared" ca="1" si="416"/>
        <v>Yes</v>
      </c>
      <c r="N161" s="27" t="str">
        <f t="shared" si="417"/>
        <v>W14R09</v>
      </c>
      <c r="O161" s="19">
        <f t="shared" ca="1" si="418"/>
        <v>0</v>
      </c>
      <c r="P161" s="93">
        <f t="shared" ca="1" si="419"/>
        <v>133</v>
      </c>
      <c r="Q161" s="94">
        <f t="shared" ca="1" si="420"/>
        <v>1.77</v>
      </c>
      <c r="R161" s="94">
        <f t="shared" ca="1" si="420"/>
        <v>1.55</v>
      </c>
      <c r="S161" s="94">
        <f t="shared" ca="1" si="420"/>
        <v>0.89</v>
      </c>
      <c r="T161" s="94" t="str">
        <f t="shared" ca="1" si="420"/>
        <v/>
      </c>
      <c r="U161" s="94">
        <f t="shared" ca="1" si="420"/>
        <v>3.07</v>
      </c>
      <c r="V161" s="94">
        <f t="shared" ca="1" si="420"/>
        <v>0</v>
      </c>
      <c r="W161" s="94">
        <f t="shared" ca="1" si="421"/>
        <v>7.2799999999999994</v>
      </c>
      <c r="X161" s="94">
        <f t="shared" ca="1" si="422"/>
        <v>15.53</v>
      </c>
      <c r="Y161" s="94">
        <f t="shared" ca="1" si="422"/>
        <v>1.9456600000000001E-2</v>
      </c>
      <c r="Z161" s="107">
        <f t="shared" ca="1" si="422"/>
        <v>2.6473</v>
      </c>
      <c r="AA161" s="107">
        <f t="shared" ca="1" si="422"/>
        <v>3.79</v>
      </c>
      <c r="AB161" s="94">
        <f t="shared" ca="1" si="422"/>
        <v>34</v>
      </c>
      <c r="AC161" s="94">
        <f t="shared" ca="1" si="422"/>
        <v>0</v>
      </c>
      <c r="AD161" s="94">
        <f t="shared" ca="1" si="422"/>
        <v>0</v>
      </c>
      <c r="AE161" s="99">
        <f t="shared" ca="1" si="423"/>
        <v>133</v>
      </c>
      <c r="AF161" s="59">
        <f t="shared" ca="1" si="424"/>
        <v>1.77</v>
      </c>
      <c r="AG161" s="59">
        <f t="shared" ca="1" si="424"/>
        <v>1.55</v>
      </c>
      <c r="AH161" s="59">
        <f t="shared" ca="1" si="424"/>
        <v>0.89</v>
      </c>
      <c r="AI161" s="59" t="str">
        <f t="shared" ca="1" si="424"/>
        <v/>
      </c>
      <c r="AJ161" s="59">
        <f t="shared" ca="1" si="424"/>
        <v>3.07</v>
      </c>
      <c r="AK161" s="59">
        <f t="shared" ca="1" si="424"/>
        <v>0</v>
      </c>
      <c r="AL161" s="59">
        <f t="shared" ca="1" si="424"/>
        <v>-6.8</v>
      </c>
      <c r="AM161" s="59">
        <f t="shared" ca="1" si="425"/>
        <v>7.2799999999999994</v>
      </c>
      <c r="AN161" s="59">
        <f t="shared" ca="1" si="426"/>
        <v>1.9456600000000001E-2</v>
      </c>
      <c r="AO161" s="59">
        <f t="shared" ca="1" si="426"/>
        <v>2.6473</v>
      </c>
      <c r="AP161" s="59">
        <f t="shared" ca="1" si="426"/>
        <v>3.79</v>
      </c>
      <c r="AQ161" s="59">
        <f t="shared" ca="1" si="426"/>
        <v>34</v>
      </c>
      <c r="AR161" s="103">
        <f t="shared" ca="1" si="426"/>
        <v>2.6473</v>
      </c>
      <c r="AS161" s="103">
        <f t="shared" ca="1" si="426"/>
        <v>3.79</v>
      </c>
      <c r="AT161" s="59">
        <f t="shared" ca="1" si="426"/>
        <v>34</v>
      </c>
      <c r="AU161" s="59">
        <f t="shared" ca="1" si="426"/>
        <v>0</v>
      </c>
      <c r="AV161" s="59">
        <f t="shared" ca="1" si="426"/>
        <v>0</v>
      </c>
      <c r="AW161" s="93">
        <f t="shared" ca="1" si="427"/>
        <v>133</v>
      </c>
      <c r="AX161" s="94">
        <f t="shared" ca="1" si="428"/>
        <v>1.77</v>
      </c>
      <c r="AY161" s="94">
        <f t="shared" ca="1" si="428"/>
        <v>1.55</v>
      </c>
      <c r="AZ161" s="94">
        <f t="shared" ca="1" si="428"/>
        <v>0.89</v>
      </c>
      <c r="BA161" s="94" t="str">
        <f t="shared" ca="1" si="428"/>
        <v/>
      </c>
      <c r="BB161" s="94">
        <f t="shared" ca="1" si="428"/>
        <v>3.07</v>
      </c>
      <c r="BC161" s="94" t="str">
        <f t="shared" ca="1" si="428"/>
        <v/>
      </c>
      <c r="BD161" s="94">
        <f t="shared" ca="1" si="428"/>
        <v>-6.8</v>
      </c>
      <c r="BE161" s="94">
        <f t="shared" ca="1" si="429"/>
        <v>7.2799999999999994</v>
      </c>
      <c r="BF161" s="94">
        <f t="shared" ca="1" si="430"/>
        <v>1.9455799999999999E-2</v>
      </c>
      <c r="BG161" s="94">
        <f t="shared" ca="1" si="430"/>
        <v>2.6473</v>
      </c>
      <c r="BH161" s="99">
        <f t="shared" ca="1" si="431"/>
        <v>133</v>
      </c>
      <c r="BI161" s="59">
        <f t="shared" ca="1" si="432"/>
        <v>1.77</v>
      </c>
      <c r="BJ161" s="59">
        <f t="shared" ca="1" si="432"/>
        <v>1.55</v>
      </c>
      <c r="BK161" s="59">
        <f t="shared" ca="1" si="432"/>
        <v>0.89</v>
      </c>
      <c r="BL161" s="59" t="str">
        <f t="shared" ca="1" si="432"/>
        <v/>
      </c>
      <c r="BM161" s="59">
        <f t="shared" ca="1" si="432"/>
        <v>3.07</v>
      </c>
      <c r="BN161" s="59" t="str">
        <f t="shared" ca="1" si="432"/>
        <v/>
      </c>
      <c r="BO161" s="59">
        <f t="shared" ca="1" si="432"/>
        <v>-6.8</v>
      </c>
      <c r="BP161" s="59">
        <f t="shared" ca="1" si="433"/>
        <v>7.2799999999999994</v>
      </c>
      <c r="BQ161" s="59">
        <f t="shared" ca="1" si="434"/>
        <v>1.9455799999999999E-2</v>
      </c>
      <c r="BR161" s="59">
        <f t="shared" ca="1" si="434"/>
        <v>2.6473</v>
      </c>
      <c r="BS161" t="str">
        <f t="shared" si="435"/>
        <v>W14R09</v>
      </c>
      <c r="BT161">
        <f t="shared" si="437"/>
        <v>161</v>
      </c>
      <c r="BU161" t="b">
        <f t="shared" si="438"/>
        <v>0</v>
      </c>
      <c r="BV161" s="2"/>
    </row>
    <row r="162" spans="1:74" x14ac:dyDescent="0.3">
      <c r="A162" t="str">
        <f t="shared" si="436"/>
        <v>W14</v>
      </c>
      <c r="B162" t="s">
        <v>95</v>
      </c>
      <c r="C162" s="3" t="str">
        <f t="shared" si="408"/>
        <v>Zone 10</v>
      </c>
      <c r="D162" t="str">
        <f t="shared" si="409"/>
        <v>n/a</v>
      </c>
      <c r="E162" s="2">
        <f t="shared" ca="1" si="410"/>
        <v>8</v>
      </c>
      <c r="F162" s="2">
        <f t="shared" ca="1" si="411"/>
        <v>8</v>
      </c>
      <c r="G162" s="3">
        <f t="shared" ca="1" si="412"/>
        <v>0</v>
      </c>
      <c r="H162" s="27" t="str">
        <f t="shared" ca="1" si="413"/>
        <v>Yes</v>
      </c>
      <c r="I162" s="2">
        <f t="shared" ca="1" si="414"/>
        <v>8</v>
      </c>
      <c r="J162" s="2">
        <f ca="1">IF(Units="EDR2 total",BF162,IF(Units="EDR1 total",#REF!,BE162))</f>
        <v>8</v>
      </c>
      <c r="K162" s="2">
        <f ca="1">IF(Units="EDR2 total",BQ162,IF(Units="EDR1 total",#REF!,BP162))</f>
        <v>8</v>
      </c>
      <c r="L162" s="3">
        <f t="shared" ca="1" si="415"/>
        <v>0</v>
      </c>
      <c r="M162" s="3" t="str">
        <f t="shared" ca="1" si="416"/>
        <v>Yes</v>
      </c>
      <c r="N162" s="27" t="str">
        <f t="shared" si="417"/>
        <v>W14R10</v>
      </c>
      <c r="O162" s="19">
        <f t="shared" ca="1" si="418"/>
        <v>0</v>
      </c>
      <c r="P162" s="93">
        <f t="shared" ca="1" si="419"/>
        <v>134</v>
      </c>
      <c r="Q162" s="94">
        <f t="shared" ca="1" si="420"/>
        <v>1.86</v>
      </c>
      <c r="R162" s="94">
        <f t="shared" ca="1" si="420"/>
        <v>2.23</v>
      </c>
      <c r="S162" s="94">
        <f t="shared" ca="1" si="420"/>
        <v>0.89</v>
      </c>
      <c r="T162" s="94" t="str">
        <f t="shared" ca="1" si="420"/>
        <v/>
      </c>
      <c r="U162" s="94">
        <f t="shared" ca="1" si="420"/>
        <v>3.02</v>
      </c>
      <c r="V162" s="94">
        <f t="shared" ca="1" si="420"/>
        <v>0</v>
      </c>
      <c r="W162" s="94">
        <f t="shared" ca="1" si="421"/>
        <v>8</v>
      </c>
      <c r="X162" s="94">
        <f t="shared" ca="1" si="422"/>
        <v>16.03</v>
      </c>
      <c r="Y162" s="94">
        <f t="shared" ca="1" si="422"/>
        <v>2.1056499999999999E-2</v>
      </c>
      <c r="Z162" s="107">
        <f t="shared" ca="1" si="422"/>
        <v>2.7267000000000001</v>
      </c>
      <c r="AA162" s="107">
        <f t="shared" ca="1" si="422"/>
        <v>3.72</v>
      </c>
      <c r="AB162" s="94">
        <f t="shared" ca="1" si="422"/>
        <v>53</v>
      </c>
      <c r="AC162" s="94">
        <f t="shared" ca="1" si="422"/>
        <v>0</v>
      </c>
      <c r="AD162" s="94">
        <f t="shared" ca="1" si="422"/>
        <v>0</v>
      </c>
      <c r="AE162" s="99">
        <f t="shared" ca="1" si="423"/>
        <v>134</v>
      </c>
      <c r="AF162" s="59">
        <f t="shared" ca="1" si="424"/>
        <v>1.86</v>
      </c>
      <c r="AG162" s="59">
        <f t="shared" ca="1" si="424"/>
        <v>2.23</v>
      </c>
      <c r="AH162" s="59">
        <f t="shared" ca="1" si="424"/>
        <v>0.89</v>
      </c>
      <c r="AI162" s="59" t="str">
        <f t="shared" ca="1" si="424"/>
        <v/>
      </c>
      <c r="AJ162" s="59">
        <f t="shared" ca="1" si="424"/>
        <v>3.02</v>
      </c>
      <c r="AK162" s="59">
        <f t="shared" ca="1" si="424"/>
        <v>0</v>
      </c>
      <c r="AL162" s="59">
        <f t="shared" ca="1" si="424"/>
        <v>-7.04</v>
      </c>
      <c r="AM162" s="59">
        <f t="shared" ca="1" si="425"/>
        <v>8</v>
      </c>
      <c r="AN162" s="59">
        <f t="shared" ca="1" si="426"/>
        <v>2.1056499999999999E-2</v>
      </c>
      <c r="AO162" s="59">
        <f t="shared" ca="1" si="426"/>
        <v>2.7267000000000001</v>
      </c>
      <c r="AP162" s="59">
        <f t="shared" ca="1" si="426"/>
        <v>3.72</v>
      </c>
      <c r="AQ162" s="59">
        <f t="shared" ca="1" si="426"/>
        <v>53</v>
      </c>
      <c r="AR162" s="103">
        <f t="shared" ca="1" si="426"/>
        <v>2.7267000000000001</v>
      </c>
      <c r="AS162" s="103">
        <f t="shared" ca="1" si="426"/>
        <v>3.72</v>
      </c>
      <c r="AT162" s="59">
        <f t="shared" ca="1" si="426"/>
        <v>53</v>
      </c>
      <c r="AU162" s="59">
        <f t="shared" ca="1" si="426"/>
        <v>0</v>
      </c>
      <c r="AV162" s="59">
        <f t="shared" ca="1" si="426"/>
        <v>0</v>
      </c>
      <c r="AW162" s="93">
        <f t="shared" ca="1" si="427"/>
        <v>134</v>
      </c>
      <c r="AX162" s="94">
        <f t="shared" ca="1" si="428"/>
        <v>1.86</v>
      </c>
      <c r="AY162" s="94">
        <f t="shared" ca="1" si="428"/>
        <v>2.23</v>
      </c>
      <c r="AZ162" s="94">
        <f t="shared" ca="1" si="428"/>
        <v>0.89</v>
      </c>
      <c r="BA162" s="94" t="str">
        <f t="shared" ca="1" si="428"/>
        <v/>
      </c>
      <c r="BB162" s="94">
        <f t="shared" ca="1" si="428"/>
        <v>3.02</v>
      </c>
      <c r="BC162" s="94" t="str">
        <f t="shared" ca="1" si="428"/>
        <v/>
      </c>
      <c r="BD162" s="94">
        <f t="shared" ca="1" si="428"/>
        <v>-7.04</v>
      </c>
      <c r="BE162" s="94">
        <f t="shared" ca="1" si="429"/>
        <v>8</v>
      </c>
      <c r="BF162" s="94">
        <f t="shared" ca="1" si="430"/>
        <v>2.1055999999999998E-2</v>
      </c>
      <c r="BG162" s="94">
        <f t="shared" ca="1" si="430"/>
        <v>2.7267000000000001</v>
      </c>
      <c r="BH162" s="99">
        <f t="shared" ca="1" si="431"/>
        <v>134</v>
      </c>
      <c r="BI162" s="59">
        <f t="shared" ca="1" si="432"/>
        <v>1.86</v>
      </c>
      <c r="BJ162" s="59">
        <f t="shared" ca="1" si="432"/>
        <v>2.23</v>
      </c>
      <c r="BK162" s="59">
        <f t="shared" ca="1" si="432"/>
        <v>0.89</v>
      </c>
      <c r="BL162" s="59" t="str">
        <f t="shared" ca="1" si="432"/>
        <v/>
      </c>
      <c r="BM162" s="59">
        <f t="shared" ca="1" si="432"/>
        <v>3.02</v>
      </c>
      <c r="BN162" s="59" t="str">
        <f t="shared" ca="1" si="432"/>
        <v/>
      </c>
      <c r="BO162" s="59">
        <f t="shared" ca="1" si="432"/>
        <v>-7.04</v>
      </c>
      <c r="BP162" s="59">
        <f t="shared" ca="1" si="433"/>
        <v>8</v>
      </c>
      <c r="BQ162" s="59">
        <f t="shared" ca="1" si="434"/>
        <v>2.1055999999999998E-2</v>
      </c>
      <c r="BR162" s="59">
        <f t="shared" ca="1" si="434"/>
        <v>2.7267000000000001</v>
      </c>
      <c r="BS162" t="str">
        <f t="shared" si="435"/>
        <v>W14R10</v>
      </c>
      <c r="BT162">
        <f t="shared" si="437"/>
        <v>162</v>
      </c>
      <c r="BU162" t="b">
        <f t="shared" si="438"/>
        <v>0</v>
      </c>
      <c r="BV162" s="2"/>
    </row>
    <row r="163" spans="1:74" x14ac:dyDescent="0.3">
      <c r="A163" t="str">
        <f t="shared" si="436"/>
        <v>W14</v>
      </c>
      <c r="B163" t="s">
        <v>97</v>
      </c>
      <c r="C163" s="3" t="str">
        <f t="shared" si="408"/>
        <v>Zone 11</v>
      </c>
      <c r="D163" t="str">
        <f t="shared" si="409"/>
        <v>n/a</v>
      </c>
      <c r="E163" s="2">
        <f t="shared" ca="1" si="410"/>
        <v>14.52</v>
      </c>
      <c r="F163" s="2">
        <f t="shared" ca="1" si="411"/>
        <v>14.52</v>
      </c>
      <c r="G163" s="3">
        <f t="shared" ca="1" si="412"/>
        <v>0</v>
      </c>
      <c r="H163" s="27" t="str">
        <f t="shared" ca="1" si="413"/>
        <v>Yes</v>
      </c>
      <c r="I163" s="2">
        <f t="shared" ca="1" si="414"/>
        <v>14.52</v>
      </c>
      <c r="J163" s="2">
        <f ca="1">IF(Units="EDR2 total",BF163,IF(Units="EDR1 total",#REF!,BE163))</f>
        <v>14.52</v>
      </c>
      <c r="K163" s="2">
        <f ca="1">IF(Units="EDR2 total",BQ163,IF(Units="EDR1 total",#REF!,BP163))</f>
        <v>14.52</v>
      </c>
      <c r="L163" s="3">
        <f t="shared" ca="1" si="415"/>
        <v>0</v>
      </c>
      <c r="M163" s="3" t="str">
        <f t="shared" ca="1" si="416"/>
        <v>Yes</v>
      </c>
      <c r="N163" s="27" t="str">
        <f t="shared" si="417"/>
        <v>W14R11</v>
      </c>
      <c r="O163" s="19">
        <f t="shared" ca="1" si="418"/>
        <v>0</v>
      </c>
      <c r="P163" s="93">
        <f t="shared" ca="1" si="419"/>
        <v>135</v>
      </c>
      <c r="Q163" s="94">
        <f t="shared" ref="Q163:V168" ca="1" si="439">IF(Q$3=0,"",INDEX(INDIRECT(Q$1),$P163,Q$3))</f>
        <v>6.09</v>
      </c>
      <c r="R163" s="94">
        <f t="shared" ca="1" si="439"/>
        <v>3.83</v>
      </c>
      <c r="S163" s="94">
        <f t="shared" ca="1" si="439"/>
        <v>0.89</v>
      </c>
      <c r="T163" s="94" t="str">
        <f t="shared" ca="1" si="439"/>
        <v/>
      </c>
      <c r="U163" s="94">
        <f t="shared" ca="1" si="439"/>
        <v>3.71</v>
      </c>
      <c r="V163" s="94">
        <f t="shared" ca="1" si="439"/>
        <v>0</v>
      </c>
      <c r="W163" s="94">
        <f t="shared" ca="1" si="421"/>
        <v>14.52</v>
      </c>
      <c r="X163" s="94">
        <f t="shared" ref="X163:AD168" ca="1" si="440">IF(X$3=0,"",INDEX(INDIRECT(X$1),$P163,X$3))</f>
        <v>22.42</v>
      </c>
      <c r="Y163" s="94">
        <f t="shared" ca="1" si="440"/>
        <v>2.6571299999999999E-2</v>
      </c>
      <c r="Z163" s="107">
        <f t="shared" ca="1" si="440"/>
        <v>3.1956000000000002</v>
      </c>
      <c r="AA163" s="107">
        <f t="shared" ca="1" si="440"/>
        <v>3.66</v>
      </c>
      <c r="AB163" s="94">
        <f t="shared" ca="1" si="440"/>
        <v>92</v>
      </c>
      <c r="AC163" s="94">
        <f t="shared" ca="1" si="440"/>
        <v>0</v>
      </c>
      <c r="AD163" s="94">
        <f t="shared" ca="1" si="440"/>
        <v>0</v>
      </c>
      <c r="AE163" s="99">
        <f t="shared" ca="1" si="423"/>
        <v>135</v>
      </c>
      <c r="AF163" s="59">
        <f t="shared" ref="AF163:AL168" ca="1" si="441">IF(AF$3=0,"",INDEX(INDIRECT(AF$1),$AE163,AF$3))</f>
        <v>6.09</v>
      </c>
      <c r="AG163" s="59">
        <f t="shared" ca="1" si="441"/>
        <v>3.83</v>
      </c>
      <c r="AH163" s="59">
        <f t="shared" ca="1" si="441"/>
        <v>0.89</v>
      </c>
      <c r="AI163" s="59" t="str">
        <f t="shared" ca="1" si="441"/>
        <v/>
      </c>
      <c r="AJ163" s="59">
        <f t="shared" ca="1" si="441"/>
        <v>3.71</v>
      </c>
      <c r="AK163" s="59">
        <f t="shared" ca="1" si="441"/>
        <v>0</v>
      </c>
      <c r="AL163" s="59">
        <f t="shared" ca="1" si="441"/>
        <v>-7.19</v>
      </c>
      <c r="AM163" s="59">
        <f t="shared" ca="1" si="425"/>
        <v>14.52</v>
      </c>
      <c r="AN163" s="59">
        <f t="shared" ref="AN163:AV168" ca="1" si="442">IF(AN$3=0,"",INDEX(INDIRECT(AN$1),$AE163,AN$3))</f>
        <v>2.6571299999999999E-2</v>
      </c>
      <c r="AO163" s="59">
        <f t="shared" ca="1" si="442"/>
        <v>3.1956000000000002</v>
      </c>
      <c r="AP163" s="59">
        <f t="shared" ca="1" si="442"/>
        <v>3.66</v>
      </c>
      <c r="AQ163" s="59">
        <f t="shared" ca="1" si="442"/>
        <v>92</v>
      </c>
      <c r="AR163" s="103">
        <f t="shared" ca="1" si="442"/>
        <v>3.1956000000000002</v>
      </c>
      <c r="AS163" s="103">
        <f t="shared" ca="1" si="442"/>
        <v>3.66</v>
      </c>
      <c r="AT163" s="59">
        <f t="shared" ca="1" si="442"/>
        <v>92</v>
      </c>
      <c r="AU163" s="59">
        <f t="shared" ca="1" si="442"/>
        <v>0</v>
      </c>
      <c r="AV163" s="59">
        <f t="shared" ca="1" si="442"/>
        <v>0</v>
      </c>
      <c r="AW163" s="93">
        <f t="shared" ca="1" si="427"/>
        <v>135</v>
      </c>
      <c r="AX163" s="94">
        <f t="shared" ref="AX163:BD168" ca="1" si="443">IF(AX$3=0,"",INDEX(INDIRECT(AX$1),$AW163,AX$3))</f>
        <v>6.09</v>
      </c>
      <c r="AY163" s="94">
        <f t="shared" ca="1" si="443"/>
        <v>3.83</v>
      </c>
      <c r="AZ163" s="94">
        <f t="shared" ca="1" si="443"/>
        <v>0.89</v>
      </c>
      <c r="BA163" s="94" t="str">
        <f t="shared" ca="1" si="443"/>
        <v/>
      </c>
      <c r="BB163" s="94">
        <f t="shared" ca="1" si="443"/>
        <v>3.71</v>
      </c>
      <c r="BC163" s="94" t="str">
        <f t="shared" ca="1" si="443"/>
        <v/>
      </c>
      <c r="BD163" s="94">
        <f t="shared" ca="1" si="443"/>
        <v>-7.19</v>
      </c>
      <c r="BE163" s="94">
        <f t="shared" ca="1" si="429"/>
        <v>14.52</v>
      </c>
      <c r="BF163" s="94">
        <f t="shared" ref="BF163:BG168" ca="1" si="444">IF(BF$3=0,"",INDEX(INDIRECT(BF$1),$P163,BF$3))</f>
        <v>2.6571299999999999E-2</v>
      </c>
      <c r="BG163" s="94">
        <f t="shared" ca="1" si="444"/>
        <v>3.1956000000000002</v>
      </c>
      <c r="BH163" s="99">
        <f t="shared" ca="1" si="431"/>
        <v>135</v>
      </c>
      <c r="BI163" s="59">
        <f t="shared" ref="BI163:BO168" ca="1" si="445">IF(BI$3=0,"",INDEX(INDIRECT(BI$1),$BH163,BI$3))</f>
        <v>6.09</v>
      </c>
      <c r="BJ163" s="59">
        <f t="shared" ca="1" si="445"/>
        <v>3.83</v>
      </c>
      <c r="BK163" s="59">
        <f t="shared" ca="1" si="445"/>
        <v>0.89</v>
      </c>
      <c r="BL163" s="59" t="str">
        <f t="shared" ca="1" si="445"/>
        <v/>
      </c>
      <c r="BM163" s="59">
        <f t="shared" ca="1" si="445"/>
        <v>3.71</v>
      </c>
      <c r="BN163" s="59" t="str">
        <f t="shared" ca="1" si="445"/>
        <v/>
      </c>
      <c r="BO163" s="59">
        <f t="shared" ca="1" si="445"/>
        <v>-7.19</v>
      </c>
      <c r="BP163" s="59">
        <f t="shared" ca="1" si="433"/>
        <v>14.52</v>
      </c>
      <c r="BQ163" s="59">
        <f t="shared" ref="BQ163:BR168" ca="1" si="446">IF(BQ$3=0,"",INDEX(INDIRECT(BQ$1),$BH163,BQ$3))</f>
        <v>2.6571299999999999E-2</v>
      </c>
      <c r="BR163" s="59">
        <f t="shared" ca="1" si="446"/>
        <v>3.1956000000000002</v>
      </c>
      <c r="BS163" t="str">
        <f t="shared" si="435"/>
        <v>W14R11</v>
      </c>
      <c r="BT163">
        <f t="shared" si="437"/>
        <v>163</v>
      </c>
      <c r="BU163" t="b">
        <f t="shared" si="438"/>
        <v>0</v>
      </c>
      <c r="BV163" s="2"/>
    </row>
    <row r="164" spans="1:74" x14ac:dyDescent="0.3">
      <c r="A164" t="str">
        <f t="shared" si="436"/>
        <v>W14</v>
      </c>
      <c r="B164" t="s">
        <v>99</v>
      </c>
      <c r="C164" s="3" t="str">
        <f t="shared" si="408"/>
        <v>Zone 12</v>
      </c>
      <c r="D164" t="str">
        <f t="shared" si="409"/>
        <v>n/a</v>
      </c>
      <c r="E164" s="2">
        <f t="shared" ca="1" si="410"/>
        <v>12.07</v>
      </c>
      <c r="F164" s="2">
        <f t="shared" ca="1" si="411"/>
        <v>12.07</v>
      </c>
      <c r="G164" s="3">
        <f t="shared" ca="1" si="412"/>
        <v>0</v>
      </c>
      <c r="H164" s="27" t="str">
        <f t="shared" ca="1" si="413"/>
        <v>Yes</v>
      </c>
      <c r="I164" s="2">
        <f t="shared" ca="1" si="414"/>
        <v>12.07</v>
      </c>
      <c r="J164" s="2">
        <f ca="1">IF(Units="EDR2 total",BF164,IF(Units="EDR1 total",#REF!,BE164))</f>
        <v>12.07</v>
      </c>
      <c r="K164" s="2">
        <f ca="1">IF(Units="EDR2 total",BQ164,IF(Units="EDR1 total",#REF!,BP164))</f>
        <v>12.07</v>
      </c>
      <c r="L164" s="3">
        <f t="shared" ca="1" si="415"/>
        <v>0</v>
      </c>
      <c r="M164" s="3" t="str">
        <f t="shared" ca="1" si="416"/>
        <v>Yes</v>
      </c>
      <c r="N164" s="27" t="str">
        <f t="shared" si="417"/>
        <v>W14R12</v>
      </c>
      <c r="O164" s="19">
        <f t="shared" ca="1" si="418"/>
        <v>0</v>
      </c>
      <c r="P164" s="93">
        <f t="shared" ca="1" si="419"/>
        <v>136</v>
      </c>
      <c r="Q164" s="94">
        <f t="shared" ca="1" si="439"/>
        <v>6.3</v>
      </c>
      <c r="R164" s="94">
        <f t="shared" ca="1" si="439"/>
        <v>0.82</v>
      </c>
      <c r="S164" s="94">
        <f t="shared" ca="1" si="439"/>
        <v>0.88</v>
      </c>
      <c r="T164" s="94" t="str">
        <f t="shared" ca="1" si="439"/>
        <v/>
      </c>
      <c r="U164" s="94">
        <f t="shared" ca="1" si="439"/>
        <v>4.07</v>
      </c>
      <c r="V164" s="94">
        <f t="shared" ca="1" si="439"/>
        <v>0</v>
      </c>
      <c r="W164" s="94">
        <f t="shared" ca="1" si="421"/>
        <v>12.07</v>
      </c>
      <c r="X164" s="94">
        <f t="shared" ca="1" si="440"/>
        <v>21.03</v>
      </c>
      <c r="Y164" s="94">
        <f t="shared" ca="1" si="440"/>
        <v>9.0814799999999994E-3</v>
      </c>
      <c r="Z164" s="107">
        <f t="shared" ca="1" si="440"/>
        <v>2.6873</v>
      </c>
      <c r="AA164" s="107">
        <f t="shared" ca="1" si="440"/>
        <v>3.85</v>
      </c>
      <c r="AB164" s="94">
        <f t="shared" ca="1" si="440"/>
        <v>15</v>
      </c>
      <c r="AC164" s="94">
        <f t="shared" ca="1" si="440"/>
        <v>0</v>
      </c>
      <c r="AD164" s="94">
        <f t="shared" ca="1" si="440"/>
        <v>0</v>
      </c>
      <c r="AE164" s="99">
        <f t="shared" ca="1" si="423"/>
        <v>136</v>
      </c>
      <c r="AF164" s="59">
        <f t="shared" ca="1" si="441"/>
        <v>6.3</v>
      </c>
      <c r="AG164" s="59">
        <f t="shared" ca="1" si="441"/>
        <v>0.82</v>
      </c>
      <c r="AH164" s="59">
        <f t="shared" ca="1" si="441"/>
        <v>0.88</v>
      </c>
      <c r="AI164" s="59" t="str">
        <f t="shared" ca="1" si="441"/>
        <v/>
      </c>
      <c r="AJ164" s="59">
        <f t="shared" ca="1" si="441"/>
        <v>4.07</v>
      </c>
      <c r="AK164" s="59">
        <f t="shared" ca="1" si="441"/>
        <v>0</v>
      </c>
      <c r="AL164" s="59">
        <f t="shared" ca="1" si="441"/>
        <v>-6.08</v>
      </c>
      <c r="AM164" s="59">
        <f t="shared" ca="1" si="425"/>
        <v>12.07</v>
      </c>
      <c r="AN164" s="59">
        <f t="shared" ca="1" si="442"/>
        <v>9.0814799999999994E-3</v>
      </c>
      <c r="AO164" s="59">
        <f t="shared" ca="1" si="442"/>
        <v>2.6873</v>
      </c>
      <c r="AP164" s="59">
        <f t="shared" ca="1" si="442"/>
        <v>3.85</v>
      </c>
      <c r="AQ164" s="59">
        <f t="shared" ca="1" si="442"/>
        <v>15</v>
      </c>
      <c r="AR164" s="103">
        <f t="shared" ca="1" si="442"/>
        <v>2.6873</v>
      </c>
      <c r="AS164" s="103">
        <f t="shared" ca="1" si="442"/>
        <v>3.85</v>
      </c>
      <c r="AT164" s="59">
        <f t="shared" ca="1" si="442"/>
        <v>15</v>
      </c>
      <c r="AU164" s="59">
        <f t="shared" ca="1" si="442"/>
        <v>0</v>
      </c>
      <c r="AV164" s="59">
        <f t="shared" ca="1" si="442"/>
        <v>0</v>
      </c>
      <c r="AW164" s="93">
        <f t="shared" ca="1" si="427"/>
        <v>136</v>
      </c>
      <c r="AX164" s="94">
        <f t="shared" ca="1" si="443"/>
        <v>6.3</v>
      </c>
      <c r="AY164" s="94">
        <f t="shared" ca="1" si="443"/>
        <v>0.82</v>
      </c>
      <c r="AZ164" s="94">
        <f t="shared" ca="1" si="443"/>
        <v>0.88</v>
      </c>
      <c r="BA164" s="94" t="str">
        <f t="shared" ca="1" si="443"/>
        <v/>
      </c>
      <c r="BB164" s="94">
        <f t="shared" ca="1" si="443"/>
        <v>4.07</v>
      </c>
      <c r="BC164" s="94" t="str">
        <f t="shared" ca="1" si="443"/>
        <v/>
      </c>
      <c r="BD164" s="94">
        <f t="shared" ca="1" si="443"/>
        <v>-6.08</v>
      </c>
      <c r="BE164" s="94">
        <f t="shared" ca="1" si="429"/>
        <v>12.07</v>
      </c>
      <c r="BF164" s="94">
        <f t="shared" ca="1" si="444"/>
        <v>9.0814799999999994E-3</v>
      </c>
      <c r="BG164" s="94">
        <f t="shared" ca="1" si="444"/>
        <v>2.6873</v>
      </c>
      <c r="BH164" s="99">
        <f t="shared" ca="1" si="431"/>
        <v>136</v>
      </c>
      <c r="BI164" s="59">
        <f t="shared" ca="1" si="445"/>
        <v>6.3</v>
      </c>
      <c r="BJ164" s="59">
        <f t="shared" ca="1" si="445"/>
        <v>0.82</v>
      </c>
      <c r="BK164" s="59">
        <f t="shared" ca="1" si="445"/>
        <v>0.88</v>
      </c>
      <c r="BL164" s="59" t="str">
        <f t="shared" ca="1" si="445"/>
        <v/>
      </c>
      <c r="BM164" s="59">
        <f t="shared" ca="1" si="445"/>
        <v>4.07</v>
      </c>
      <c r="BN164" s="59" t="str">
        <f t="shared" ca="1" si="445"/>
        <v/>
      </c>
      <c r="BO164" s="59">
        <f t="shared" ca="1" si="445"/>
        <v>-6.08</v>
      </c>
      <c r="BP164" s="59">
        <f t="shared" ca="1" si="433"/>
        <v>12.07</v>
      </c>
      <c r="BQ164" s="59">
        <f t="shared" ca="1" si="446"/>
        <v>9.0814799999999994E-3</v>
      </c>
      <c r="BR164" s="59">
        <f t="shared" ca="1" si="446"/>
        <v>2.6873</v>
      </c>
      <c r="BS164" t="str">
        <f t="shared" si="435"/>
        <v>W14R12</v>
      </c>
      <c r="BT164">
        <f t="shared" si="437"/>
        <v>164</v>
      </c>
      <c r="BU164" t="b">
        <f t="shared" si="438"/>
        <v>0</v>
      </c>
      <c r="BV164" s="2"/>
    </row>
    <row r="165" spans="1:74" x14ac:dyDescent="0.3">
      <c r="A165" t="str">
        <f t="shared" si="436"/>
        <v>W14</v>
      </c>
      <c r="B165" t="s">
        <v>101</v>
      </c>
      <c r="C165" s="3" t="str">
        <f t="shared" si="408"/>
        <v>Zone 13</v>
      </c>
      <c r="D165" t="str">
        <f t="shared" si="409"/>
        <v>n/a</v>
      </c>
      <c r="E165" s="2">
        <f t="shared" ca="1" si="410"/>
        <v>13.830000000000002</v>
      </c>
      <c r="F165" s="2">
        <f t="shared" ca="1" si="411"/>
        <v>13.830000000000002</v>
      </c>
      <c r="G165" s="3">
        <f t="shared" ca="1" si="412"/>
        <v>0</v>
      </c>
      <c r="H165" s="27" t="str">
        <f t="shared" ca="1" si="413"/>
        <v>Yes</v>
      </c>
      <c r="I165" s="2">
        <f t="shared" ca="1" si="414"/>
        <v>13.830000000000002</v>
      </c>
      <c r="J165" s="2">
        <f ca="1">IF(Units="EDR2 total",BF165,IF(Units="EDR1 total",#REF!,BE165))</f>
        <v>13.830000000000002</v>
      </c>
      <c r="K165" s="2">
        <f ca="1">IF(Units="EDR2 total",BQ165,IF(Units="EDR1 total",#REF!,BP165))</f>
        <v>13.830000000000002</v>
      </c>
      <c r="L165" s="3">
        <f t="shared" ca="1" si="415"/>
        <v>0</v>
      </c>
      <c r="M165" s="3" t="str">
        <f t="shared" ca="1" si="416"/>
        <v>Yes</v>
      </c>
      <c r="N165" s="27" t="str">
        <f t="shared" si="417"/>
        <v>W14R13</v>
      </c>
      <c r="O165" s="19">
        <f t="shared" ca="1" si="418"/>
        <v>0</v>
      </c>
      <c r="P165" s="93">
        <f t="shared" ca="1" si="419"/>
        <v>137</v>
      </c>
      <c r="Q165" s="94">
        <f t="shared" ca="1" si="439"/>
        <v>4.41</v>
      </c>
      <c r="R165" s="94">
        <f t="shared" ca="1" si="439"/>
        <v>5.14</v>
      </c>
      <c r="S165" s="94">
        <f t="shared" ca="1" si="439"/>
        <v>0.89</v>
      </c>
      <c r="T165" s="94" t="str">
        <f t="shared" ca="1" si="439"/>
        <v/>
      </c>
      <c r="U165" s="94">
        <f t="shared" ca="1" si="439"/>
        <v>3.39</v>
      </c>
      <c r="V165" s="94">
        <f t="shared" ca="1" si="439"/>
        <v>0</v>
      </c>
      <c r="W165" s="94">
        <f t="shared" ca="1" si="421"/>
        <v>13.830000000000002</v>
      </c>
      <c r="X165" s="94">
        <f t="shared" ca="1" si="440"/>
        <v>21.17</v>
      </c>
      <c r="Y165" s="94">
        <f t="shared" ca="1" si="440"/>
        <v>4.6129799999999999E-2</v>
      </c>
      <c r="Z165" s="107">
        <f t="shared" ca="1" si="440"/>
        <v>3.3874</v>
      </c>
      <c r="AA165" s="107">
        <f t="shared" ca="1" si="440"/>
        <v>3.64</v>
      </c>
      <c r="AB165" s="94">
        <f t="shared" ca="1" si="440"/>
        <v>108</v>
      </c>
      <c r="AC165" s="94">
        <f t="shared" ca="1" si="440"/>
        <v>0</v>
      </c>
      <c r="AD165" s="94">
        <f t="shared" ca="1" si="440"/>
        <v>0</v>
      </c>
      <c r="AE165" s="99">
        <f t="shared" ca="1" si="423"/>
        <v>137</v>
      </c>
      <c r="AF165" s="59">
        <f t="shared" ca="1" si="441"/>
        <v>4.41</v>
      </c>
      <c r="AG165" s="59">
        <f t="shared" ca="1" si="441"/>
        <v>5.14</v>
      </c>
      <c r="AH165" s="59">
        <f t="shared" ca="1" si="441"/>
        <v>0.89</v>
      </c>
      <c r="AI165" s="59" t="str">
        <f t="shared" ca="1" si="441"/>
        <v/>
      </c>
      <c r="AJ165" s="59">
        <f t="shared" ca="1" si="441"/>
        <v>3.39</v>
      </c>
      <c r="AK165" s="59">
        <f t="shared" ca="1" si="441"/>
        <v>0</v>
      </c>
      <c r="AL165" s="59">
        <f t="shared" ca="1" si="441"/>
        <v>-7.83</v>
      </c>
      <c r="AM165" s="59">
        <f t="shared" ca="1" si="425"/>
        <v>13.830000000000002</v>
      </c>
      <c r="AN165" s="59">
        <f t="shared" ca="1" si="442"/>
        <v>4.6129799999999999E-2</v>
      </c>
      <c r="AO165" s="59">
        <f t="shared" ca="1" si="442"/>
        <v>3.3874</v>
      </c>
      <c r="AP165" s="59">
        <f t="shared" ca="1" si="442"/>
        <v>3.64</v>
      </c>
      <c r="AQ165" s="59">
        <f t="shared" ca="1" si="442"/>
        <v>108</v>
      </c>
      <c r="AR165" s="103">
        <f t="shared" ca="1" si="442"/>
        <v>3.3874</v>
      </c>
      <c r="AS165" s="103">
        <f t="shared" ca="1" si="442"/>
        <v>3.64</v>
      </c>
      <c r="AT165" s="59">
        <f t="shared" ca="1" si="442"/>
        <v>108</v>
      </c>
      <c r="AU165" s="59">
        <f t="shared" ca="1" si="442"/>
        <v>0</v>
      </c>
      <c r="AV165" s="59">
        <f t="shared" ca="1" si="442"/>
        <v>0</v>
      </c>
      <c r="AW165" s="93">
        <f t="shared" ca="1" si="427"/>
        <v>137</v>
      </c>
      <c r="AX165" s="94">
        <f t="shared" ca="1" si="443"/>
        <v>4.41</v>
      </c>
      <c r="AY165" s="94">
        <f t="shared" ca="1" si="443"/>
        <v>5.14</v>
      </c>
      <c r="AZ165" s="94">
        <f t="shared" ca="1" si="443"/>
        <v>0.89</v>
      </c>
      <c r="BA165" s="94" t="str">
        <f t="shared" ca="1" si="443"/>
        <v/>
      </c>
      <c r="BB165" s="94">
        <f t="shared" ca="1" si="443"/>
        <v>3.39</v>
      </c>
      <c r="BC165" s="94" t="str">
        <f t="shared" ca="1" si="443"/>
        <v/>
      </c>
      <c r="BD165" s="94">
        <f t="shared" ca="1" si="443"/>
        <v>-7.83</v>
      </c>
      <c r="BE165" s="94">
        <f t="shared" ca="1" si="429"/>
        <v>13.830000000000002</v>
      </c>
      <c r="BF165" s="94">
        <f t="shared" ca="1" si="444"/>
        <v>4.6129900000000001E-2</v>
      </c>
      <c r="BG165" s="94">
        <f t="shared" ca="1" si="444"/>
        <v>3.3874</v>
      </c>
      <c r="BH165" s="99">
        <f t="shared" ca="1" si="431"/>
        <v>137</v>
      </c>
      <c r="BI165" s="59">
        <f t="shared" ca="1" si="445"/>
        <v>4.41</v>
      </c>
      <c r="BJ165" s="59">
        <f t="shared" ca="1" si="445"/>
        <v>5.14</v>
      </c>
      <c r="BK165" s="59">
        <f t="shared" ca="1" si="445"/>
        <v>0.89</v>
      </c>
      <c r="BL165" s="59" t="str">
        <f t="shared" ca="1" si="445"/>
        <v/>
      </c>
      <c r="BM165" s="59">
        <f t="shared" ca="1" si="445"/>
        <v>3.39</v>
      </c>
      <c r="BN165" s="59" t="str">
        <f t="shared" ca="1" si="445"/>
        <v/>
      </c>
      <c r="BO165" s="59">
        <f t="shared" ca="1" si="445"/>
        <v>-7.83</v>
      </c>
      <c r="BP165" s="59">
        <f t="shared" ca="1" si="433"/>
        <v>13.830000000000002</v>
      </c>
      <c r="BQ165" s="59">
        <f t="shared" ca="1" si="446"/>
        <v>4.6129900000000001E-2</v>
      </c>
      <c r="BR165" s="59">
        <f t="shared" ca="1" si="446"/>
        <v>3.3874</v>
      </c>
      <c r="BS165" t="str">
        <f t="shared" si="435"/>
        <v>W14R13</v>
      </c>
      <c r="BT165">
        <f t="shared" si="437"/>
        <v>165</v>
      </c>
      <c r="BU165" t="b">
        <f t="shared" si="438"/>
        <v>0</v>
      </c>
      <c r="BV165" s="2"/>
    </row>
    <row r="166" spans="1:74" x14ac:dyDescent="0.3">
      <c r="A166" t="str">
        <f t="shared" si="436"/>
        <v>W14</v>
      </c>
      <c r="B166" t="s">
        <v>103</v>
      </c>
      <c r="C166" s="3" t="str">
        <f t="shared" si="408"/>
        <v>Zone 14</v>
      </c>
      <c r="D166" t="str">
        <f t="shared" si="409"/>
        <v>n/a</v>
      </c>
      <c r="E166" s="2">
        <f t="shared" ca="1" si="410"/>
        <v>14.530000000000001</v>
      </c>
      <c r="F166" s="2">
        <f t="shared" ca="1" si="411"/>
        <v>14.530000000000001</v>
      </c>
      <c r="G166" s="3">
        <f t="shared" ca="1" si="412"/>
        <v>0</v>
      </c>
      <c r="H166" s="27" t="str">
        <f t="shared" ca="1" si="413"/>
        <v>Yes</v>
      </c>
      <c r="I166" s="2">
        <f t="shared" ca="1" si="414"/>
        <v>14.530000000000001</v>
      </c>
      <c r="J166" s="2">
        <f ca="1">IF(Units="EDR2 total",BF166,IF(Units="EDR1 total",#REF!,BE166))</f>
        <v>14.530000000000001</v>
      </c>
      <c r="K166" s="2">
        <f ca="1">IF(Units="EDR2 total",BQ166,IF(Units="EDR1 total",#REF!,BP166))</f>
        <v>14.530000000000001</v>
      </c>
      <c r="L166" s="3">
        <f t="shared" ca="1" si="415"/>
        <v>0</v>
      </c>
      <c r="M166" s="3" t="str">
        <f t="shared" ca="1" si="416"/>
        <v>Yes</v>
      </c>
      <c r="N166" s="27" t="str">
        <f t="shared" si="417"/>
        <v>W14R14</v>
      </c>
      <c r="O166" s="19">
        <f t="shared" ca="1" si="418"/>
        <v>0</v>
      </c>
      <c r="P166" s="93">
        <f t="shared" ca="1" si="419"/>
        <v>138</v>
      </c>
      <c r="Q166" s="94">
        <f t="shared" ca="1" si="439"/>
        <v>6.46</v>
      </c>
      <c r="R166" s="94">
        <f t="shared" ca="1" si="439"/>
        <v>3.18</v>
      </c>
      <c r="S166" s="94">
        <f t="shared" ca="1" si="439"/>
        <v>0.88</v>
      </c>
      <c r="T166" s="94" t="str">
        <f t="shared" ca="1" si="439"/>
        <v/>
      </c>
      <c r="U166" s="94">
        <f t="shared" ca="1" si="439"/>
        <v>4.01</v>
      </c>
      <c r="V166" s="94">
        <f t="shared" ca="1" si="439"/>
        <v>0</v>
      </c>
      <c r="W166" s="94">
        <f t="shared" ca="1" si="421"/>
        <v>14.530000000000001</v>
      </c>
      <c r="X166" s="94">
        <f t="shared" ca="1" si="440"/>
        <v>21.24</v>
      </c>
      <c r="Y166" s="94">
        <f t="shared" ca="1" si="440"/>
        <v>1.81313E-2</v>
      </c>
      <c r="Z166" s="107">
        <f t="shared" ca="1" si="440"/>
        <v>2.8161</v>
      </c>
      <c r="AA166" s="107">
        <f t="shared" ca="1" si="440"/>
        <v>3.56</v>
      </c>
      <c r="AB166" s="94">
        <f t="shared" ca="1" si="440"/>
        <v>68</v>
      </c>
      <c r="AC166" s="94">
        <f t="shared" ca="1" si="440"/>
        <v>0</v>
      </c>
      <c r="AD166" s="94">
        <f t="shared" ca="1" si="440"/>
        <v>0</v>
      </c>
      <c r="AE166" s="99">
        <f t="shared" ca="1" si="423"/>
        <v>138</v>
      </c>
      <c r="AF166" s="59">
        <f t="shared" ca="1" si="441"/>
        <v>6.46</v>
      </c>
      <c r="AG166" s="59">
        <f t="shared" ca="1" si="441"/>
        <v>3.18</v>
      </c>
      <c r="AH166" s="59">
        <f t="shared" ca="1" si="441"/>
        <v>0.88</v>
      </c>
      <c r="AI166" s="59" t="str">
        <f t="shared" ca="1" si="441"/>
        <v/>
      </c>
      <c r="AJ166" s="59">
        <f t="shared" ca="1" si="441"/>
        <v>4.01</v>
      </c>
      <c r="AK166" s="59">
        <f t="shared" ca="1" si="441"/>
        <v>0</v>
      </c>
      <c r="AL166" s="59">
        <f t="shared" ca="1" si="441"/>
        <v>-8.27</v>
      </c>
      <c r="AM166" s="59">
        <f t="shared" ca="1" si="425"/>
        <v>14.530000000000001</v>
      </c>
      <c r="AN166" s="59">
        <f t="shared" ca="1" si="442"/>
        <v>1.81313E-2</v>
      </c>
      <c r="AO166" s="59">
        <f t="shared" ca="1" si="442"/>
        <v>2.8161</v>
      </c>
      <c r="AP166" s="59">
        <f t="shared" ca="1" si="442"/>
        <v>3.56</v>
      </c>
      <c r="AQ166" s="59">
        <f t="shared" ca="1" si="442"/>
        <v>68</v>
      </c>
      <c r="AR166" s="103">
        <f t="shared" ca="1" si="442"/>
        <v>2.8161</v>
      </c>
      <c r="AS166" s="103">
        <f t="shared" ca="1" si="442"/>
        <v>3.56</v>
      </c>
      <c r="AT166" s="59">
        <f t="shared" ca="1" si="442"/>
        <v>68</v>
      </c>
      <c r="AU166" s="59">
        <f t="shared" ca="1" si="442"/>
        <v>0</v>
      </c>
      <c r="AV166" s="59">
        <f t="shared" ca="1" si="442"/>
        <v>0</v>
      </c>
      <c r="AW166" s="93">
        <f t="shared" ca="1" si="427"/>
        <v>138</v>
      </c>
      <c r="AX166" s="94">
        <f t="shared" ca="1" si="443"/>
        <v>6.46</v>
      </c>
      <c r="AY166" s="94">
        <f t="shared" ca="1" si="443"/>
        <v>3.18</v>
      </c>
      <c r="AZ166" s="94">
        <f t="shared" ca="1" si="443"/>
        <v>0.88</v>
      </c>
      <c r="BA166" s="94" t="str">
        <f t="shared" ca="1" si="443"/>
        <v/>
      </c>
      <c r="BB166" s="94">
        <f t="shared" ca="1" si="443"/>
        <v>4.01</v>
      </c>
      <c r="BC166" s="94" t="str">
        <f t="shared" ca="1" si="443"/>
        <v/>
      </c>
      <c r="BD166" s="94">
        <f t="shared" ca="1" si="443"/>
        <v>-8.27</v>
      </c>
      <c r="BE166" s="94">
        <f t="shared" ca="1" si="429"/>
        <v>14.530000000000001</v>
      </c>
      <c r="BF166" s="94">
        <f t="shared" ca="1" si="444"/>
        <v>1.81312E-2</v>
      </c>
      <c r="BG166" s="94">
        <f t="shared" ca="1" si="444"/>
        <v>2.8161</v>
      </c>
      <c r="BH166" s="99">
        <f t="shared" ca="1" si="431"/>
        <v>138</v>
      </c>
      <c r="BI166" s="59">
        <f t="shared" ca="1" si="445"/>
        <v>6.46</v>
      </c>
      <c r="BJ166" s="59">
        <f t="shared" ca="1" si="445"/>
        <v>3.18</v>
      </c>
      <c r="BK166" s="59">
        <f t="shared" ca="1" si="445"/>
        <v>0.88</v>
      </c>
      <c r="BL166" s="59" t="str">
        <f t="shared" ca="1" si="445"/>
        <v/>
      </c>
      <c r="BM166" s="59">
        <f t="shared" ca="1" si="445"/>
        <v>4.01</v>
      </c>
      <c r="BN166" s="59" t="str">
        <f t="shared" ca="1" si="445"/>
        <v/>
      </c>
      <c r="BO166" s="59">
        <f t="shared" ca="1" si="445"/>
        <v>-8.27</v>
      </c>
      <c r="BP166" s="59">
        <f t="shared" ca="1" si="433"/>
        <v>14.530000000000001</v>
      </c>
      <c r="BQ166" s="59">
        <f t="shared" ca="1" si="446"/>
        <v>1.81312E-2</v>
      </c>
      <c r="BR166" s="59">
        <f t="shared" ca="1" si="446"/>
        <v>2.8161</v>
      </c>
      <c r="BS166" t="str">
        <f t="shared" si="435"/>
        <v>W14R14</v>
      </c>
      <c r="BT166">
        <f t="shared" si="437"/>
        <v>166</v>
      </c>
      <c r="BU166" t="b">
        <f t="shared" si="438"/>
        <v>0</v>
      </c>
      <c r="BV166" s="2"/>
    </row>
    <row r="167" spans="1:74" x14ac:dyDescent="0.3">
      <c r="A167" t="str">
        <f t="shared" si="436"/>
        <v>W14</v>
      </c>
      <c r="B167" t="s">
        <v>105</v>
      </c>
      <c r="C167" s="3" t="str">
        <f t="shared" si="408"/>
        <v>Zone 15</v>
      </c>
      <c r="D167" t="str">
        <f t="shared" si="409"/>
        <v>n/a</v>
      </c>
      <c r="E167" s="2">
        <f t="shared" ca="1" si="410"/>
        <v>15.64</v>
      </c>
      <c r="F167" s="2">
        <f t="shared" ca="1" si="411"/>
        <v>15.64</v>
      </c>
      <c r="G167" s="3">
        <f t="shared" ca="1" si="412"/>
        <v>0</v>
      </c>
      <c r="H167" s="27" t="str">
        <f t="shared" ca="1" si="413"/>
        <v>Yes</v>
      </c>
      <c r="I167" s="2">
        <f t="shared" ca="1" si="414"/>
        <v>15.64</v>
      </c>
      <c r="J167" s="2">
        <f ca="1">IF(Units="EDR2 total",BF167,IF(Units="EDR1 total",#REF!,BE167))</f>
        <v>15.64</v>
      </c>
      <c r="K167" s="2">
        <f ca="1">IF(Units="EDR2 total",BQ167,IF(Units="EDR1 total",#REF!,BP167))</f>
        <v>15.64</v>
      </c>
      <c r="L167" s="3">
        <f t="shared" ca="1" si="415"/>
        <v>0</v>
      </c>
      <c r="M167" s="3" t="str">
        <f t="shared" ca="1" si="416"/>
        <v>Yes</v>
      </c>
      <c r="N167" s="27" t="str">
        <f t="shared" si="417"/>
        <v>W14R15</v>
      </c>
      <c r="O167" s="19">
        <f t="shared" ca="1" si="418"/>
        <v>0</v>
      </c>
      <c r="P167" s="93">
        <f t="shared" ca="1" si="419"/>
        <v>139</v>
      </c>
      <c r="Q167" s="94">
        <f t="shared" ca="1" si="439"/>
        <v>0.47</v>
      </c>
      <c r="R167" s="94">
        <f t="shared" ca="1" si="439"/>
        <v>12.18</v>
      </c>
      <c r="S167" s="94">
        <f t="shared" ca="1" si="439"/>
        <v>0.89</v>
      </c>
      <c r="T167" s="94" t="str">
        <f t="shared" ca="1" si="439"/>
        <v/>
      </c>
      <c r="U167" s="94">
        <f t="shared" ca="1" si="439"/>
        <v>2.1</v>
      </c>
      <c r="V167" s="94">
        <f t="shared" ca="1" si="439"/>
        <v>0</v>
      </c>
      <c r="W167" s="94">
        <f t="shared" ca="1" si="421"/>
        <v>15.64</v>
      </c>
      <c r="X167" s="94">
        <f t="shared" ca="1" si="440"/>
        <v>18.84</v>
      </c>
      <c r="Y167" s="94">
        <f t="shared" ca="1" si="440"/>
        <v>0.149288</v>
      </c>
      <c r="Z167" s="107">
        <f t="shared" ca="1" si="440"/>
        <v>4.7460000000000004</v>
      </c>
      <c r="AA167" s="107">
        <f t="shared" ca="1" si="440"/>
        <v>3.09</v>
      </c>
      <c r="AB167" s="94">
        <f t="shared" ca="1" si="440"/>
        <v>179</v>
      </c>
      <c r="AC167" s="94">
        <f t="shared" ca="1" si="440"/>
        <v>0</v>
      </c>
      <c r="AD167" s="94">
        <f t="shared" ca="1" si="440"/>
        <v>0</v>
      </c>
      <c r="AE167" s="99">
        <f t="shared" ca="1" si="423"/>
        <v>139</v>
      </c>
      <c r="AF167" s="59">
        <f t="shared" ca="1" si="441"/>
        <v>0.47</v>
      </c>
      <c r="AG167" s="59">
        <f t="shared" ca="1" si="441"/>
        <v>12.18</v>
      </c>
      <c r="AH167" s="59">
        <f t="shared" ca="1" si="441"/>
        <v>0.89</v>
      </c>
      <c r="AI167" s="59" t="str">
        <f t="shared" ca="1" si="441"/>
        <v/>
      </c>
      <c r="AJ167" s="59">
        <f t="shared" ca="1" si="441"/>
        <v>2.1</v>
      </c>
      <c r="AK167" s="59">
        <f t="shared" ca="1" si="441"/>
        <v>0</v>
      </c>
      <c r="AL167" s="59">
        <f t="shared" ca="1" si="441"/>
        <v>-12.02</v>
      </c>
      <c r="AM167" s="59">
        <f t="shared" ca="1" si="425"/>
        <v>15.64</v>
      </c>
      <c r="AN167" s="59">
        <f t="shared" ca="1" si="442"/>
        <v>0.149288</v>
      </c>
      <c r="AO167" s="59">
        <f t="shared" ca="1" si="442"/>
        <v>4.7460000000000004</v>
      </c>
      <c r="AP167" s="59">
        <f t="shared" ca="1" si="442"/>
        <v>3.09</v>
      </c>
      <c r="AQ167" s="59">
        <f t="shared" ca="1" si="442"/>
        <v>179</v>
      </c>
      <c r="AR167" s="103">
        <f t="shared" ca="1" si="442"/>
        <v>4.7460000000000004</v>
      </c>
      <c r="AS167" s="103">
        <f t="shared" ca="1" si="442"/>
        <v>3.09</v>
      </c>
      <c r="AT167" s="59">
        <f t="shared" ca="1" si="442"/>
        <v>179</v>
      </c>
      <c r="AU167" s="59">
        <f t="shared" ca="1" si="442"/>
        <v>0</v>
      </c>
      <c r="AV167" s="59">
        <f t="shared" ca="1" si="442"/>
        <v>0</v>
      </c>
      <c r="AW167" s="93">
        <f t="shared" ca="1" si="427"/>
        <v>139</v>
      </c>
      <c r="AX167" s="94">
        <f t="shared" ca="1" si="443"/>
        <v>0.47</v>
      </c>
      <c r="AY167" s="94">
        <f t="shared" ca="1" si="443"/>
        <v>12.18</v>
      </c>
      <c r="AZ167" s="94">
        <f t="shared" ca="1" si="443"/>
        <v>0.89</v>
      </c>
      <c r="BA167" s="94" t="str">
        <f t="shared" ca="1" si="443"/>
        <v/>
      </c>
      <c r="BB167" s="94">
        <f t="shared" ca="1" si="443"/>
        <v>2.1</v>
      </c>
      <c r="BC167" s="94" t="str">
        <f t="shared" ca="1" si="443"/>
        <v/>
      </c>
      <c r="BD167" s="94">
        <f t="shared" ca="1" si="443"/>
        <v>-12.02</v>
      </c>
      <c r="BE167" s="94">
        <f t="shared" ca="1" si="429"/>
        <v>15.64</v>
      </c>
      <c r="BF167" s="94">
        <f t="shared" ca="1" si="444"/>
        <v>0.149288</v>
      </c>
      <c r="BG167" s="94">
        <f t="shared" ca="1" si="444"/>
        <v>4.7460000000000004</v>
      </c>
      <c r="BH167" s="99">
        <f t="shared" ca="1" si="431"/>
        <v>139</v>
      </c>
      <c r="BI167" s="59">
        <f t="shared" ca="1" si="445"/>
        <v>0.47</v>
      </c>
      <c r="BJ167" s="59">
        <f t="shared" ca="1" si="445"/>
        <v>12.18</v>
      </c>
      <c r="BK167" s="59">
        <f t="shared" ca="1" si="445"/>
        <v>0.89</v>
      </c>
      <c r="BL167" s="59" t="str">
        <f t="shared" ca="1" si="445"/>
        <v/>
      </c>
      <c r="BM167" s="59">
        <f t="shared" ca="1" si="445"/>
        <v>2.1</v>
      </c>
      <c r="BN167" s="59" t="str">
        <f t="shared" ca="1" si="445"/>
        <v/>
      </c>
      <c r="BO167" s="59">
        <f t="shared" ca="1" si="445"/>
        <v>-12.02</v>
      </c>
      <c r="BP167" s="59">
        <f t="shared" ca="1" si="433"/>
        <v>15.64</v>
      </c>
      <c r="BQ167" s="59">
        <f t="shared" ca="1" si="446"/>
        <v>0.149288</v>
      </c>
      <c r="BR167" s="59">
        <f t="shared" ca="1" si="446"/>
        <v>4.7460000000000004</v>
      </c>
      <c r="BS167" t="str">
        <f t="shared" si="435"/>
        <v>W14R15</v>
      </c>
      <c r="BT167">
        <f t="shared" si="437"/>
        <v>167</v>
      </c>
      <c r="BU167" t="b">
        <f t="shared" si="438"/>
        <v>0</v>
      </c>
      <c r="BV167" s="2"/>
    </row>
    <row r="168" spans="1:74" x14ac:dyDescent="0.3">
      <c r="A168" t="str">
        <f t="shared" si="436"/>
        <v>W14</v>
      </c>
      <c r="B168" t="s">
        <v>107</v>
      </c>
      <c r="C168" s="3" t="str">
        <f t="shared" si="408"/>
        <v>Zone 16</v>
      </c>
      <c r="D168" t="str">
        <f t="shared" si="409"/>
        <v>n/a</v>
      </c>
      <c r="E168" s="2">
        <f t="shared" ca="1" si="410"/>
        <v>17.299999999999997</v>
      </c>
      <c r="F168" s="2">
        <f t="shared" ca="1" si="411"/>
        <v>17.299999999999997</v>
      </c>
      <c r="G168" s="3">
        <f t="shared" ca="1" si="412"/>
        <v>0</v>
      </c>
      <c r="H168" s="27" t="str">
        <f t="shared" ca="1" si="413"/>
        <v>Yes</v>
      </c>
      <c r="I168" s="2">
        <f t="shared" ca="1" si="414"/>
        <v>17.299999999999997</v>
      </c>
      <c r="J168" s="2">
        <f ca="1">IF(Units="EDR2 total",BF168,IF(Units="EDR1 total",#REF!,BE168))</f>
        <v>17.299999999999997</v>
      </c>
      <c r="K168" s="2">
        <f ca="1">IF(Units="EDR2 total",BQ168,IF(Units="EDR1 total",#REF!,BP168))</f>
        <v>17.299999999999997</v>
      </c>
      <c r="L168" s="3">
        <f t="shared" ca="1" si="415"/>
        <v>0</v>
      </c>
      <c r="M168" s="3" t="str">
        <f t="shared" ca="1" si="416"/>
        <v>Yes</v>
      </c>
      <c r="N168" s="27" t="str">
        <f t="shared" si="417"/>
        <v>W14R16</v>
      </c>
      <c r="O168" s="19">
        <f t="shared" ca="1" si="418"/>
        <v>0</v>
      </c>
      <c r="P168" s="93">
        <f t="shared" ca="1" si="419"/>
        <v>140</v>
      </c>
      <c r="Q168" s="94">
        <f t="shared" ca="1" si="439"/>
        <v>11.87</v>
      </c>
      <c r="R168" s="94">
        <f t="shared" ca="1" si="439"/>
        <v>0.2</v>
      </c>
      <c r="S168" s="94">
        <f t="shared" ca="1" si="439"/>
        <v>0.89</v>
      </c>
      <c r="T168" s="94" t="str">
        <f t="shared" ca="1" si="439"/>
        <v/>
      </c>
      <c r="U168" s="94">
        <f t="shared" ca="1" si="439"/>
        <v>4.34</v>
      </c>
      <c r="V168" s="94">
        <f t="shared" ca="1" si="439"/>
        <v>0</v>
      </c>
      <c r="W168" s="94">
        <f t="shared" ca="1" si="421"/>
        <v>17.299999999999997</v>
      </c>
      <c r="X168" s="94">
        <f t="shared" ca="1" si="440"/>
        <v>26.02</v>
      </c>
      <c r="Y168" s="94">
        <f t="shared" ca="1" si="440"/>
        <v>6.3240199999999996E-6</v>
      </c>
      <c r="Z168" s="107">
        <f t="shared" ca="1" si="440"/>
        <v>2.4590000000000001</v>
      </c>
      <c r="AA168" s="107">
        <f t="shared" ca="1" si="440"/>
        <v>4.07</v>
      </c>
      <c r="AB168" s="94" t="str">
        <f t="shared" ca="1" si="440"/>
        <v>n/a</v>
      </c>
      <c r="AC168" s="94">
        <f t="shared" ca="1" si="440"/>
        <v>0</v>
      </c>
      <c r="AD168" s="94">
        <f t="shared" ca="1" si="440"/>
        <v>0</v>
      </c>
      <c r="AE168" s="99">
        <f t="shared" ca="1" si="423"/>
        <v>140</v>
      </c>
      <c r="AF168" s="59">
        <f t="shared" ca="1" si="441"/>
        <v>11.87</v>
      </c>
      <c r="AG168" s="59">
        <f t="shared" ca="1" si="441"/>
        <v>0.2</v>
      </c>
      <c r="AH168" s="59">
        <f t="shared" ca="1" si="441"/>
        <v>0.89</v>
      </c>
      <c r="AI168" s="59" t="str">
        <f t="shared" ca="1" si="441"/>
        <v/>
      </c>
      <c r="AJ168" s="59">
        <f t="shared" ca="1" si="441"/>
        <v>4.34</v>
      </c>
      <c r="AK168" s="59">
        <f t="shared" ca="1" si="441"/>
        <v>0</v>
      </c>
      <c r="AL168" s="59">
        <f t="shared" ca="1" si="441"/>
        <v>-6.27</v>
      </c>
      <c r="AM168" s="59">
        <f t="shared" ca="1" si="425"/>
        <v>17.299999999999997</v>
      </c>
      <c r="AN168" s="59">
        <f t="shared" ca="1" si="442"/>
        <v>6.3240199999999996E-6</v>
      </c>
      <c r="AO168" s="59">
        <f t="shared" ca="1" si="442"/>
        <v>2.4590000000000001</v>
      </c>
      <c r="AP168" s="59">
        <f t="shared" ca="1" si="442"/>
        <v>4.07</v>
      </c>
      <c r="AQ168" s="59" t="str">
        <f t="shared" ca="1" si="442"/>
        <v>n/a</v>
      </c>
      <c r="AR168" s="103">
        <f t="shared" ca="1" si="442"/>
        <v>2.4590000000000001</v>
      </c>
      <c r="AS168" s="103">
        <f t="shared" ca="1" si="442"/>
        <v>4.07</v>
      </c>
      <c r="AT168" s="59" t="str">
        <f t="shared" ca="1" si="442"/>
        <v>n/a</v>
      </c>
      <c r="AU168" s="59">
        <f t="shared" ca="1" si="442"/>
        <v>0</v>
      </c>
      <c r="AV168" s="59">
        <f t="shared" ca="1" si="442"/>
        <v>0</v>
      </c>
      <c r="AW168" s="93">
        <f t="shared" ca="1" si="427"/>
        <v>140</v>
      </c>
      <c r="AX168" s="94">
        <f t="shared" ca="1" si="443"/>
        <v>11.87</v>
      </c>
      <c r="AY168" s="94">
        <f t="shared" ca="1" si="443"/>
        <v>0.2</v>
      </c>
      <c r="AZ168" s="94">
        <f t="shared" ca="1" si="443"/>
        <v>0.89</v>
      </c>
      <c r="BA168" s="94" t="str">
        <f t="shared" ca="1" si="443"/>
        <v/>
      </c>
      <c r="BB168" s="94">
        <f t="shared" ca="1" si="443"/>
        <v>4.34</v>
      </c>
      <c r="BC168" s="94" t="str">
        <f t="shared" ca="1" si="443"/>
        <v/>
      </c>
      <c r="BD168" s="94">
        <f t="shared" ca="1" si="443"/>
        <v>-6.27</v>
      </c>
      <c r="BE168" s="94">
        <f t="shared" ca="1" si="429"/>
        <v>17.299999999999997</v>
      </c>
      <c r="BF168" s="94">
        <f t="shared" ca="1" si="444"/>
        <v>6.3222199999999999E-6</v>
      </c>
      <c r="BG168" s="94">
        <f t="shared" ca="1" si="444"/>
        <v>2.4590000000000001</v>
      </c>
      <c r="BH168" s="99">
        <f t="shared" ca="1" si="431"/>
        <v>140</v>
      </c>
      <c r="BI168" s="59">
        <f t="shared" ca="1" si="445"/>
        <v>11.87</v>
      </c>
      <c r="BJ168" s="59">
        <f t="shared" ca="1" si="445"/>
        <v>0.2</v>
      </c>
      <c r="BK168" s="59">
        <f t="shared" ca="1" si="445"/>
        <v>0.89</v>
      </c>
      <c r="BL168" s="59" t="str">
        <f t="shared" ca="1" si="445"/>
        <v/>
      </c>
      <c r="BM168" s="59">
        <f t="shared" ca="1" si="445"/>
        <v>4.34</v>
      </c>
      <c r="BN168" s="59" t="str">
        <f t="shared" ca="1" si="445"/>
        <v/>
      </c>
      <c r="BO168" s="59">
        <f t="shared" ca="1" si="445"/>
        <v>-6.27</v>
      </c>
      <c r="BP168" s="59">
        <f t="shared" ca="1" si="433"/>
        <v>17.299999999999997</v>
      </c>
      <c r="BQ168" s="59">
        <f t="shared" ca="1" si="446"/>
        <v>6.3222199999999999E-6</v>
      </c>
      <c r="BR168" s="59">
        <f t="shared" ca="1" si="446"/>
        <v>2.4590000000000001</v>
      </c>
      <c r="BS168" t="str">
        <f t="shared" si="435"/>
        <v>W14R16</v>
      </c>
      <c r="BT168">
        <f t="shared" si="437"/>
        <v>168</v>
      </c>
      <c r="BU168" t="b">
        <f t="shared" si="438"/>
        <v>0</v>
      </c>
      <c r="BV168" s="2"/>
    </row>
    <row r="169" spans="1:74" x14ac:dyDescent="0.3">
      <c r="A169" s="18" t="str">
        <f>"Result "&amp;A152</f>
        <v>Result W14</v>
      </c>
      <c r="C169" s="5"/>
      <c r="D169" s="6" t="str" cm="1">
        <f t="array" aca="1" ref="D169" ca="1">IF(NOT(BU169),"n/a",IF(COUNTIF(D153:D168,Pass)=INDIRECT("count"&amp;A168),Pass,Fail))</f>
        <v>n/a</v>
      </c>
      <c r="E169" s="15">
        <f ca="1">AVERAGE(E153:E168)</f>
        <v>11.438125000000003</v>
      </c>
      <c r="F169" s="15">
        <f ca="1">AVERAGE(F153:F168)</f>
        <v>11.438125000000003</v>
      </c>
      <c r="G169" s="16">
        <f t="shared" ca="1" si="412"/>
        <v>0</v>
      </c>
      <c r="H169" s="17"/>
      <c r="I169" s="15">
        <f ca="1">AVERAGE(I153:I168)</f>
        <v>11.439375000000002</v>
      </c>
      <c r="J169" s="15">
        <f ca="1">AVERAGE(J153:J168)</f>
        <v>11.439375000000002</v>
      </c>
      <c r="K169" s="15">
        <f ca="1">AVERAGE(K153:K168)</f>
        <v>11.439375000000002</v>
      </c>
      <c r="L169" s="16">
        <f t="shared" ca="1" si="415"/>
        <v>0</v>
      </c>
      <c r="M169" s="17" t="s">
        <v>252</v>
      </c>
      <c r="N169" s="17">
        <f ca="1">MIN(L153:L168)</f>
        <v>0</v>
      </c>
      <c r="O169" s="15">
        <f ca="1">AVERAGE(O153:O168)</f>
        <v>1.2499999999999734E-3</v>
      </c>
      <c r="P169" s="95" t="s">
        <v>253</v>
      </c>
      <c r="Q169" s="96">
        <f t="shared" ref="Q169:AC169" ca="1" si="447">IFERROR(AVERAGE(Q153:Q168),"")</f>
        <v>4.8181249999999993</v>
      </c>
      <c r="R169" s="96">
        <f t="shared" ca="1" si="447"/>
        <v>1.985625</v>
      </c>
      <c r="S169" s="96">
        <f t="shared" ca="1" si="447"/>
        <v>0.8868750000000003</v>
      </c>
      <c r="T169" s="96" t="str">
        <f t="shared" ca="1" si="447"/>
        <v/>
      </c>
      <c r="U169" s="96">
        <f t="shared" ca="1" si="447"/>
        <v>3.7475000000000005</v>
      </c>
      <c r="V169" s="96">
        <f t="shared" ca="1" si="447"/>
        <v>0</v>
      </c>
      <c r="W169" s="96">
        <f t="shared" ca="1" si="447"/>
        <v>11.438125000000003</v>
      </c>
      <c r="X169" s="96">
        <f t="shared" ca="1" si="447"/>
        <v>19.673749999999998</v>
      </c>
      <c r="Y169" s="96">
        <f t="shared" ca="1" si="447"/>
        <v>1.9946070876249999E-2</v>
      </c>
      <c r="Z169" s="108">
        <f t="shared" ca="1" si="447"/>
        <v>2.7951187500000003</v>
      </c>
      <c r="AA169" s="108">
        <f t="shared" ca="1" si="447"/>
        <v>3.8325</v>
      </c>
      <c r="AB169" s="96">
        <f t="shared" ca="1" si="447"/>
        <v>66.333333333333329</v>
      </c>
      <c r="AC169" s="96">
        <f t="shared" ca="1" si="447"/>
        <v>1.25E-3</v>
      </c>
      <c r="AD169" s="96">
        <f t="shared" ref="AD169" ca="1" si="448">IFERROR(AVERAGE(AD153:AD168),"")</f>
        <v>1.25E-3</v>
      </c>
      <c r="AE169" s="79" t="s">
        <v>253</v>
      </c>
      <c r="AF169" s="79">
        <f t="shared" ref="AF169:AU169" ca="1" si="449">IFERROR(AVERAGE(AF153:AF168),"")</f>
        <v>4.8181249999999993</v>
      </c>
      <c r="AG169" s="79">
        <f t="shared" ca="1" si="449"/>
        <v>1.985625</v>
      </c>
      <c r="AH169" s="79">
        <f t="shared" ca="1" si="449"/>
        <v>0.8868750000000003</v>
      </c>
      <c r="AI169" s="79" t="str">
        <f t="shared" ca="1" si="449"/>
        <v/>
      </c>
      <c r="AJ169" s="79">
        <f t="shared" ca="1" si="449"/>
        <v>3.7475000000000005</v>
      </c>
      <c r="AK169" s="79">
        <f t="shared" ca="1" si="449"/>
        <v>0</v>
      </c>
      <c r="AL169" s="79">
        <f t="shared" ref="AL169" ca="1" si="450">IFERROR(AVERAGE(AL153:AL168),"")</f>
        <v>-6.8656249999999988</v>
      </c>
      <c r="AM169" s="79">
        <f t="shared" ca="1" si="449"/>
        <v>11.438125000000003</v>
      </c>
      <c r="AN169" s="79">
        <f t="shared" ca="1" si="449"/>
        <v>1.9946070876249999E-2</v>
      </c>
      <c r="AO169" s="79">
        <f t="shared" ca="1" si="449"/>
        <v>2.7951187500000003</v>
      </c>
      <c r="AP169" s="79">
        <f t="shared" ca="1" si="449"/>
        <v>3.8325</v>
      </c>
      <c r="AQ169" s="79">
        <f t="shared" ca="1" si="449"/>
        <v>66.333333333333329</v>
      </c>
      <c r="AR169" s="104">
        <f t="shared" ca="1" si="449"/>
        <v>2.7951187500000003</v>
      </c>
      <c r="AS169" s="104">
        <f t="shared" ca="1" si="449"/>
        <v>3.8325</v>
      </c>
      <c r="AT169" s="79">
        <f t="shared" ca="1" si="449"/>
        <v>66.333333333333329</v>
      </c>
      <c r="AU169" s="79">
        <f t="shared" ca="1" si="449"/>
        <v>1.25E-3</v>
      </c>
      <c r="AV169" s="79">
        <f t="shared" ref="AV169" ca="1" si="451">IFERROR(AVERAGE(AV153:AV168),"")</f>
        <v>1.25E-3</v>
      </c>
      <c r="AX169" s="96">
        <f t="shared" ref="AX169:BG169" ca="1" si="452">IFERROR(AVERAGE(AX153:AX168),"")</f>
        <v>4.8187499999999996</v>
      </c>
      <c r="AY169" s="96">
        <f t="shared" ca="1" si="452"/>
        <v>1.9862499999999998</v>
      </c>
      <c r="AZ169" s="96">
        <f t="shared" ca="1" si="452"/>
        <v>0.8868750000000003</v>
      </c>
      <c r="BA169" s="96" t="str">
        <f t="shared" ca="1" si="452"/>
        <v/>
      </c>
      <c r="BB169" s="96">
        <f t="shared" ca="1" si="452"/>
        <v>3.7475000000000005</v>
      </c>
      <c r="BC169" s="96" t="str">
        <f t="shared" ca="1" si="452"/>
        <v/>
      </c>
      <c r="BD169" s="96">
        <f t="shared" ref="BD169" ca="1" si="453">IFERROR(AVERAGE(BD153:BD168),"")</f>
        <v>-6.8656249999999988</v>
      </c>
      <c r="BE169" s="96">
        <f t="shared" ca="1" si="452"/>
        <v>11.439375000000002</v>
      </c>
      <c r="BF169" s="96">
        <f t="shared" ca="1" si="452"/>
        <v>1.9945457638750001E-2</v>
      </c>
      <c r="BG169" s="96">
        <f t="shared" ca="1" si="452"/>
        <v>2.7951187500000003</v>
      </c>
      <c r="BH169" s="79"/>
      <c r="BI169" s="79">
        <f t="shared" ref="BI169:BR169" ca="1" si="454">IFERROR(AVERAGE(BI153:BI168),"")</f>
        <v>4.8187499999999996</v>
      </c>
      <c r="BJ169" s="79">
        <f t="shared" ca="1" si="454"/>
        <v>1.9862499999999998</v>
      </c>
      <c r="BK169" s="79">
        <f t="shared" ca="1" si="454"/>
        <v>0.8868750000000003</v>
      </c>
      <c r="BL169" s="79" t="str">
        <f t="shared" ca="1" si="454"/>
        <v/>
      </c>
      <c r="BM169" s="79">
        <f t="shared" ca="1" si="454"/>
        <v>3.7475000000000005</v>
      </c>
      <c r="BN169" s="79" t="str">
        <f t="shared" ca="1" si="454"/>
        <v/>
      </c>
      <c r="BO169" s="79">
        <f t="shared" ref="BO169" ca="1" si="455">IFERROR(AVERAGE(BO153:BO168),"")</f>
        <v>-6.8656249999999988</v>
      </c>
      <c r="BP169" s="79">
        <f t="shared" ca="1" si="454"/>
        <v>11.439375000000002</v>
      </c>
      <c r="BQ169" s="79">
        <f t="shared" ca="1" si="454"/>
        <v>1.9945457638750001E-2</v>
      </c>
      <c r="BR169" s="79">
        <f t="shared" ca="1" si="454"/>
        <v>2.7951187500000003</v>
      </c>
      <c r="BU169" t="b">
        <f t="shared" si="438"/>
        <v>0</v>
      </c>
    </row>
    <row r="170" spans="1:74" x14ac:dyDescent="0.3">
      <c r="D170" s="6"/>
      <c r="E170" s="6"/>
      <c r="F170" s="6"/>
      <c r="G170" s="6"/>
      <c r="H170" s="5"/>
      <c r="I170" s="6"/>
      <c r="J170" s="6"/>
      <c r="K170" s="6"/>
      <c r="L170" s="5" t="s">
        <v>254</v>
      </c>
      <c r="M170" s="5" t="s">
        <v>255</v>
      </c>
      <c r="N170" s="28">
        <f ca="1">MAX(L153:L168)</f>
        <v>0</v>
      </c>
      <c r="AE170" s="44" t="s">
        <v>256</v>
      </c>
      <c r="AF170" s="100">
        <f ca="1">(AF169-Q169)/Q169</f>
        <v>0</v>
      </c>
      <c r="AG170" s="100">
        <f ca="1">(AG169-R169)/R169</f>
        <v>0</v>
      </c>
      <c r="AH170" s="100">
        <f ca="1">(AH169-S169)/S169</f>
        <v>0</v>
      </c>
      <c r="AI170" s="100"/>
      <c r="AJ170" s="100">
        <f ca="1">(AJ169-U169)/U169</f>
        <v>0</v>
      </c>
      <c r="AK170" s="100"/>
      <c r="AL170" s="100"/>
      <c r="AM170" s="100">
        <f ca="1">(AM169-W169)/W169</f>
        <v>0</v>
      </c>
      <c r="BH170" s="44"/>
      <c r="BI170" s="100"/>
      <c r="BJ170" s="100"/>
      <c r="BK170" s="100"/>
      <c r="BL170" s="100"/>
      <c r="BM170" s="100"/>
      <c r="BN170" s="100"/>
      <c r="BO170" s="100"/>
      <c r="BP170" s="100"/>
    </row>
    <row r="171" spans="1:74" x14ac:dyDescent="0.3">
      <c r="A171" s="6" t="s">
        <v>162</v>
      </c>
      <c r="B171" s="6" t="str">
        <f>VLOOKUP(A171,TestArray,2)&amp;" in "&amp;VLOOKUP(A171,TestArray,3)&amp;" for Prototype "&amp;VLOOKUP(A171,TestArray,4)</f>
        <v>Standard Design All Electric in All CZs for Prototype S2700ft2</v>
      </c>
      <c r="C171" s="6"/>
      <c r="I171" s="6" t="str">
        <f>VLOOKUP(A171,TestArray,21)</f>
        <v>Standard = Proposed for this test</v>
      </c>
    </row>
    <row r="172" spans="1:74" x14ac:dyDescent="0.3">
      <c r="A172" t="str">
        <f>A171</f>
        <v>W15</v>
      </c>
      <c r="B172" t="s">
        <v>74</v>
      </c>
      <c r="C172" s="3" t="str">
        <f t="shared" ref="C172:C187" si="456">VLOOKUP(A172,TestArray,4+RIGHT(B172,2))</f>
        <v>Zone 01</v>
      </c>
      <c r="D172" t="str">
        <f t="shared" ref="D172:D187" si="457">IF(NOT(BU172),"n/a",IF(AND(H172=Yes,M172=Yes),Pass,Fail))</f>
        <v>n/a</v>
      </c>
      <c r="E172" s="2">
        <f t="shared" ref="E172:E187" ca="1" si="458">IF(Units="EDR2 total",X172,IF(Units="EDR1 total",Y172,W172))</f>
        <v>14.51</v>
      </c>
      <c r="F172" s="2">
        <f t="shared" ref="F172:F187" ca="1" si="459">IF(Units="EDR2 total",AN172,IF(Units="EDR1 total",AQ172,AM172))</f>
        <v>14.51</v>
      </c>
      <c r="G172" s="3">
        <f t="shared" ref="G172:G188" ca="1" si="460">IF(E172=0,0,(F172-E172)/E172)</f>
        <v>0</v>
      </c>
      <c r="H172" s="27" t="str">
        <f t="shared" ref="H172:H187" ca="1" si="461">IF(AND((E172-Tolerance&lt;=F172),(E172+Tolerance&gt;=F172)),Yes,No)</f>
        <v>Yes</v>
      </c>
      <c r="I172" s="2">
        <f t="shared" ref="I172:I187" ca="1" si="462">IF(Units="EDR2 total",J172,IF(Units="EDR1 total",J172,INDIRECT(RefCol&amp;INDEX(StandardArray,MATCH($N172,StandardList,0),2))))</f>
        <v>14.51</v>
      </c>
      <c r="J172" s="2">
        <f ca="1">IF(Units="EDR2 total",BF172,IF(Units="EDR1 total",#REF!,BE172))</f>
        <v>14.51</v>
      </c>
      <c r="K172" s="2">
        <f ca="1">IF(Units="EDR2 total",BQ172,IF(Units="EDR1 total",#REF!,BP172))</f>
        <v>14.51</v>
      </c>
      <c r="L172" s="3">
        <f t="shared" ref="L172:L188" ca="1" si="463">IF(I172=0,0,(K172-I172)/I172)</f>
        <v>0</v>
      </c>
      <c r="M172" s="3" t="str">
        <f t="shared" ref="M172:M187" ca="1" si="464">IF(AND((I172-Tolerance&lt;=K172),(I172+Tolerance&gt;=K172),(J172-Tolerance&lt;=K172),(J172+Tolerance&gt;=K172)),Yes,No)</f>
        <v>Yes</v>
      </c>
      <c r="N172" s="27" t="str">
        <f t="shared" ref="N172:N187" si="465">A172&amp;B172</f>
        <v>W15R01</v>
      </c>
      <c r="O172" s="19">
        <f t="shared" ref="O172:O187" ca="1" si="466">K172-F172</f>
        <v>0</v>
      </c>
      <c r="P172" s="93">
        <f t="shared" ref="P172:P187" ca="1" si="467">MATCH($A172&amp;$B172,INDIRECT(P$2),0)</f>
        <v>141</v>
      </c>
      <c r="Q172" s="94">
        <f t="shared" ref="Q172:V181" ca="1" si="468">IF(Q$3=0,"",INDEX(INDIRECT(Q$1),$P172,Q$3))</f>
        <v>8.92</v>
      </c>
      <c r="R172" s="94">
        <f t="shared" ca="1" si="468"/>
        <v>0</v>
      </c>
      <c r="S172" s="94">
        <f t="shared" ca="1" si="468"/>
        <v>0.83</v>
      </c>
      <c r="T172" s="94" t="str">
        <f t="shared" ca="1" si="468"/>
        <v/>
      </c>
      <c r="U172" s="94">
        <f t="shared" ca="1" si="468"/>
        <v>4.76</v>
      </c>
      <c r="V172" s="94">
        <f t="shared" ca="1" si="468"/>
        <v>0</v>
      </c>
      <c r="W172" s="94">
        <f t="shared" ref="W172:W187" ca="1" si="469">IF(TotalSum="No",INDEX(INDIRECT(W$1),$P172,W$3),SUM(Q172:V172))</f>
        <v>14.51</v>
      </c>
      <c r="X172" s="94">
        <f t="shared" ref="X172:AD181" ca="1" si="470">IF(X$3=0,"",INDEX(INDIRECT(X$1),$P172,X$3))</f>
        <v>22.75</v>
      </c>
      <c r="Y172" s="94">
        <f t="shared" ca="1" si="470"/>
        <v>0</v>
      </c>
      <c r="Z172" s="107">
        <f t="shared" ca="1" si="470"/>
        <v>3.4110999999999998</v>
      </c>
      <c r="AA172" s="107">
        <f t="shared" ca="1" si="470"/>
        <v>3.52</v>
      </c>
      <c r="AB172" s="94" t="str">
        <f t="shared" ca="1" si="470"/>
        <v>n/a</v>
      </c>
      <c r="AC172" s="94">
        <f t="shared" ca="1" si="470"/>
        <v>0</v>
      </c>
      <c r="AD172" s="94">
        <f t="shared" ca="1" si="470"/>
        <v>0</v>
      </c>
      <c r="AE172" s="99">
        <f t="shared" ref="AE172:AE187" ca="1" si="471">MATCH($A172&amp;$B172,INDIRECT(AE$2),0)</f>
        <v>141</v>
      </c>
      <c r="AF172" s="59">
        <f t="shared" ref="AF172:AL181" ca="1" si="472">IF(AF$3=0,"",INDEX(INDIRECT(AF$1),$AE172,AF$3))</f>
        <v>8.92</v>
      </c>
      <c r="AG172" s="59">
        <f t="shared" ca="1" si="472"/>
        <v>0</v>
      </c>
      <c r="AH172" s="59">
        <f t="shared" ca="1" si="472"/>
        <v>0.83</v>
      </c>
      <c r="AI172" s="59" t="str">
        <f t="shared" ca="1" si="472"/>
        <v/>
      </c>
      <c r="AJ172" s="59">
        <f t="shared" ca="1" si="472"/>
        <v>4.76</v>
      </c>
      <c r="AK172" s="59">
        <f t="shared" ca="1" si="472"/>
        <v>0</v>
      </c>
      <c r="AL172" s="59">
        <f t="shared" ca="1" si="472"/>
        <v>-5.15</v>
      </c>
      <c r="AM172" s="59">
        <f t="shared" ref="AM172:AM187" ca="1" si="473">IF(TotalSum="No",INDEX(INDIRECT(AM$1),$AE172,AM$3),SUM(AF172:AK172))</f>
        <v>14.51</v>
      </c>
      <c r="AN172" s="59">
        <f t="shared" ref="AN172:AV181" ca="1" si="474">IF(AN$3=0,"",INDEX(INDIRECT(AN$1),$AE172,AN$3))</f>
        <v>0</v>
      </c>
      <c r="AO172" s="59">
        <f t="shared" ca="1" si="474"/>
        <v>3.4110999999999998</v>
      </c>
      <c r="AP172" s="59">
        <f t="shared" ca="1" si="474"/>
        <v>3.52</v>
      </c>
      <c r="AQ172" s="59" t="str">
        <f t="shared" ca="1" si="474"/>
        <v>n/a</v>
      </c>
      <c r="AR172" s="103">
        <f t="shared" ca="1" si="474"/>
        <v>3.4110999999999998</v>
      </c>
      <c r="AS172" s="103">
        <f t="shared" ca="1" si="474"/>
        <v>3.52</v>
      </c>
      <c r="AT172" s="59" t="str">
        <f t="shared" ca="1" si="474"/>
        <v>n/a</v>
      </c>
      <c r="AU172" s="59">
        <f t="shared" ca="1" si="474"/>
        <v>0</v>
      </c>
      <c r="AV172" s="59">
        <f t="shared" ca="1" si="474"/>
        <v>0</v>
      </c>
      <c r="AW172" s="93">
        <f t="shared" ref="AW172:AW187" ca="1" si="475">MATCH($A172&amp;$B172,INDIRECT(AW$2),0)</f>
        <v>141</v>
      </c>
      <c r="AX172" s="94">
        <f t="shared" ref="AX172:BD181" ca="1" si="476">IF(AX$3=0,"",INDEX(INDIRECT(AX$1),$AW172,AX$3))</f>
        <v>8.92</v>
      </c>
      <c r="AY172" s="94">
        <f t="shared" ca="1" si="476"/>
        <v>0</v>
      </c>
      <c r="AZ172" s="94">
        <f t="shared" ca="1" si="476"/>
        <v>0.83</v>
      </c>
      <c r="BA172" s="94" t="str">
        <f t="shared" ca="1" si="476"/>
        <v/>
      </c>
      <c r="BB172" s="94">
        <f t="shared" ca="1" si="476"/>
        <v>4.76</v>
      </c>
      <c r="BC172" s="94" t="str">
        <f t="shared" ca="1" si="476"/>
        <v/>
      </c>
      <c r="BD172" s="94">
        <f t="shared" ca="1" si="476"/>
        <v>-5.15</v>
      </c>
      <c r="BE172" s="94">
        <f t="shared" ref="BE172:BE187" ca="1" si="477">IF(TotalSum="No",INDEX(INDIRECT(BE$1),$AW172,BE$3),SUM(AX172:BC172))</f>
        <v>14.51</v>
      </c>
      <c r="BF172" s="94">
        <f t="shared" ref="BF172:BG181" ca="1" si="478">IF(BF$3=0,"",INDEX(INDIRECT(BF$1),$P172,BF$3))</f>
        <v>0</v>
      </c>
      <c r="BG172" s="94">
        <f t="shared" ca="1" si="478"/>
        <v>3.4110999999999998</v>
      </c>
      <c r="BH172" s="99">
        <f t="shared" ref="BH172:BH187" ca="1" si="479">MATCH($A172&amp;$B172,INDIRECT(BH$2),0)</f>
        <v>141</v>
      </c>
      <c r="BI172" s="59">
        <f t="shared" ref="BI172:BO181" ca="1" si="480">IF(BI$3=0,"",INDEX(INDIRECT(BI$1),$BH172,BI$3))</f>
        <v>8.92</v>
      </c>
      <c r="BJ172" s="59">
        <f t="shared" ca="1" si="480"/>
        <v>0</v>
      </c>
      <c r="BK172" s="59">
        <f t="shared" ca="1" si="480"/>
        <v>0.83</v>
      </c>
      <c r="BL172" s="59" t="str">
        <f t="shared" ca="1" si="480"/>
        <v/>
      </c>
      <c r="BM172" s="59">
        <f t="shared" ca="1" si="480"/>
        <v>4.76</v>
      </c>
      <c r="BN172" s="59" t="str">
        <f t="shared" ca="1" si="480"/>
        <v/>
      </c>
      <c r="BO172" s="59">
        <f t="shared" ca="1" si="480"/>
        <v>-5.15</v>
      </c>
      <c r="BP172" s="59">
        <f t="shared" ref="BP172:BP187" ca="1" si="481">IF(TotalSum="No",INDEX(INDIRECT(BP$1),$BH172,BP$3),SUM(BI172:BN172))</f>
        <v>14.51</v>
      </c>
      <c r="BQ172" s="59">
        <f t="shared" ref="BQ172:BR181" ca="1" si="482">IF(BQ$3=0,"",INDEX(INDIRECT(BQ$1),$BH172,BQ$3))</f>
        <v>0</v>
      </c>
      <c r="BR172" s="59">
        <f t="shared" ca="1" si="482"/>
        <v>3.4110999999999998</v>
      </c>
      <c r="BS172" t="str">
        <f t="shared" ref="BS172:BS187" si="483">A172&amp;B172</f>
        <v>W15R01</v>
      </c>
      <c r="BT172">
        <f t="shared" ref="BT172:BT187" si="484">ROW(BS172)</f>
        <v>172</v>
      </c>
      <c r="BU172" t="b">
        <f>AND(SoftwareType="Reference",SingleFamily="Yes",NewlyConstructed="Yes")</f>
        <v>0</v>
      </c>
      <c r="BV172" s="2"/>
    </row>
    <row r="173" spans="1:74" x14ac:dyDescent="0.3">
      <c r="A173" t="str">
        <f t="shared" ref="A173:A187" si="485">A172</f>
        <v>W15</v>
      </c>
      <c r="B173" t="s">
        <v>77</v>
      </c>
      <c r="C173" s="3" t="str">
        <f t="shared" si="456"/>
        <v>Zone 02</v>
      </c>
      <c r="D173" t="str">
        <f t="shared" si="457"/>
        <v>n/a</v>
      </c>
      <c r="E173" s="2">
        <f t="shared" ca="1" si="458"/>
        <v>11.68</v>
      </c>
      <c r="F173" s="2">
        <f t="shared" ca="1" si="459"/>
        <v>11.68</v>
      </c>
      <c r="G173" s="3">
        <f t="shared" ca="1" si="460"/>
        <v>0</v>
      </c>
      <c r="H173" s="27" t="str">
        <f t="shared" ca="1" si="461"/>
        <v>Yes</v>
      </c>
      <c r="I173" s="2">
        <f t="shared" ca="1" si="462"/>
        <v>11.68</v>
      </c>
      <c r="J173" s="2">
        <f ca="1">IF(Units="EDR2 total",BF173,IF(Units="EDR1 total",#REF!,BE173))</f>
        <v>11.68</v>
      </c>
      <c r="K173" s="2">
        <f ca="1">IF(Units="EDR2 total",BQ173,IF(Units="EDR1 total",#REF!,BP173))</f>
        <v>11.68</v>
      </c>
      <c r="L173" s="3">
        <f t="shared" ca="1" si="463"/>
        <v>0</v>
      </c>
      <c r="M173" s="3" t="str">
        <f t="shared" ca="1" si="464"/>
        <v>Yes</v>
      </c>
      <c r="N173" s="27" t="str">
        <f t="shared" si="465"/>
        <v>W15R02</v>
      </c>
      <c r="O173" s="19">
        <f t="shared" ca="1" si="466"/>
        <v>0</v>
      </c>
      <c r="P173" s="93">
        <f t="shared" ca="1" si="467"/>
        <v>142</v>
      </c>
      <c r="Q173" s="94">
        <f t="shared" ca="1" si="468"/>
        <v>6.63</v>
      </c>
      <c r="R173" s="94">
        <f t="shared" ca="1" si="468"/>
        <v>0.01</v>
      </c>
      <c r="S173" s="94">
        <f t="shared" ca="1" si="468"/>
        <v>0.85</v>
      </c>
      <c r="T173" s="94" t="str">
        <f t="shared" ca="1" si="468"/>
        <v/>
      </c>
      <c r="U173" s="94">
        <f t="shared" ca="1" si="468"/>
        <v>4.1900000000000004</v>
      </c>
      <c r="V173" s="94">
        <f t="shared" ca="1" si="468"/>
        <v>0</v>
      </c>
      <c r="W173" s="94">
        <f t="shared" ca="1" si="469"/>
        <v>11.68</v>
      </c>
      <c r="X173" s="94">
        <f t="shared" ca="1" si="470"/>
        <v>19.93</v>
      </c>
      <c r="Y173" s="94">
        <f t="shared" ca="1" si="470"/>
        <v>0</v>
      </c>
      <c r="Z173" s="107">
        <f t="shared" ca="1" si="470"/>
        <v>2.8967000000000001</v>
      </c>
      <c r="AA173" s="107">
        <f t="shared" ca="1" si="470"/>
        <v>3.53</v>
      </c>
      <c r="AB173" s="94" t="str">
        <f t="shared" ca="1" si="470"/>
        <v>n/a</v>
      </c>
      <c r="AC173" s="94">
        <f t="shared" ca="1" si="470"/>
        <v>0</v>
      </c>
      <c r="AD173" s="94">
        <f t="shared" ca="1" si="470"/>
        <v>0</v>
      </c>
      <c r="AE173" s="99">
        <f t="shared" ca="1" si="471"/>
        <v>142</v>
      </c>
      <c r="AF173" s="59">
        <f t="shared" ca="1" si="472"/>
        <v>6.63</v>
      </c>
      <c r="AG173" s="59">
        <f t="shared" ca="1" si="472"/>
        <v>0.01</v>
      </c>
      <c r="AH173" s="59">
        <f t="shared" ca="1" si="472"/>
        <v>0.85</v>
      </c>
      <c r="AI173" s="59" t="str">
        <f t="shared" ca="1" si="472"/>
        <v/>
      </c>
      <c r="AJ173" s="59">
        <f t="shared" ca="1" si="472"/>
        <v>4.1900000000000004</v>
      </c>
      <c r="AK173" s="59">
        <f t="shared" ca="1" si="472"/>
        <v>0</v>
      </c>
      <c r="AL173" s="59">
        <f t="shared" ca="1" si="472"/>
        <v>-5.25</v>
      </c>
      <c r="AM173" s="59">
        <f t="shared" ca="1" si="473"/>
        <v>11.68</v>
      </c>
      <c r="AN173" s="59">
        <f t="shared" ca="1" si="474"/>
        <v>0</v>
      </c>
      <c r="AO173" s="59">
        <f t="shared" ca="1" si="474"/>
        <v>2.8967000000000001</v>
      </c>
      <c r="AP173" s="59">
        <f t="shared" ca="1" si="474"/>
        <v>3.53</v>
      </c>
      <c r="AQ173" s="59" t="str">
        <f t="shared" ca="1" si="474"/>
        <v>n/a</v>
      </c>
      <c r="AR173" s="103">
        <f t="shared" ca="1" si="474"/>
        <v>2.8967000000000001</v>
      </c>
      <c r="AS173" s="103">
        <f t="shared" ca="1" si="474"/>
        <v>3.53</v>
      </c>
      <c r="AT173" s="59" t="str">
        <f t="shared" ca="1" si="474"/>
        <v>n/a</v>
      </c>
      <c r="AU173" s="59">
        <f t="shared" ca="1" si="474"/>
        <v>0</v>
      </c>
      <c r="AV173" s="59">
        <f t="shared" ca="1" si="474"/>
        <v>0</v>
      </c>
      <c r="AW173" s="93">
        <f t="shared" ca="1" si="475"/>
        <v>142</v>
      </c>
      <c r="AX173" s="94">
        <f t="shared" ca="1" si="476"/>
        <v>6.63</v>
      </c>
      <c r="AY173" s="94">
        <f t="shared" ca="1" si="476"/>
        <v>0.01</v>
      </c>
      <c r="AZ173" s="94">
        <f t="shared" ca="1" si="476"/>
        <v>0.85</v>
      </c>
      <c r="BA173" s="94" t="str">
        <f t="shared" ca="1" si="476"/>
        <v/>
      </c>
      <c r="BB173" s="94">
        <f t="shared" ca="1" si="476"/>
        <v>4.1900000000000004</v>
      </c>
      <c r="BC173" s="94" t="str">
        <f t="shared" ca="1" si="476"/>
        <v/>
      </c>
      <c r="BD173" s="94">
        <f t="shared" ca="1" si="476"/>
        <v>-5.25</v>
      </c>
      <c r="BE173" s="94">
        <f t="shared" ca="1" si="477"/>
        <v>11.68</v>
      </c>
      <c r="BF173" s="94">
        <f t="shared" ca="1" si="478"/>
        <v>0</v>
      </c>
      <c r="BG173" s="94">
        <f t="shared" ca="1" si="478"/>
        <v>2.8967000000000001</v>
      </c>
      <c r="BH173" s="99">
        <f t="shared" ca="1" si="479"/>
        <v>142</v>
      </c>
      <c r="BI173" s="59">
        <f t="shared" ca="1" si="480"/>
        <v>6.63</v>
      </c>
      <c r="BJ173" s="59">
        <f t="shared" ca="1" si="480"/>
        <v>0.01</v>
      </c>
      <c r="BK173" s="59">
        <f t="shared" ca="1" si="480"/>
        <v>0.85</v>
      </c>
      <c r="BL173" s="59" t="str">
        <f t="shared" ca="1" si="480"/>
        <v/>
      </c>
      <c r="BM173" s="59">
        <f t="shared" ca="1" si="480"/>
        <v>4.1900000000000004</v>
      </c>
      <c r="BN173" s="59" t="str">
        <f t="shared" ca="1" si="480"/>
        <v/>
      </c>
      <c r="BO173" s="59">
        <f t="shared" ca="1" si="480"/>
        <v>-5.25</v>
      </c>
      <c r="BP173" s="59">
        <f t="shared" ca="1" si="481"/>
        <v>11.68</v>
      </c>
      <c r="BQ173" s="59">
        <f t="shared" ca="1" si="482"/>
        <v>0</v>
      </c>
      <c r="BR173" s="59">
        <f t="shared" ca="1" si="482"/>
        <v>2.8967000000000001</v>
      </c>
      <c r="BS173" t="str">
        <f t="shared" si="483"/>
        <v>W15R02</v>
      </c>
      <c r="BT173">
        <f t="shared" si="484"/>
        <v>173</v>
      </c>
      <c r="BU173" t="b">
        <f>BU172</f>
        <v>0</v>
      </c>
      <c r="BV173" s="2"/>
    </row>
    <row r="174" spans="1:74" x14ac:dyDescent="0.3">
      <c r="A174" t="str">
        <f t="shared" si="485"/>
        <v>W15</v>
      </c>
      <c r="B174" t="s">
        <v>80</v>
      </c>
      <c r="C174" s="3" t="str">
        <f t="shared" si="456"/>
        <v>Zone 03</v>
      </c>
      <c r="D174" t="str">
        <f t="shared" si="457"/>
        <v>n/a</v>
      </c>
      <c r="E174" s="2">
        <f t="shared" ca="1" si="458"/>
        <v>8.34</v>
      </c>
      <c r="F174" s="2">
        <f t="shared" ca="1" si="459"/>
        <v>8.34</v>
      </c>
      <c r="G174" s="3">
        <f t="shared" ca="1" si="460"/>
        <v>0</v>
      </c>
      <c r="H174" s="27" t="str">
        <f t="shared" ca="1" si="461"/>
        <v>Yes</v>
      </c>
      <c r="I174" s="2">
        <f t="shared" ca="1" si="462"/>
        <v>8.34</v>
      </c>
      <c r="J174" s="2">
        <f ca="1">IF(Units="EDR2 total",BF174,IF(Units="EDR1 total",#REF!,BE174))</f>
        <v>8.34</v>
      </c>
      <c r="K174" s="2">
        <f ca="1">IF(Units="EDR2 total",BQ174,IF(Units="EDR1 total",#REF!,BP174))</f>
        <v>8.34</v>
      </c>
      <c r="L174" s="3">
        <f t="shared" ca="1" si="463"/>
        <v>0</v>
      </c>
      <c r="M174" s="3" t="str">
        <f t="shared" ca="1" si="464"/>
        <v>Yes</v>
      </c>
      <c r="N174" s="27" t="str">
        <f t="shared" si="465"/>
        <v>W15R03</v>
      </c>
      <c r="O174" s="19">
        <f t="shared" ca="1" si="466"/>
        <v>0</v>
      </c>
      <c r="P174" s="93">
        <f t="shared" ca="1" si="467"/>
        <v>143</v>
      </c>
      <c r="Q174" s="94">
        <f t="shared" ca="1" si="468"/>
        <v>3.61</v>
      </c>
      <c r="R174" s="94">
        <f t="shared" ca="1" si="468"/>
        <v>0.02</v>
      </c>
      <c r="S174" s="94">
        <f t="shared" ca="1" si="468"/>
        <v>0.85</v>
      </c>
      <c r="T174" s="94" t="str">
        <f t="shared" ca="1" si="468"/>
        <v/>
      </c>
      <c r="U174" s="94">
        <f t="shared" ca="1" si="468"/>
        <v>3.86</v>
      </c>
      <c r="V174" s="94">
        <f t="shared" ca="1" si="468"/>
        <v>0</v>
      </c>
      <c r="W174" s="94">
        <f t="shared" ca="1" si="469"/>
        <v>8.34</v>
      </c>
      <c r="X174" s="94">
        <f t="shared" ca="1" si="470"/>
        <v>16.57</v>
      </c>
      <c r="Y174" s="94">
        <f t="shared" ca="1" si="470"/>
        <v>0</v>
      </c>
      <c r="Z174" s="107">
        <f t="shared" ca="1" si="470"/>
        <v>2.8155999999999999</v>
      </c>
      <c r="AA174" s="107">
        <f t="shared" ca="1" si="470"/>
        <v>3.59</v>
      </c>
      <c r="AB174" s="94" t="str">
        <f t="shared" ca="1" si="470"/>
        <v>n/a</v>
      </c>
      <c r="AC174" s="94">
        <f t="shared" ca="1" si="470"/>
        <v>0</v>
      </c>
      <c r="AD174" s="94">
        <f t="shared" ca="1" si="470"/>
        <v>0</v>
      </c>
      <c r="AE174" s="99">
        <f t="shared" ca="1" si="471"/>
        <v>143</v>
      </c>
      <c r="AF174" s="59">
        <f t="shared" ca="1" si="472"/>
        <v>3.61</v>
      </c>
      <c r="AG174" s="59">
        <f t="shared" ca="1" si="472"/>
        <v>0.02</v>
      </c>
      <c r="AH174" s="59">
        <f t="shared" ca="1" si="472"/>
        <v>0.85</v>
      </c>
      <c r="AI174" s="59" t="str">
        <f t="shared" ca="1" si="472"/>
        <v/>
      </c>
      <c r="AJ174" s="59">
        <f t="shared" ca="1" si="472"/>
        <v>3.86</v>
      </c>
      <c r="AK174" s="59">
        <f t="shared" ca="1" si="472"/>
        <v>0</v>
      </c>
      <c r="AL174" s="59">
        <f t="shared" ca="1" si="472"/>
        <v>-5.31</v>
      </c>
      <c r="AM174" s="59">
        <f t="shared" ca="1" si="473"/>
        <v>8.34</v>
      </c>
      <c r="AN174" s="59">
        <f t="shared" ca="1" si="474"/>
        <v>0</v>
      </c>
      <c r="AO174" s="59">
        <f t="shared" ca="1" si="474"/>
        <v>2.8155999999999999</v>
      </c>
      <c r="AP174" s="59">
        <f t="shared" ca="1" si="474"/>
        <v>3.59</v>
      </c>
      <c r="AQ174" s="59" t="str">
        <f t="shared" ca="1" si="474"/>
        <v>n/a</v>
      </c>
      <c r="AR174" s="103">
        <f t="shared" ca="1" si="474"/>
        <v>2.8155999999999999</v>
      </c>
      <c r="AS174" s="103">
        <f t="shared" ca="1" si="474"/>
        <v>3.59</v>
      </c>
      <c r="AT174" s="59" t="str">
        <f t="shared" ca="1" si="474"/>
        <v>n/a</v>
      </c>
      <c r="AU174" s="59">
        <f t="shared" ca="1" si="474"/>
        <v>0</v>
      </c>
      <c r="AV174" s="59">
        <f t="shared" ca="1" si="474"/>
        <v>0</v>
      </c>
      <c r="AW174" s="93">
        <f t="shared" ca="1" si="475"/>
        <v>143</v>
      </c>
      <c r="AX174" s="94">
        <f t="shared" ca="1" si="476"/>
        <v>3.61</v>
      </c>
      <c r="AY174" s="94">
        <f t="shared" ca="1" si="476"/>
        <v>0.02</v>
      </c>
      <c r="AZ174" s="94">
        <f t="shared" ca="1" si="476"/>
        <v>0.85</v>
      </c>
      <c r="BA174" s="94" t="str">
        <f t="shared" ca="1" si="476"/>
        <v/>
      </c>
      <c r="BB174" s="94">
        <f t="shared" ca="1" si="476"/>
        <v>3.86</v>
      </c>
      <c r="BC174" s="94" t="str">
        <f t="shared" ca="1" si="476"/>
        <v/>
      </c>
      <c r="BD174" s="94">
        <f t="shared" ca="1" si="476"/>
        <v>-5.31</v>
      </c>
      <c r="BE174" s="94">
        <f t="shared" ca="1" si="477"/>
        <v>8.34</v>
      </c>
      <c r="BF174" s="94">
        <f t="shared" ca="1" si="478"/>
        <v>0</v>
      </c>
      <c r="BG174" s="94">
        <f t="shared" ca="1" si="478"/>
        <v>2.8155999999999999</v>
      </c>
      <c r="BH174" s="99">
        <f t="shared" ca="1" si="479"/>
        <v>143</v>
      </c>
      <c r="BI174" s="59">
        <f t="shared" ca="1" si="480"/>
        <v>3.61</v>
      </c>
      <c r="BJ174" s="59">
        <f t="shared" ca="1" si="480"/>
        <v>0.02</v>
      </c>
      <c r="BK174" s="59">
        <f t="shared" ca="1" si="480"/>
        <v>0.85</v>
      </c>
      <c r="BL174" s="59" t="str">
        <f t="shared" ca="1" si="480"/>
        <v/>
      </c>
      <c r="BM174" s="59">
        <f t="shared" ca="1" si="480"/>
        <v>3.86</v>
      </c>
      <c r="BN174" s="59" t="str">
        <f t="shared" ca="1" si="480"/>
        <v/>
      </c>
      <c r="BO174" s="59">
        <f t="shared" ca="1" si="480"/>
        <v>-5.31</v>
      </c>
      <c r="BP174" s="59">
        <f t="shared" ca="1" si="481"/>
        <v>8.34</v>
      </c>
      <c r="BQ174" s="59">
        <f t="shared" ca="1" si="482"/>
        <v>0</v>
      </c>
      <c r="BR174" s="59">
        <f t="shared" ca="1" si="482"/>
        <v>2.8155999999999999</v>
      </c>
      <c r="BS174" t="str">
        <f t="shared" si="483"/>
        <v>W15R03</v>
      </c>
      <c r="BT174">
        <f t="shared" si="484"/>
        <v>174</v>
      </c>
      <c r="BU174" t="b">
        <f t="shared" ref="BU174:BU188" si="486">BU173</f>
        <v>0</v>
      </c>
      <c r="BV174" s="2"/>
    </row>
    <row r="175" spans="1:74" x14ac:dyDescent="0.3">
      <c r="A175" t="str">
        <f t="shared" si="485"/>
        <v>W15</v>
      </c>
      <c r="B175" t="s">
        <v>83</v>
      </c>
      <c r="C175" s="3" t="str">
        <f t="shared" si="456"/>
        <v>Zone 04</v>
      </c>
      <c r="D175" t="str">
        <f t="shared" si="457"/>
        <v>n/a</v>
      </c>
      <c r="E175" s="2">
        <f t="shared" ca="1" si="458"/>
        <v>10.93</v>
      </c>
      <c r="F175" s="2">
        <f t="shared" ca="1" si="459"/>
        <v>10.93</v>
      </c>
      <c r="G175" s="3">
        <f t="shared" ca="1" si="460"/>
        <v>0</v>
      </c>
      <c r="H175" s="27" t="str">
        <f t="shared" ca="1" si="461"/>
        <v>Yes</v>
      </c>
      <c r="I175" s="2">
        <f t="shared" ca="1" si="462"/>
        <v>10.93</v>
      </c>
      <c r="J175" s="2">
        <f ca="1">IF(Units="EDR2 total",BF175,IF(Units="EDR1 total",#REF!,BE175))</f>
        <v>10.93</v>
      </c>
      <c r="K175" s="2">
        <f ca="1">IF(Units="EDR2 total",BQ175,IF(Units="EDR1 total",#REF!,BP175))</f>
        <v>10.93</v>
      </c>
      <c r="L175" s="3">
        <f t="shared" ca="1" si="463"/>
        <v>0</v>
      </c>
      <c r="M175" s="3" t="str">
        <f t="shared" ca="1" si="464"/>
        <v>Yes</v>
      </c>
      <c r="N175" s="27" t="str">
        <f t="shared" si="465"/>
        <v>W15R04</v>
      </c>
      <c r="O175" s="19">
        <f t="shared" ca="1" si="466"/>
        <v>0</v>
      </c>
      <c r="P175" s="93">
        <f t="shared" ca="1" si="467"/>
        <v>144</v>
      </c>
      <c r="Q175" s="94">
        <f t="shared" ca="1" si="468"/>
        <v>5.62</v>
      </c>
      <c r="R175" s="94">
        <f t="shared" ca="1" si="468"/>
        <v>0.74</v>
      </c>
      <c r="S175" s="94">
        <f t="shared" ca="1" si="468"/>
        <v>0.86</v>
      </c>
      <c r="T175" s="94" t="str">
        <f t="shared" ca="1" si="468"/>
        <v/>
      </c>
      <c r="U175" s="94">
        <f t="shared" ca="1" si="468"/>
        <v>3.71</v>
      </c>
      <c r="V175" s="94">
        <f t="shared" ca="1" si="468"/>
        <v>0</v>
      </c>
      <c r="W175" s="94">
        <f t="shared" ca="1" si="469"/>
        <v>10.93</v>
      </c>
      <c r="X175" s="94">
        <f t="shared" ca="1" si="470"/>
        <v>18.61</v>
      </c>
      <c r="Y175" s="94">
        <f t="shared" ca="1" si="470"/>
        <v>2.7385000000000002E-4</v>
      </c>
      <c r="Z175" s="107">
        <f t="shared" ca="1" si="470"/>
        <v>2.7921999999999998</v>
      </c>
      <c r="AA175" s="107">
        <f t="shared" ca="1" si="470"/>
        <v>3.41</v>
      </c>
      <c r="AB175" s="94">
        <f t="shared" ca="1" si="470"/>
        <v>24</v>
      </c>
      <c r="AC175" s="94">
        <f t="shared" ca="1" si="470"/>
        <v>0</v>
      </c>
      <c r="AD175" s="94">
        <f t="shared" ca="1" si="470"/>
        <v>0</v>
      </c>
      <c r="AE175" s="99">
        <f t="shared" ca="1" si="471"/>
        <v>144</v>
      </c>
      <c r="AF175" s="59">
        <f t="shared" ca="1" si="472"/>
        <v>5.62</v>
      </c>
      <c r="AG175" s="59">
        <f t="shared" ca="1" si="472"/>
        <v>0.74</v>
      </c>
      <c r="AH175" s="59">
        <f t="shared" ca="1" si="472"/>
        <v>0.86</v>
      </c>
      <c r="AI175" s="59" t="str">
        <f t="shared" ca="1" si="472"/>
        <v/>
      </c>
      <c r="AJ175" s="59">
        <f t="shared" ca="1" si="472"/>
        <v>3.71</v>
      </c>
      <c r="AK175" s="59">
        <f t="shared" ca="1" si="472"/>
        <v>0</v>
      </c>
      <c r="AL175" s="59">
        <f t="shared" ca="1" si="472"/>
        <v>-5.74</v>
      </c>
      <c r="AM175" s="59">
        <f t="shared" ca="1" si="473"/>
        <v>10.93</v>
      </c>
      <c r="AN175" s="59">
        <f t="shared" ca="1" si="474"/>
        <v>2.7385000000000002E-4</v>
      </c>
      <c r="AO175" s="59">
        <f t="shared" ca="1" si="474"/>
        <v>2.7921999999999998</v>
      </c>
      <c r="AP175" s="59">
        <f t="shared" ca="1" si="474"/>
        <v>3.41</v>
      </c>
      <c r="AQ175" s="59">
        <f t="shared" ca="1" si="474"/>
        <v>24</v>
      </c>
      <c r="AR175" s="103">
        <f t="shared" ca="1" si="474"/>
        <v>2.7921999999999998</v>
      </c>
      <c r="AS175" s="103">
        <f t="shared" ca="1" si="474"/>
        <v>3.41</v>
      </c>
      <c r="AT175" s="59">
        <f t="shared" ca="1" si="474"/>
        <v>24</v>
      </c>
      <c r="AU175" s="59">
        <f t="shared" ca="1" si="474"/>
        <v>0</v>
      </c>
      <c r="AV175" s="59">
        <f t="shared" ca="1" si="474"/>
        <v>0</v>
      </c>
      <c r="AW175" s="93">
        <f t="shared" ca="1" si="475"/>
        <v>144</v>
      </c>
      <c r="AX175" s="94">
        <f t="shared" ca="1" si="476"/>
        <v>5.62</v>
      </c>
      <c r="AY175" s="94">
        <f t="shared" ca="1" si="476"/>
        <v>0.74</v>
      </c>
      <c r="AZ175" s="94">
        <f t="shared" ca="1" si="476"/>
        <v>0.86</v>
      </c>
      <c r="BA175" s="94" t="str">
        <f t="shared" ca="1" si="476"/>
        <v/>
      </c>
      <c r="BB175" s="94">
        <f t="shared" ca="1" si="476"/>
        <v>3.71</v>
      </c>
      <c r="BC175" s="94" t="str">
        <f t="shared" ca="1" si="476"/>
        <v/>
      </c>
      <c r="BD175" s="94">
        <f t="shared" ca="1" si="476"/>
        <v>-5.74</v>
      </c>
      <c r="BE175" s="94">
        <f t="shared" ca="1" si="477"/>
        <v>10.93</v>
      </c>
      <c r="BF175" s="94">
        <f t="shared" ca="1" si="478"/>
        <v>2.73966E-4</v>
      </c>
      <c r="BG175" s="94">
        <f t="shared" ca="1" si="478"/>
        <v>2.7921999999999998</v>
      </c>
      <c r="BH175" s="99">
        <f t="shared" ca="1" si="479"/>
        <v>144</v>
      </c>
      <c r="BI175" s="59">
        <f t="shared" ca="1" si="480"/>
        <v>5.62</v>
      </c>
      <c r="BJ175" s="59">
        <f t="shared" ca="1" si="480"/>
        <v>0.74</v>
      </c>
      <c r="BK175" s="59">
        <f t="shared" ca="1" si="480"/>
        <v>0.86</v>
      </c>
      <c r="BL175" s="59" t="str">
        <f t="shared" ca="1" si="480"/>
        <v/>
      </c>
      <c r="BM175" s="59">
        <f t="shared" ca="1" si="480"/>
        <v>3.71</v>
      </c>
      <c r="BN175" s="59" t="str">
        <f t="shared" ca="1" si="480"/>
        <v/>
      </c>
      <c r="BO175" s="59">
        <f t="shared" ca="1" si="480"/>
        <v>-5.74</v>
      </c>
      <c r="BP175" s="59">
        <f t="shared" ca="1" si="481"/>
        <v>10.93</v>
      </c>
      <c r="BQ175" s="59">
        <f t="shared" ca="1" si="482"/>
        <v>2.73966E-4</v>
      </c>
      <c r="BR175" s="59">
        <f t="shared" ca="1" si="482"/>
        <v>2.7921999999999998</v>
      </c>
      <c r="BS175" t="str">
        <f t="shared" si="483"/>
        <v>W15R04</v>
      </c>
      <c r="BT175">
        <f t="shared" si="484"/>
        <v>175</v>
      </c>
      <c r="BU175" t="b">
        <f t="shared" si="486"/>
        <v>0</v>
      </c>
      <c r="BV175" s="2"/>
    </row>
    <row r="176" spans="1:74" x14ac:dyDescent="0.3">
      <c r="A176" t="str">
        <f t="shared" si="485"/>
        <v>W15</v>
      </c>
      <c r="B176" t="s">
        <v>85</v>
      </c>
      <c r="C176" s="3" t="str">
        <f t="shared" si="456"/>
        <v>Zone 05</v>
      </c>
      <c r="D176" t="str">
        <f t="shared" si="457"/>
        <v>n/a</v>
      </c>
      <c r="E176" s="2">
        <f t="shared" ca="1" si="458"/>
        <v>7.6400000000000006</v>
      </c>
      <c r="F176" s="2">
        <f t="shared" ca="1" si="459"/>
        <v>7.6400000000000006</v>
      </c>
      <c r="G176" s="3">
        <f t="shared" ca="1" si="460"/>
        <v>0</v>
      </c>
      <c r="H176" s="27" t="str">
        <f t="shared" ca="1" si="461"/>
        <v>Yes</v>
      </c>
      <c r="I176" s="2">
        <f t="shared" ca="1" si="462"/>
        <v>7.6400000000000006</v>
      </c>
      <c r="J176" s="2">
        <f ca="1">IF(Units="EDR2 total",BF176,IF(Units="EDR1 total",#REF!,BE176))</f>
        <v>7.6400000000000006</v>
      </c>
      <c r="K176" s="2">
        <f ca="1">IF(Units="EDR2 total",BQ176,IF(Units="EDR1 total",#REF!,BP176))</f>
        <v>7.6400000000000006</v>
      </c>
      <c r="L176" s="3">
        <f t="shared" ca="1" si="463"/>
        <v>0</v>
      </c>
      <c r="M176" s="3" t="str">
        <f t="shared" ca="1" si="464"/>
        <v>Yes</v>
      </c>
      <c r="N176" s="27" t="str">
        <f t="shared" si="465"/>
        <v>W15R05</v>
      </c>
      <c r="O176" s="19">
        <f t="shared" ca="1" si="466"/>
        <v>0</v>
      </c>
      <c r="P176" s="93">
        <f t="shared" ca="1" si="467"/>
        <v>145</v>
      </c>
      <c r="Q176" s="94">
        <f t="shared" ca="1" si="468"/>
        <v>2.9</v>
      </c>
      <c r="R176" s="94">
        <f t="shared" ca="1" si="468"/>
        <v>0</v>
      </c>
      <c r="S176" s="94">
        <f t="shared" ca="1" si="468"/>
        <v>0.85</v>
      </c>
      <c r="T176" s="94" t="str">
        <f t="shared" ca="1" si="468"/>
        <v/>
      </c>
      <c r="U176" s="94">
        <f t="shared" ca="1" si="468"/>
        <v>3.89</v>
      </c>
      <c r="V176" s="94">
        <f t="shared" ca="1" si="468"/>
        <v>0</v>
      </c>
      <c r="W176" s="94">
        <f t="shared" ca="1" si="469"/>
        <v>7.6400000000000006</v>
      </c>
      <c r="X176" s="94">
        <f t="shared" ca="1" si="470"/>
        <v>15.71</v>
      </c>
      <c r="Y176" s="94">
        <f t="shared" ca="1" si="470"/>
        <v>2.7849100000000001E-5</v>
      </c>
      <c r="Z176" s="107">
        <f t="shared" ca="1" si="470"/>
        <v>2.6395</v>
      </c>
      <c r="AA176" s="107">
        <f t="shared" ca="1" si="470"/>
        <v>3.62</v>
      </c>
      <c r="AB176" s="94" t="str">
        <f t="shared" ca="1" si="470"/>
        <v>n/a</v>
      </c>
      <c r="AC176" s="94">
        <f t="shared" ca="1" si="470"/>
        <v>0</v>
      </c>
      <c r="AD176" s="94">
        <f t="shared" ca="1" si="470"/>
        <v>0</v>
      </c>
      <c r="AE176" s="99">
        <f t="shared" ca="1" si="471"/>
        <v>145</v>
      </c>
      <c r="AF176" s="59">
        <f t="shared" ca="1" si="472"/>
        <v>2.9</v>
      </c>
      <c r="AG176" s="59">
        <f t="shared" ca="1" si="472"/>
        <v>0</v>
      </c>
      <c r="AH176" s="59">
        <f t="shared" ca="1" si="472"/>
        <v>0.85</v>
      </c>
      <c r="AI176" s="59" t="str">
        <f t="shared" ca="1" si="472"/>
        <v/>
      </c>
      <c r="AJ176" s="59">
        <f t="shared" ca="1" si="472"/>
        <v>3.89</v>
      </c>
      <c r="AK176" s="59">
        <f t="shared" ca="1" si="472"/>
        <v>0</v>
      </c>
      <c r="AL176" s="59">
        <f t="shared" ca="1" si="472"/>
        <v>-5.44</v>
      </c>
      <c r="AM176" s="59">
        <f t="shared" ca="1" si="473"/>
        <v>7.6400000000000006</v>
      </c>
      <c r="AN176" s="59">
        <f t="shared" ca="1" si="474"/>
        <v>2.7849100000000001E-5</v>
      </c>
      <c r="AO176" s="59">
        <f t="shared" ca="1" si="474"/>
        <v>2.6395</v>
      </c>
      <c r="AP176" s="59">
        <f t="shared" ca="1" si="474"/>
        <v>3.62</v>
      </c>
      <c r="AQ176" s="59" t="str">
        <f t="shared" ca="1" si="474"/>
        <v>n/a</v>
      </c>
      <c r="AR176" s="103">
        <f t="shared" ca="1" si="474"/>
        <v>2.6395</v>
      </c>
      <c r="AS176" s="103">
        <f t="shared" ca="1" si="474"/>
        <v>3.62</v>
      </c>
      <c r="AT176" s="59" t="str">
        <f t="shared" ca="1" si="474"/>
        <v>n/a</v>
      </c>
      <c r="AU176" s="59">
        <f t="shared" ca="1" si="474"/>
        <v>0</v>
      </c>
      <c r="AV176" s="59">
        <f t="shared" ca="1" si="474"/>
        <v>0</v>
      </c>
      <c r="AW176" s="93">
        <f t="shared" ca="1" si="475"/>
        <v>145</v>
      </c>
      <c r="AX176" s="94">
        <f t="shared" ca="1" si="476"/>
        <v>2.9</v>
      </c>
      <c r="AY176" s="94">
        <f t="shared" ca="1" si="476"/>
        <v>0</v>
      </c>
      <c r="AZ176" s="94">
        <f t="shared" ca="1" si="476"/>
        <v>0.85</v>
      </c>
      <c r="BA176" s="94" t="str">
        <f t="shared" ca="1" si="476"/>
        <v/>
      </c>
      <c r="BB176" s="94">
        <f t="shared" ca="1" si="476"/>
        <v>3.89</v>
      </c>
      <c r="BC176" s="94" t="str">
        <f t="shared" ca="1" si="476"/>
        <v/>
      </c>
      <c r="BD176" s="94">
        <f t="shared" ca="1" si="476"/>
        <v>-5.44</v>
      </c>
      <c r="BE176" s="94">
        <f t="shared" ca="1" si="477"/>
        <v>7.6400000000000006</v>
      </c>
      <c r="BF176" s="94">
        <f t="shared" ca="1" si="478"/>
        <v>2.78505E-5</v>
      </c>
      <c r="BG176" s="94">
        <f t="shared" ca="1" si="478"/>
        <v>2.6395</v>
      </c>
      <c r="BH176" s="99">
        <f t="shared" ca="1" si="479"/>
        <v>145</v>
      </c>
      <c r="BI176" s="59">
        <f t="shared" ca="1" si="480"/>
        <v>2.9</v>
      </c>
      <c r="BJ176" s="59">
        <f t="shared" ca="1" si="480"/>
        <v>0</v>
      </c>
      <c r="BK176" s="59">
        <f t="shared" ca="1" si="480"/>
        <v>0.85</v>
      </c>
      <c r="BL176" s="59" t="str">
        <f t="shared" ca="1" si="480"/>
        <v/>
      </c>
      <c r="BM176" s="59">
        <f t="shared" ca="1" si="480"/>
        <v>3.89</v>
      </c>
      <c r="BN176" s="59" t="str">
        <f t="shared" ca="1" si="480"/>
        <v/>
      </c>
      <c r="BO176" s="59">
        <f t="shared" ca="1" si="480"/>
        <v>-5.44</v>
      </c>
      <c r="BP176" s="59">
        <f t="shared" ca="1" si="481"/>
        <v>7.6400000000000006</v>
      </c>
      <c r="BQ176" s="59">
        <f t="shared" ca="1" si="482"/>
        <v>2.78505E-5</v>
      </c>
      <c r="BR176" s="59">
        <f t="shared" ca="1" si="482"/>
        <v>2.6395</v>
      </c>
      <c r="BS176" t="str">
        <f t="shared" si="483"/>
        <v>W15R05</v>
      </c>
      <c r="BT176">
        <f t="shared" si="484"/>
        <v>176</v>
      </c>
      <c r="BU176" t="b">
        <f t="shared" si="486"/>
        <v>0</v>
      </c>
      <c r="BV176" s="2"/>
    </row>
    <row r="177" spans="1:74" x14ac:dyDescent="0.3">
      <c r="A177" t="str">
        <f t="shared" si="485"/>
        <v>W15</v>
      </c>
      <c r="B177" t="s">
        <v>87</v>
      </c>
      <c r="C177" s="3" t="str">
        <f t="shared" si="456"/>
        <v>Zone 06</v>
      </c>
      <c r="D177" t="str">
        <f t="shared" si="457"/>
        <v>n/a</v>
      </c>
      <c r="E177" s="2">
        <f t="shared" ca="1" si="458"/>
        <v>5.15</v>
      </c>
      <c r="F177" s="2">
        <f t="shared" ca="1" si="459"/>
        <v>5.15</v>
      </c>
      <c r="G177" s="3">
        <f t="shared" ca="1" si="460"/>
        <v>0</v>
      </c>
      <c r="H177" s="27" t="str">
        <f t="shared" ca="1" si="461"/>
        <v>Yes</v>
      </c>
      <c r="I177" s="2">
        <f t="shared" ca="1" si="462"/>
        <v>5.15</v>
      </c>
      <c r="J177" s="2">
        <f ca="1">IF(Units="EDR2 total",BF177,IF(Units="EDR1 total",#REF!,BE177))</f>
        <v>5.15</v>
      </c>
      <c r="K177" s="2">
        <f ca="1">IF(Units="EDR2 total",BQ177,IF(Units="EDR1 total",#REF!,BP177))</f>
        <v>5.15</v>
      </c>
      <c r="L177" s="3">
        <f t="shared" ca="1" si="463"/>
        <v>0</v>
      </c>
      <c r="M177" s="3" t="str">
        <f t="shared" ca="1" si="464"/>
        <v>Yes</v>
      </c>
      <c r="N177" s="27" t="str">
        <f t="shared" si="465"/>
        <v>W15R06</v>
      </c>
      <c r="O177" s="19">
        <f t="shared" ca="1" si="466"/>
        <v>0</v>
      </c>
      <c r="P177" s="93">
        <f t="shared" ca="1" si="467"/>
        <v>146</v>
      </c>
      <c r="Q177" s="94">
        <f t="shared" ca="1" si="468"/>
        <v>1.1599999999999999</v>
      </c>
      <c r="R177" s="94">
        <f t="shared" ca="1" si="468"/>
        <v>0.24</v>
      </c>
      <c r="S177" s="94">
        <f t="shared" ca="1" si="468"/>
        <v>0.88</v>
      </c>
      <c r="T177" s="94" t="str">
        <f t="shared" ca="1" si="468"/>
        <v/>
      </c>
      <c r="U177" s="94">
        <f t="shared" ca="1" si="468"/>
        <v>2.87</v>
      </c>
      <c r="V177" s="94">
        <f t="shared" ca="1" si="468"/>
        <v>0</v>
      </c>
      <c r="W177" s="94">
        <f t="shared" ca="1" si="469"/>
        <v>5.15</v>
      </c>
      <c r="X177" s="94">
        <f t="shared" ca="1" si="470"/>
        <v>12.86</v>
      </c>
      <c r="Y177" s="94">
        <f t="shared" ca="1" si="470"/>
        <v>7.7337300000000003E-3</v>
      </c>
      <c r="Z177" s="107">
        <f t="shared" ca="1" si="470"/>
        <v>2.8338000000000001</v>
      </c>
      <c r="AA177" s="107">
        <f t="shared" ca="1" si="470"/>
        <v>3.4</v>
      </c>
      <c r="AB177" s="94" t="str">
        <f t="shared" ca="1" si="470"/>
        <v>n/a</v>
      </c>
      <c r="AC177" s="94">
        <f t="shared" ca="1" si="470"/>
        <v>0</v>
      </c>
      <c r="AD177" s="94">
        <f t="shared" ca="1" si="470"/>
        <v>0</v>
      </c>
      <c r="AE177" s="99">
        <f t="shared" ca="1" si="471"/>
        <v>146</v>
      </c>
      <c r="AF177" s="59">
        <f t="shared" ca="1" si="472"/>
        <v>1.1599999999999999</v>
      </c>
      <c r="AG177" s="59">
        <f t="shared" ca="1" si="472"/>
        <v>0.24</v>
      </c>
      <c r="AH177" s="59">
        <f t="shared" ca="1" si="472"/>
        <v>0.88</v>
      </c>
      <c r="AI177" s="59" t="str">
        <f t="shared" ca="1" si="472"/>
        <v/>
      </c>
      <c r="AJ177" s="59">
        <f t="shared" ca="1" si="472"/>
        <v>2.87</v>
      </c>
      <c r="AK177" s="59">
        <f t="shared" ca="1" si="472"/>
        <v>0</v>
      </c>
      <c r="AL177" s="59">
        <f t="shared" ca="1" si="472"/>
        <v>-5.74</v>
      </c>
      <c r="AM177" s="59">
        <f t="shared" ca="1" si="473"/>
        <v>5.15</v>
      </c>
      <c r="AN177" s="59">
        <f t="shared" ca="1" si="474"/>
        <v>7.7337300000000003E-3</v>
      </c>
      <c r="AO177" s="59">
        <f t="shared" ca="1" si="474"/>
        <v>2.8338000000000001</v>
      </c>
      <c r="AP177" s="59">
        <f t="shared" ca="1" si="474"/>
        <v>3.4</v>
      </c>
      <c r="AQ177" s="59" t="str">
        <f t="shared" ca="1" si="474"/>
        <v>n/a</v>
      </c>
      <c r="AR177" s="103">
        <f t="shared" ca="1" si="474"/>
        <v>2.8338000000000001</v>
      </c>
      <c r="AS177" s="103">
        <f t="shared" ca="1" si="474"/>
        <v>3.4</v>
      </c>
      <c r="AT177" s="59" t="str">
        <f t="shared" ca="1" si="474"/>
        <v>n/a</v>
      </c>
      <c r="AU177" s="59">
        <f t="shared" ca="1" si="474"/>
        <v>0</v>
      </c>
      <c r="AV177" s="59">
        <f t="shared" ca="1" si="474"/>
        <v>0</v>
      </c>
      <c r="AW177" s="93">
        <f t="shared" ca="1" si="475"/>
        <v>146</v>
      </c>
      <c r="AX177" s="94">
        <f t="shared" ca="1" si="476"/>
        <v>1.1599999999999999</v>
      </c>
      <c r="AY177" s="94">
        <f t="shared" ca="1" si="476"/>
        <v>0.24</v>
      </c>
      <c r="AZ177" s="94">
        <f t="shared" ca="1" si="476"/>
        <v>0.88</v>
      </c>
      <c r="BA177" s="94" t="str">
        <f t="shared" ca="1" si="476"/>
        <v/>
      </c>
      <c r="BB177" s="94">
        <f t="shared" ca="1" si="476"/>
        <v>2.87</v>
      </c>
      <c r="BC177" s="94" t="str">
        <f t="shared" ca="1" si="476"/>
        <v/>
      </c>
      <c r="BD177" s="94">
        <f t="shared" ca="1" si="476"/>
        <v>-5.74</v>
      </c>
      <c r="BE177" s="94">
        <f t="shared" ca="1" si="477"/>
        <v>5.15</v>
      </c>
      <c r="BF177" s="94">
        <f t="shared" ca="1" si="478"/>
        <v>7.7333200000000001E-3</v>
      </c>
      <c r="BG177" s="94">
        <f t="shared" ca="1" si="478"/>
        <v>2.8338000000000001</v>
      </c>
      <c r="BH177" s="99">
        <f t="shared" ca="1" si="479"/>
        <v>146</v>
      </c>
      <c r="BI177" s="59">
        <f t="shared" ca="1" si="480"/>
        <v>1.1599999999999999</v>
      </c>
      <c r="BJ177" s="59">
        <f t="shared" ca="1" si="480"/>
        <v>0.24</v>
      </c>
      <c r="BK177" s="59">
        <f t="shared" ca="1" si="480"/>
        <v>0.88</v>
      </c>
      <c r="BL177" s="59" t="str">
        <f t="shared" ca="1" si="480"/>
        <v/>
      </c>
      <c r="BM177" s="59">
        <f t="shared" ca="1" si="480"/>
        <v>2.87</v>
      </c>
      <c r="BN177" s="59" t="str">
        <f t="shared" ca="1" si="480"/>
        <v/>
      </c>
      <c r="BO177" s="59">
        <f t="shared" ca="1" si="480"/>
        <v>-5.74</v>
      </c>
      <c r="BP177" s="59">
        <f t="shared" ca="1" si="481"/>
        <v>5.15</v>
      </c>
      <c r="BQ177" s="59">
        <f t="shared" ca="1" si="482"/>
        <v>7.7333200000000001E-3</v>
      </c>
      <c r="BR177" s="59">
        <f t="shared" ca="1" si="482"/>
        <v>2.8338000000000001</v>
      </c>
      <c r="BS177" t="str">
        <f t="shared" si="483"/>
        <v>W15R06</v>
      </c>
      <c r="BT177">
        <f t="shared" si="484"/>
        <v>177</v>
      </c>
      <c r="BU177" t="b">
        <f t="shared" si="486"/>
        <v>0</v>
      </c>
      <c r="BV177" s="2"/>
    </row>
    <row r="178" spans="1:74" x14ac:dyDescent="0.3">
      <c r="A178" t="str">
        <f t="shared" si="485"/>
        <v>W15</v>
      </c>
      <c r="B178" t="s">
        <v>89</v>
      </c>
      <c r="C178" s="3" t="str">
        <f t="shared" si="456"/>
        <v>Zone 07</v>
      </c>
      <c r="D178" t="str">
        <f t="shared" si="457"/>
        <v>n/a</v>
      </c>
      <c r="E178" s="2">
        <f t="shared" ca="1" si="458"/>
        <v>5.07</v>
      </c>
      <c r="F178" s="2">
        <f t="shared" ca="1" si="459"/>
        <v>5.07</v>
      </c>
      <c r="G178" s="3">
        <f t="shared" ca="1" si="460"/>
        <v>0</v>
      </c>
      <c r="H178" s="27" t="str">
        <f t="shared" ca="1" si="461"/>
        <v>Yes</v>
      </c>
      <c r="I178" s="2">
        <f t="shared" ca="1" si="462"/>
        <v>5.07</v>
      </c>
      <c r="J178" s="2">
        <f ca="1">IF(Units="EDR2 total",BF178,IF(Units="EDR1 total",#REF!,BE178))</f>
        <v>5.07</v>
      </c>
      <c r="K178" s="2">
        <f ca="1">IF(Units="EDR2 total",BQ178,IF(Units="EDR1 total",#REF!,BP178))</f>
        <v>5.07</v>
      </c>
      <c r="L178" s="3">
        <f t="shared" ca="1" si="463"/>
        <v>0</v>
      </c>
      <c r="M178" s="3" t="str">
        <f t="shared" ca="1" si="464"/>
        <v>Yes</v>
      </c>
      <c r="N178" s="27" t="str">
        <f t="shared" si="465"/>
        <v>W15R07</v>
      </c>
      <c r="O178" s="19">
        <f t="shared" ca="1" si="466"/>
        <v>0</v>
      </c>
      <c r="P178" s="93">
        <f t="shared" ca="1" si="467"/>
        <v>147</v>
      </c>
      <c r="Q178" s="94">
        <f t="shared" ca="1" si="468"/>
        <v>0.82</v>
      </c>
      <c r="R178" s="94">
        <f t="shared" ca="1" si="468"/>
        <v>0.62</v>
      </c>
      <c r="S178" s="94">
        <f t="shared" ca="1" si="468"/>
        <v>0.87</v>
      </c>
      <c r="T178" s="94" t="str">
        <f t="shared" ca="1" si="468"/>
        <v/>
      </c>
      <c r="U178" s="94">
        <f t="shared" ca="1" si="468"/>
        <v>2.76</v>
      </c>
      <c r="V178" s="94">
        <f t="shared" ca="1" si="468"/>
        <v>0</v>
      </c>
      <c r="W178" s="94">
        <f t="shared" ca="1" si="469"/>
        <v>5.07</v>
      </c>
      <c r="X178" s="94">
        <f t="shared" ca="1" si="470"/>
        <v>13.72</v>
      </c>
      <c r="Y178" s="94">
        <f t="shared" ca="1" si="470"/>
        <v>9.4976100000000001E-3</v>
      </c>
      <c r="Z178" s="107">
        <f t="shared" ca="1" si="470"/>
        <v>2.6943999999999999</v>
      </c>
      <c r="AA178" s="107">
        <f t="shared" ca="1" si="470"/>
        <v>3.33</v>
      </c>
      <c r="AB178" s="94" t="str">
        <f t="shared" ca="1" si="470"/>
        <v>n/a</v>
      </c>
      <c r="AC178" s="94">
        <f t="shared" ca="1" si="470"/>
        <v>0</v>
      </c>
      <c r="AD178" s="94">
        <f t="shared" ca="1" si="470"/>
        <v>0</v>
      </c>
      <c r="AE178" s="99">
        <f t="shared" ca="1" si="471"/>
        <v>147</v>
      </c>
      <c r="AF178" s="59">
        <f t="shared" ca="1" si="472"/>
        <v>0.82</v>
      </c>
      <c r="AG178" s="59">
        <f t="shared" ca="1" si="472"/>
        <v>0.62</v>
      </c>
      <c r="AH178" s="59">
        <f t="shared" ca="1" si="472"/>
        <v>0.87</v>
      </c>
      <c r="AI178" s="59" t="str">
        <f t="shared" ca="1" si="472"/>
        <v/>
      </c>
      <c r="AJ178" s="59">
        <f t="shared" ca="1" si="472"/>
        <v>2.76</v>
      </c>
      <c r="AK178" s="59">
        <f t="shared" ca="1" si="472"/>
        <v>0</v>
      </c>
      <c r="AL178" s="59">
        <f t="shared" ca="1" si="472"/>
        <v>-5.17</v>
      </c>
      <c r="AM178" s="59">
        <f t="shared" ca="1" si="473"/>
        <v>5.07</v>
      </c>
      <c r="AN178" s="59">
        <f t="shared" ca="1" si="474"/>
        <v>9.4976100000000001E-3</v>
      </c>
      <c r="AO178" s="59">
        <f t="shared" ca="1" si="474"/>
        <v>2.6943999999999999</v>
      </c>
      <c r="AP178" s="59">
        <f t="shared" ca="1" si="474"/>
        <v>3.33</v>
      </c>
      <c r="AQ178" s="59" t="str">
        <f t="shared" ca="1" si="474"/>
        <v>n/a</v>
      </c>
      <c r="AR178" s="103">
        <f t="shared" ca="1" si="474"/>
        <v>2.6943999999999999</v>
      </c>
      <c r="AS178" s="103">
        <f t="shared" ca="1" si="474"/>
        <v>3.33</v>
      </c>
      <c r="AT178" s="59" t="str">
        <f t="shared" ca="1" si="474"/>
        <v>n/a</v>
      </c>
      <c r="AU178" s="59">
        <f t="shared" ca="1" si="474"/>
        <v>0</v>
      </c>
      <c r="AV178" s="59">
        <f t="shared" ca="1" si="474"/>
        <v>0</v>
      </c>
      <c r="AW178" s="93">
        <f t="shared" ca="1" si="475"/>
        <v>147</v>
      </c>
      <c r="AX178" s="94">
        <f t="shared" ca="1" si="476"/>
        <v>0.82</v>
      </c>
      <c r="AY178" s="94">
        <f t="shared" ca="1" si="476"/>
        <v>0.62</v>
      </c>
      <c r="AZ178" s="94">
        <f t="shared" ca="1" si="476"/>
        <v>0.87</v>
      </c>
      <c r="BA178" s="94" t="str">
        <f t="shared" ca="1" si="476"/>
        <v/>
      </c>
      <c r="BB178" s="94">
        <f t="shared" ca="1" si="476"/>
        <v>2.76</v>
      </c>
      <c r="BC178" s="94" t="str">
        <f t="shared" ca="1" si="476"/>
        <v/>
      </c>
      <c r="BD178" s="94">
        <f t="shared" ca="1" si="476"/>
        <v>-5.17</v>
      </c>
      <c r="BE178" s="94">
        <f t="shared" ca="1" si="477"/>
        <v>5.07</v>
      </c>
      <c r="BF178" s="94">
        <f t="shared" ca="1" si="478"/>
        <v>9.4944599999999997E-3</v>
      </c>
      <c r="BG178" s="94">
        <f t="shared" ca="1" si="478"/>
        <v>2.6943999999999999</v>
      </c>
      <c r="BH178" s="99">
        <f t="shared" ca="1" si="479"/>
        <v>147</v>
      </c>
      <c r="BI178" s="59">
        <f t="shared" ca="1" si="480"/>
        <v>0.82</v>
      </c>
      <c r="BJ178" s="59">
        <f t="shared" ca="1" si="480"/>
        <v>0.62</v>
      </c>
      <c r="BK178" s="59">
        <f t="shared" ca="1" si="480"/>
        <v>0.87</v>
      </c>
      <c r="BL178" s="59" t="str">
        <f t="shared" ca="1" si="480"/>
        <v/>
      </c>
      <c r="BM178" s="59">
        <f t="shared" ca="1" si="480"/>
        <v>2.76</v>
      </c>
      <c r="BN178" s="59" t="str">
        <f t="shared" ca="1" si="480"/>
        <v/>
      </c>
      <c r="BO178" s="59">
        <f t="shared" ca="1" si="480"/>
        <v>-5.17</v>
      </c>
      <c r="BP178" s="59">
        <f t="shared" ca="1" si="481"/>
        <v>5.07</v>
      </c>
      <c r="BQ178" s="59">
        <f t="shared" ca="1" si="482"/>
        <v>9.4944599999999997E-3</v>
      </c>
      <c r="BR178" s="59">
        <f t="shared" ca="1" si="482"/>
        <v>2.6943999999999999</v>
      </c>
      <c r="BS178" t="str">
        <f t="shared" si="483"/>
        <v>W15R07</v>
      </c>
      <c r="BT178">
        <f t="shared" si="484"/>
        <v>178</v>
      </c>
      <c r="BU178" t="b">
        <f t="shared" si="486"/>
        <v>0</v>
      </c>
      <c r="BV178" s="2"/>
    </row>
    <row r="179" spans="1:74" x14ac:dyDescent="0.3">
      <c r="A179" t="str">
        <f t="shared" si="485"/>
        <v>W15</v>
      </c>
      <c r="B179" t="s">
        <v>91</v>
      </c>
      <c r="C179" s="3" t="str">
        <f t="shared" si="456"/>
        <v>Zone 08</v>
      </c>
      <c r="D179" t="str">
        <f t="shared" si="457"/>
        <v>n/a</v>
      </c>
      <c r="E179" s="2">
        <f t="shared" ca="1" si="458"/>
        <v>6.5600000000000005</v>
      </c>
      <c r="F179" s="2">
        <f t="shared" ca="1" si="459"/>
        <v>6.5600000000000005</v>
      </c>
      <c r="G179" s="3">
        <f t="shared" ca="1" si="460"/>
        <v>0</v>
      </c>
      <c r="H179" s="27" t="str">
        <f t="shared" ca="1" si="461"/>
        <v>Yes</v>
      </c>
      <c r="I179" s="2">
        <f t="shared" ca="1" si="462"/>
        <v>6.5600000000000005</v>
      </c>
      <c r="J179" s="2">
        <f ca="1">IF(Units="EDR2 total",BF179,IF(Units="EDR1 total",#REF!,BE179))</f>
        <v>6.5600000000000005</v>
      </c>
      <c r="K179" s="2">
        <f ca="1">IF(Units="EDR2 total",BQ179,IF(Units="EDR1 total",#REF!,BP179))</f>
        <v>6.5600000000000005</v>
      </c>
      <c r="L179" s="3">
        <f t="shared" ca="1" si="463"/>
        <v>0</v>
      </c>
      <c r="M179" s="3" t="str">
        <f t="shared" ca="1" si="464"/>
        <v>Yes</v>
      </c>
      <c r="N179" s="27" t="str">
        <f t="shared" si="465"/>
        <v>W15R08</v>
      </c>
      <c r="O179" s="19">
        <f t="shared" ca="1" si="466"/>
        <v>0</v>
      </c>
      <c r="P179" s="93">
        <f t="shared" ca="1" si="467"/>
        <v>148</v>
      </c>
      <c r="Q179" s="94">
        <f t="shared" ca="1" si="468"/>
        <v>1.2</v>
      </c>
      <c r="R179" s="94">
        <f t="shared" ca="1" si="468"/>
        <v>1.82</v>
      </c>
      <c r="S179" s="94">
        <f t="shared" ca="1" si="468"/>
        <v>0.88</v>
      </c>
      <c r="T179" s="94" t="str">
        <f t="shared" ca="1" si="468"/>
        <v/>
      </c>
      <c r="U179" s="94">
        <f t="shared" ca="1" si="468"/>
        <v>2.66</v>
      </c>
      <c r="V179" s="94">
        <f t="shared" ca="1" si="468"/>
        <v>0</v>
      </c>
      <c r="W179" s="94">
        <f t="shared" ca="1" si="469"/>
        <v>6.5600000000000005</v>
      </c>
      <c r="X179" s="94">
        <f t="shared" ca="1" si="470"/>
        <v>14.07</v>
      </c>
      <c r="Y179" s="94">
        <f t="shared" ca="1" si="470"/>
        <v>2.98959E-2</v>
      </c>
      <c r="Z179" s="107">
        <f t="shared" ca="1" si="470"/>
        <v>2.9521999999999999</v>
      </c>
      <c r="AA179" s="107">
        <f t="shared" ca="1" si="470"/>
        <v>3.26</v>
      </c>
      <c r="AB179" s="94">
        <f t="shared" ca="1" si="470"/>
        <v>53</v>
      </c>
      <c r="AC179" s="94">
        <f t="shared" ca="1" si="470"/>
        <v>0</v>
      </c>
      <c r="AD179" s="94">
        <f t="shared" ca="1" si="470"/>
        <v>0</v>
      </c>
      <c r="AE179" s="99">
        <f t="shared" ca="1" si="471"/>
        <v>148</v>
      </c>
      <c r="AF179" s="59">
        <f t="shared" ca="1" si="472"/>
        <v>1.2</v>
      </c>
      <c r="AG179" s="59">
        <f t="shared" ca="1" si="472"/>
        <v>1.82</v>
      </c>
      <c r="AH179" s="59">
        <f t="shared" ca="1" si="472"/>
        <v>0.88</v>
      </c>
      <c r="AI179" s="59" t="str">
        <f t="shared" ca="1" si="472"/>
        <v/>
      </c>
      <c r="AJ179" s="59">
        <f t="shared" ca="1" si="472"/>
        <v>2.66</v>
      </c>
      <c r="AK179" s="59">
        <f t="shared" ca="1" si="472"/>
        <v>0</v>
      </c>
      <c r="AL179" s="59">
        <f t="shared" ca="1" si="472"/>
        <v>-5.98</v>
      </c>
      <c r="AM179" s="59">
        <f t="shared" ca="1" si="473"/>
        <v>6.5600000000000005</v>
      </c>
      <c r="AN179" s="59">
        <f t="shared" ca="1" si="474"/>
        <v>2.98959E-2</v>
      </c>
      <c r="AO179" s="59">
        <f t="shared" ca="1" si="474"/>
        <v>2.9521999999999999</v>
      </c>
      <c r="AP179" s="59">
        <f t="shared" ca="1" si="474"/>
        <v>3.26</v>
      </c>
      <c r="AQ179" s="59">
        <f t="shared" ca="1" si="474"/>
        <v>53</v>
      </c>
      <c r="AR179" s="103">
        <f t="shared" ca="1" si="474"/>
        <v>2.9521999999999999</v>
      </c>
      <c r="AS179" s="103">
        <f t="shared" ca="1" si="474"/>
        <v>3.26</v>
      </c>
      <c r="AT179" s="59">
        <f t="shared" ca="1" si="474"/>
        <v>53</v>
      </c>
      <c r="AU179" s="59">
        <f t="shared" ca="1" si="474"/>
        <v>0</v>
      </c>
      <c r="AV179" s="59">
        <f t="shared" ca="1" si="474"/>
        <v>0</v>
      </c>
      <c r="AW179" s="93">
        <f t="shared" ca="1" si="475"/>
        <v>148</v>
      </c>
      <c r="AX179" s="94">
        <f t="shared" ca="1" si="476"/>
        <v>1.2</v>
      </c>
      <c r="AY179" s="94">
        <f t="shared" ca="1" si="476"/>
        <v>1.82</v>
      </c>
      <c r="AZ179" s="94">
        <f t="shared" ca="1" si="476"/>
        <v>0.88</v>
      </c>
      <c r="BA179" s="94" t="str">
        <f t="shared" ca="1" si="476"/>
        <v/>
      </c>
      <c r="BB179" s="94">
        <f t="shared" ca="1" si="476"/>
        <v>2.66</v>
      </c>
      <c r="BC179" s="94" t="str">
        <f t="shared" ca="1" si="476"/>
        <v/>
      </c>
      <c r="BD179" s="94">
        <f t="shared" ca="1" si="476"/>
        <v>-5.98</v>
      </c>
      <c r="BE179" s="94">
        <f t="shared" ca="1" si="477"/>
        <v>6.5600000000000005</v>
      </c>
      <c r="BF179" s="94">
        <f t="shared" ca="1" si="478"/>
        <v>2.9892700000000001E-2</v>
      </c>
      <c r="BG179" s="94">
        <f t="shared" ca="1" si="478"/>
        <v>2.9521999999999999</v>
      </c>
      <c r="BH179" s="99">
        <f t="shared" ca="1" si="479"/>
        <v>148</v>
      </c>
      <c r="BI179" s="59">
        <f t="shared" ca="1" si="480"/>
        <v>1.2</v>
      </c>
      <c r="BJ179" s="59">
        <f t="shared" ca="1" si="480"/>
        <v>1.82</v>
      </c>
      <c r="BK179" s="59">
        <f t="shared" ca="1" si="480"/>
        <v>0.88</v>
      </c>
      <c r="BL179" s="59" t="str">
        <f t="shared" ca="1" si="480"/>
        <v/>
      </c>
      <c r="BM179" s="59">
        <f t="shared" ca="1" si="480"/>
        <v>2.66</v>
      </c>
      <c r="BN179" s="59" t="str">
        <f t="shared" ca="1" si="480"/>
        <v/>
      </c>
      <c r="BO179" s="59">
        <f t="shared" ca="1" si="480"/>
        <v>-5.98</v>
      </c>
      <c r="BP179" s="59">
        <f t="shared" ca="1" si="481"/>
        <v>6.5600000000000005</v>
      </c>
      <c r="BQ179" s="59">
        <f t="shared" ca="1" si="482"/>
        <v>2.9892700000000001E-2</v>
      </c>
      <c r="BR179" s="59">
        <f t="shared" ca="1" si="482"/>
        <v>2.9521999999999999</v>
      </c>
      <c r="BS179" t="str">
        <f t="shared" si="483"/>
        <v>W15R08</v>
      </c>
      <c r="BT179">
        <f t="shared" si="484"/>
        <v>179</v>
      </c>
      <c r="BU179" t="b">
        <f t="shared" si="486"/>
        <v>0</v>
      </c>
      <c r="BV179" s="2"/>
    </row>
    <row r="180" spans="1:74" x14ac:dyDescent="0.3">
      <c r="A180" t="str">
        <f t="shared" si="485"/>
        <v>W15</v>
      </c>
      <c r="B180" t="s">
        <v>93</v>
      </c>
      <c r="C180" s="3" t="str">
        <f t="shared" si="456"/>
        <v>Zone 09</v>
      </c>
      <c r="D180" t="str">
        <f t="shared" si="457"/>
        <v>n/a</v>
      </c>
      <c r="E180" s="2">
        <f t="shared" ca="1" si="458"/>
        <v>7.2799999999999994</v>
      </c>
      <c r="F180" s="2">
        <f t="shared" ca="1" si="459"/>
        <v>7.2799999999999994</v>
      </c>
      <c r="G180" s="3">
        <f t="shared" ca="1" si="460"/>
        <v>0</v>
      </c>
      <c r="H180" s="27" t="str">
        <f t="shared" ca="1" si="461"/>
        <v>Yes</v>
      </c>
      <c r="I180" s="2">
        <f t="shared" ca="1" si="462"/>
        <v>7.2799999999999994</v>
      </c>
      <c r="J180" s="2">
        <f ca="1">IF(Units="EDR2 total",BF180,IF(Units="EDR1 total",#REF!,BE180))</f>
        <v>7.2799999999999994</v>
      </c>
      <c r="K180" s="2">
        <f ca="1">IF(Units="EDR2 total",BQ180,IF(Units="EDR1 total",#REF!,BP180))</f>
        <v>7.2799999999999994</v>
      </c>
      <c r="L180" s="3">
        <f t="shared" ca="1" si="463"/>
        <v>0</v>
      </c>
      <c r="M180" s="3" t="str">
        <f t="shared" ca="1" si="464"/>
        <v>Yes</v>
      </c>
      <c r="N180" s="27" t="str">
        <f t="shared" si="465"/>
        <v>W15R09</v>
      </c>
      <c r="O180" s="19">
        <f t="shared" ca="1" si="466"/>
        <v>0</v>
      </c>
      <c r="P180" s="93">
        <f t="shared" ca="1" si="467"/>
        <v>149</v>
      </c>
      <c r="Q180" s="94">
        <f t="shared" ca="1" si="468"/>
        <v>1.78</v>
      </c>
      <c r="R180" s="94">
        <f t="shared" ca="1" si="468"/>
        <v>1.9</v>
      </c>
      <c r="S180" s="94">
        <f t="shared" ca="1" si="468"/>
        <v>0.87</v>
      </c>
      <c r="T180" s="94" t="str">
        <f t="shared" ca="1" si="468"/>
        <v/>
      </c>
      <c r="U180" s="94">
        <f t="shared" ca="1" si="468"/>
        <v>2.73</v>
      </c>
      <c r="V180" s="94">
        <f t="shared" ca="1" si="468"/>
        <v>0</v>
      </c>
      <c r="W180" s="94">
        <f t="shared" ca="1" si="469"/>
        <v>7.2799999999999994</v>
      </c>
      <c r="X180" s="94">
        <f t="shared" ca="1" si="470"/>
        <v>14.51</v>
      </c>
      <c r="Y180" s="94">
        <f t="shared" ca="1" si="470"/>
        <v>3.0689999999999999E-2</v>
      </c>
      <c r="Z180" s="107">
        <f t="shared" ca="1" si="470"/>
        <v>3.0150999999999999</v>
      </c>
      <c r="AA180" s="107">
        <f t="shared" ca="1" si="470"/>
        <v>3.27</v>
      </c>
      <c r="AB180" s="94">
        <f t="shared" ca="1" si="470"/>
        <v>52</v>
      </c>
      <c r="AC180" s="94">
        <f t="shared" ca="1" si="470"/>
        <v>0</v>
      </c>
      <c r="AD180" s="94">
        <f t="shared" ca="1" si="470"/>
        <v>0</v>
      </c>
      <c r="AE180" s="99">
        <f t="shared" ca="1" si="471"/>
        <v>149</v>
      </c>
      <c r="AF180" s="59">
        <f t="shared" ca="1" si="472"/>
        <v>1.78</v>
      </c>
      <c r="AG180" s="59">
        <f t="shared" ca="1" si="472"/>
        <v>1.9</v>
      </c>
      <c r="AH180" s="59">
        <f t="shared" ca="1" si="472"/>
        <v>0.87</v>
      </c>
      <c r="AI180" s="59" t="str">
        <f t="shared" ca="1" si="472"/>
        <v/>
      </c>
      <c r="AJ180" s="59">
        <f t="shared" ca="1" si="472"/>
        <v>2.73</v>
      </c>
      <c r="AK180" s="59">
        <f t="shared" ca="1" si="472"/>
        <v>0</v>
      </c>
      <c r="AL180" s="59">
        <f t="shared" ca="1" si="472"/>
        <v>-6.22</v>
      </c>
      <c r="AM180" s="59">
        <f t="shared" ca="1" si="473"/>
        <v>7.2799999999999994</v>
      </c>
      <c r="AN180" s="59">
        <f t="shared" ca="1" si="474"/>
        <v>3.0689999999999999E-2</v>
      </c>
      <c r="AO180" s="59">
        <f t="shared" ca="1" si="474"/>
        <v>3.0150999999999999</v>
      </c>
      <c r="AP180" s="59">
        <f t="shared" ca="1" si="474"/>
        <v>3.27</v>
      </c>
      <c r="AQ180" s="59">
        <f t="shared" ca="1" si="474"/>
        <v>52</v>
      </c>
      <c r="AR180" s="103">
        <f t="shared" ca="1" si="474"/>
        <v>3.0150999999999999</v>
      </c>
      <c r="AS180" s="103">
        <f t="shared" ca="1" si="474"/>
        <v>3.27</v>
      </c>
      <c r="AT180" s="59">
        <f t="shared" ca="1" si="474"/>
        <v>52</v>
      </c>
      <c r="AU180" s="59">
        <f t="shared" ca="1" si="474"/>
        <v>0</v>
      </c>
      <c r="AV180" s="59">
        <f t="shared" ca="1" si="474"/>
        <v>0</v>
      </c>
      <c r="AW180" s="93">
        <f t="shared" ca="1" si="475"/>
        <v>149</v>
      </c>
      <c r="AX180" s="94">
        <f t="shared" ca="1" si="476"/>
        <v>1.78</v>
      </c>
      <c r="AY180" s="94">
        <f t="shared" ca="1" si="476"/>
        <v>1.9</v>
      </c>
      <c r="AZ180" s="94">
        <f t="shared" ca="1" si="476"/>
        <v>0.87</v>
      </c>
      <c r="BA180" s="94" t="str">
        <f t="shared" ca="1" si="476"/>
        <v/>
      </c>
      <c r="BB180" s="94">
        <f t="shared" ca="1" si="476"/>
        <v>2.73</v>
      </c>
      <c r="BC180" s="94" t="str">
        <f t="shared" ca="1" si="476"/>
        <v/>
      </c>
      <c r="BD180" s="94">
        <f t="shared" ca="1" si="476"/>
        <v>-6.22</v>
      </c>
      <c r="BE180" s="94">
        <f t="shared" ca="1" si="477"/>
        <v>7.2799999999999994</v>
      </c>
      <c r="BF180" s="94">
        <f t="shared" ca="1" si="478"/>
        <v>3.0688E-2</v>
      </c>
      <c r="BG180" s="94">
        <f t="shared" ca="1" si="478"/>
        <v>3.0150999999999999</v>
      </c>
      <c r="BH180" s="99">
        <f t="shared" ca="1" si="479"/>
        <v>149</v>
      </c>
      <c r="BI180" s="59">
        <f t="shared" ca="1" si="480"/>
        <v>1.78</v>
      </c>
      <c r="BJ180" s="59">
        <f t="shared" ca="1" si="480"/>
        <v>1.9</v>
      </c>
      <c r="BK180" s="59">
        <f t="shared" ca="1" si="480"/>
        <v>0.87</v>
      </c>
      <c r="BL180" s="59" t="str">
        <f t="shared" ca="1" si="480"/>
        <v/>
      </c>
      <c r="BM180" s="59">
        <f t="shared" ca="1" si="480"/>
        <v>2.73</v>
      </c>
      <c r="BN180" s="59" t="str">
        <f t="shared" ca="1" si="480"/>
        <v/>
      </c>
      <c r="BO180" s="59">
        <f t="shared" ca="1" si="480"/>
        <v>-6.22</v>
      </c>
      <c r="BP180" s="59">
        <f t="shared" ca="1" si="481"/>
        <v>7.2799999999999994</v>
      </c>
      <c r="BQ180" s="59">
        <f t="shared" ca="1" si="482"/>
        <v>3.0688E-2</v>
      </c>
      <c r="BR180" s="59">
        <f t="shared" ca="1" si="482"/>
        <v>3.0150999999999999</v>
      </c>
      <c r="BS180" t="str">
        <f t="shared" si="483"/>
        <v>W15R09</v>
      </c>
      <c r="BT180">
        <f t="shared" si="484"/>
        <v>180</v>
      </c>
      <c r="BU180" t="b">
        <f t="shared" si="486"/>
        <v>0</v>
      </c>
      <c r="BV180" s="2"/>
    </row>
    <row r="181" spans="1:74" x14ac:dyDescent="0.3">
      <c r="A181" t="str">
        <f t="shared" si="485"/>
        <v>W15</v>
      </c>
      <c r="B181" t="s">
        <v>95</v>
      </c>
      <c r="C181" s="3" t="str">
        <f t="shared" si="456"/>
        <v>Zone 10</v>
      </c>
      <c r="D181" t="str">
        <f t="shared" si="457"/>
        <v>n/a</v>
      </c>
      <c r="E181" s="2">
        <f t="shared" ca="1" si="458"/>
        <v>8.0100000000000016</v>
      </c>
      <c r="F181" s="2">
        <f t="shared" ca="1" si="459"/>
        <v>8.0100000000000016</v>
      </c>
      <c r="G181" s="3">
        <f t="shared" ca="1" si="460"/>
        <v>0</v>
      </c>
      <c r="H181" s="27" t="str">
        <f t="shared" ca="1" si="461"/>
        <v>Yes</v>
      </c>
      <c r="I181" s="2">
        <f t="shared" ca="1" si="462"/>
        <v>8.0100000000000016</v>
      </c>
      <c r="J181" s="2">
        <f ca="1">IF(Units="EDR2 total",BF181,IF(Units="EDR1 total",#REF!,BE181))</f>
        <v>8.0100000000000016</v>
      </c>
      <c r="K181" s="2">
        <f ca="1">IF(Units="EDR2 total",BQ181,IF(Units="EDR1 total",#REF!,BP181))</f>
        <v>8.0100000000000016</v>
      </c>
      <c r="L181" s="3">
        <f t="shared" ca="1" si="463"/>
        <v>0</v>
      </c>
      <c r="M181" s="3" t="str">
        <f t="shared" ca="1" si="464"/>
        <v>Yes</v>
      </c>
      <c r="N181" s="27" t="str">
        <f t="shared" si="465"/>
        <v>W15R10</v>
      </c>
      <c r="O181" s="19">
        <f t="shared" ca="1" si="466"/>
        <v>0</v>
      </c>
      <c r="P181" s="93">
        <f t="shared" ca="1" si="467"/>
        <v>150</v>
      </c>
      <c r="Q181" s="94">
        <f t="shared" ca="1" si="468"/>
        <v>1.88</v>
      </c>
      <c r="R181" s="94">
        <f t="shared" ca="1" si="468"/>
        <v>2.61</v>
      </c>
      <c r="S181" s="94">
        <f t="shared" ca="1" si="468"/>
        <v>0.86</v>
      </c>
      <c r="T181" s="94" t="str">
        <f t="shared" ca="1" si="468"/>
        <v/>
      </c>
      <c r="U181" s="94">
        <f t="shared" ca="1" si="468"/>
        <v>2.66</v>
      </c>
      <c r="V181" s="94">
        <f t="shared" ca="1" si="468"/>
        <v>0</v>
      </c>
      <c r="W181" s="94">
        <f t="shared" ca="1" si="469"/>
        <v>8.0100000000000016</v>
      </c>
      <c r="X181" s="94">
        <f t="shared" ca="1" si="470"/>
        <v>15</v>
      </c>
      <c r="Y181" s="94">
        <f t="shared" ca="1" si="470"/>
        <v>3.1877500000000003E-2</v>
      </c>
      <c r="Z181" s="107">
        <f t="shared" ca="1" si="470"/>
        <v>3.1029</v>
      </c>
      <c r="AA181" s="107">
        <f t="shared" ca="1" si="470"/>
        <v>3.21</v>
      </c>
      <c r="AB181" s="94">
        <f t="shared" ca="1" si="470"/>
        <v>75</v>
      </c>
      <c r="AC181" s="94">
        <f t="shared" ca="1" si="470"/>
        <v>0</v>
      </c>
      <c r="AD181" s="94">
        <f t="shared" ca="1" si="470"/>
        <v>0</v>
      </c>
      <c r="AE181" s="99">
        <f t="shared" ca="1" si="471"/>
        <v>150</v>
      </c>
      <c r="AF181" s="59">
        <f t="shared" ca="1" si="472"/>
        <v>1.88</v>
      </c>
      <c r="AG181" s="59">
        <f t="shared" ca="1" si="472"/>
        <v>2.61</v>
      </c>
      <c r="AH181" s="59">
        <f t="shared" ca="1" si="472"/>
        <v>0.86</v>
      </c>
      <c r="AI181" s="59" t="str">
        <f t="shared" ca="1" si="472"/>
        <v/>
      </c>
      <c r="AJ181" s="59">
        <f t="shared" ca="1" si="472"/>
        <v>2.66</v>
      </c>
      <c r="AK181" s="59">
        <f t="shared" ca="1" si="472"/>
        <v>0</v>
      </c>
      <c r="AL181" s="59">
        <f t="shared" ca="1" si="472"/>
        <v>-6.47</v>
      </c>
      <c r="AM181" s="59">
        <f t="shared" ca="1" si="473"/>
        <v>8.0100000000000016</v>
      </c>
      <c r="AN181" s="59">
        <f t="shared" ca="1" si="474"/>
        <v>3.1877500000000003E-2</v>
      </c>
      <c r="AO181" s="59">
        <f t="shared" ca="1" si="474"/>
        <v>3.1029</v>
      </c>
      <c r="AP181" s="59">
        <f t="shared" ca="1" si="474"/>
        <v>3.21</v>
      </c>
      <c r="AQ181" s="59">
        <f t="shared" ca="1" si="474"/>
        <v>75</v>
      </c>
      <c r="AR181" s="103">
        <f t="shared" ca="1" si="474"/>
        <v>3.1029</v>
      </c>
      <c r="AS181" s="103">
        <f t="shared" ca="1" si="474"/>
        <v>3.21</v>
      </c>
      <c r="AT181" s="59">
        <f t="shared" ca="1" si="474"/>
        <v>75</v>
      </c>
      <c r="AU181" s="59">
        <f t="shared" ca="1" si="474"/>
        <v>0</v>
      </c>
      <c r="AV181" s="59">
        <f t="shared" ca="1" si="474"/>
        <v>0</v>
      </c>
      <c r="AW181" s="93">
        <f t="shared" ca="1" si="475"/>
        <v>150</v>
      </c>
      <c r="AX181" s="94">
        <f t="shared" ca="1" si="476"/>
        <v>1.88</v>
      </c>
      <c r="AY181" s="94">
        <f t="shared" ca="1" si="476"/>
        <v>2.61</v>
      </c>
      <c r="AZ181" s="94">
        <f t="shared" ca="1" si="476"/>
        <v>0.86</v>
      </c>
      <c r="BA181" s="94" t="str">
        <f t="shared" ca="1" si="476"/>
        <v/>
      </c>
      <c r="BB181" s="94">
        <f t="shared" ca="1" si="476"/>
        <v>2.66</v>
      </c>
      <c r="BC181" s="94" t="str">
        <f t="shared" ca="1" si="476"/>
        <v/>
      </c>
      <c r="BD181" s="94">
        <f t="shared" ca="1" si="476"/>
        <v>-6.47</v>
      </c>
      <c r="BE181" s="94">
        <f t="shared" ca="1" si="477"/>
        <v>8.0100000000000016</v>
      </c>
      <c r="BF181" s="94">
        <f t="shared" ca="1" si="478"/>
        <v>3.1876399999999999E-2</v>
      </c>
      <c r="BG181" s="94">
        <f t="shared" ca="1" si="478"/>
        <v>3.1029</v>
      </c>
      <c r="BH181" s="99">
        <f t="shared" ca="1" si="479"/>
        <v>150</v>
      </c>
      <c r="BI181" s="59">
        <f t="shared" ca="1" si="480"/>
        <v>1.88</v>
      </c>
      <c r="BJ181" s="59">
        <f t="shared" ca="1" si="480"/>
        <v>2.61</v>
      </c>
      <c r="BK181" s="59">
        <f t="shared" ca="1" si="480"/>
        <v>0.86</v>
      </c>
      <c r="BL181" s="59" t="str">
        <f t="shared" ca="1" si="480"/>
        <v/>
      </c>
      <c r="BM181" s="59">
        <f t="shared" ca="1" si="480"/>
        <v>2.66</v>
      </c>
      <c r="BN181" s="59" t="str">
        <f t="shared" ca="1" si="480"/>
        <v/>
      </c>
      <c r="BO181" s="59">
        <f t="shared" ca="1" si="480"/>
        <v>-6.47</v>
      </c>
      <c r="BP181" s="59">
        <f t="shared" ca="1" si="481"/>
        <v>8.0100000000000016</v>
      </c>
      <c r="BQ181" s="59">
        <f t="shared" ca="1" si="482"/>
        <v>3.1876399999999999E-2</v>
      </c>
      <c r="BR181" s="59">
        <f t="shared" ca="1" si="482"/>
        <v>3.1029</v>
      </c>
      <c r="BS181" t="str">
        <f t="shared" si="483"/>
        <v>W15R10</v>
      </c>
      <c r="BT181">
        <f t="shared" si="484"/>
        <v>181</v>
      </c>
      <c r="BU181" t="b">
        <f t="shared" si="486"/>
        <v>0</v>
      </c>
      <c r="BV181" s="2"/>
    </row>
    <row r="182" spans="1:74" x14ac:dyDescent="0.3">
      <c r="A182" t="str">
        <f t="shared" si="485"/>
        <v>W15</v>
      </c>
      <c r="B182" t="s">
        <v>97</v>
      </c>
      <c r="C182" s="3" t="str">
        <f t="shared" si="456"/>
        <v>Zone 11</v>
      </c>
      <c r="D182" t="str">
        <f t="shared" si="457"/>
        <v>n/a</v>
      </c>
      <c r="E182" s="2">
        <f t="shared" ca="1" si="458"/>
        <v>14.07</v>
      </c>
      <c r="F182" s="2">
        <f t="shared" ca="1" si="459"/>
        <v>14.07</v>
      </c>
      <c r="G182" s="3">
        <f t="shared" ca="1" si="460"/>
        <v>0</v>
      </c>
      <c r="H182" s="27" t="str">
        <f t="shared" ca="1" si="461"/>
        <v>Yes</v>
      </c>
      <c r="I182" s="2">
        <f t="shared" ca="1" si="462"/>
        <v>14.07</v>
      </c>
      <c r="J182" s="2">
        <f ca="1">IF(Units="EDR2 total",BF182,IF(Units="EDR1 total",#REF!,BE182))</f>
        <v>14.07</v>
      </c>
      <c r="K182" s="2">
        <f ca="1">IF(Units="EDR2 total",BQ182,IF(Units="EDR1 total",#REF!,BP182))</f>
        <v>14.07</v>
      </c>
      <c r="L182" s="3">
        <f t="shared" ca="1" si="463"/>
        <v>0</v>
      </c>
      <c r="M182" s="3" t="str">
        <f t="shared" ca="1" si="464"/>
        <v>Yes</v>
      </c>
      <c r="N182" s="27" t="str">
        <f t="shared" si="465"/>
        <v>W15R11</v>
      </c>
      <c r="O182" s="19">
        <f t="shared" ca="1" si="466"/>
        <v>0</v>
      </c>
      <c r="P182" s="93">
        <f t="shared" ca="1" si="467"/>
        <v>151</v>
      </c>
      <c r="Q182" s="94">
        <f t="shared" ref="Q182:V187" ca="1" si="487">IF(Q$3=0,"",INDEX(INDIRECT(Q$1),$P182,Q$3))</f>
        <v>5.8</v>
      </c>
      <c r="R182" s="94">
        <f t="shared" ca="1" si="487"/>
        <v>4.18</v>
      </c>
      <c r="S182" s="94">
        <f t="shared" ca="1" si="487"/>
        <v>0.86</v>
      </c>
      <c r="T182" s="94" t="str">
        <f t="shared" ca="1" si="487"/>
        <v/>
      </c>
      <c r="U182" s="94">
        <f t="shared" ca="1" si="487"/>
        <v>3.23</v>
      </c>
      <c r="V182" s="94">
        <f t="shared" ca="1" si="487"/>
        <v>0</v>
      </c>
      <c r="W182" s="94">
        <f t="shared" ca="1" si="469"/>
        <v>14.07</v>
      </c>
      <c r="X182" s="94">
        <f t="shared" ref="X182:AD187" ca="1" si="488">IF(X$3=0,"",INDEX(INDIRECT(X$1),$P182,X$3))</f>
        <v>20.84</v>
      </c>
      <c r="Y182" s="94">
        <f t="shared" ca="1" si="488"/>
        <v>3.61953E-2</v>
      </c>
      <c r="Z182" s="107">
        <f t="shared" ca="1" si="488"/>
        <v>3.6972</v>
      </c>
      <c r="AA182" s="107">
        <f t="shared" ca="1" si="488"/>
        <v>3.16</v>
      </c>
      <c r="AB182" s="94">
        <f t="shared" ca="1" si="488"/>
        <v>121</v>
      </c>
      <c r="AC182" s="94">
        <f t="shared" ca="1" si="488"/>
        <v>0</v>
      </c>
      <c r="AD182" s="94">
        <f t="shared" ca="1" si="488"/>
        <v>0</v>
      </c>
      <c r="AE182" s="99">
        <f t="shared" ca="1" si="471"/>
        <v>151</v>
      </c>
      <c r="AF182" s="59">
        <f t="shared" ref="AF182:AL187" ca="1" si="489">IF(AF$3=0,"",INDEX(INDIRECT(AF$1),$AE182,AF$3))</f>
        <v>5.8</v>
      </c>
      <c r="AG182" s="59">
        <f t="shared" ca="1" si="489"/>
        <v>4.18</v>
      </c>
      <c r="AH182" s="59">
        <f t="shared" ca="1" si="489"/>
        <v>0.86</v>
      </c>
      <c r="AI182" s="59" t="str">
        <f t="shared" ca="1" si="489"/>
        <v/>
      </c>
      <c r="AJ182" s="59">
        <f t="shared" ca="1" si="489"/>
        <v>3.23</v>
      </c>
      <c r="AK182" s="59">
        <f t="shared" ca="1" si="489"/>
        <v>0</v>
      </c>
      <c r="AL182" s="59">
        <f t="shared" ca="1" si="489"/>
        <v>-6.68</v>
      </c>
      <c r="AM182" s="59">
        <f t="shared" ca="1" si="473"/>
        <v>14.07</v>
      </c>
      <c r="AN182" s="59">
        <f t="shared" ref="AN182:AV187" ca="1" si="490">IF(AN$3=0,"",INDEX(INDIRECT(AN$1),$AE182,AN$3))</f>
        <v>3.61953E-2</v>
      </c>
      <c r="AO182" s="59">
        <f t="shared" ca="1" si="490"/>
        <v>3.6972</v>
      </c>
      <c r="AP182" s="59">
        <f t="shared" ca="1" si="490"/>
        <v>3.16</v>
      </c>
      <c r="AQ182" s="59">
        <f t="shared" ca="1" si="490"/>
        <v>121</v>
      </c>
      <c r="AR182" s="103">
        <f t="shared" ca="1" si="490"/>
        <v>3.6972</v>
      </c>
      <c r="AS182" s="103">
        <f t="shared" ca="1" si="490"/>
        <v>3.16</v>
      </c>
      <c r="AT182" s="59">
        <f t="shared" ca="1" si="490"/>
        <v>121</v>
      </c>
      <c r="AU182" s="59">
        <f t="shared" ca="1" si="490"/>
        <v>0</v>
      </c>
      <c r="AV182" s="59">
        <f t="shared" ca="1" si="490"/>
        <v>0</v>
      </c>
      <c r="AW182" s="93">
        <f t="shared" ca="1" si="475"/>
        <v>151</v>
      </c>
      <c r="AX182" s="94">
        <f t="shared" ref="AX182:BD187" ca="1" si="491">IF(AX$3=0,"",INDEX(INDIRECT(AX$1),$AW182,AX$3))</f>
        <v>5.8</v>
      </c>
      <c r="AY182" s="94">
        <f t="shared" ca="1" si="491"/>
        <v>4.18</v>
      </c>
      <c r="AZ182" s="94">
        <f t="shared" ca="1" si="491"/>
        <v>0.86</v>
      </c>
      <c r="BA182" s="94" t="str">
        <f t="shared" ca="1" si="491"/>
        <v/>
      </c>
      <c r="BB182" s="94">
        <f t="shared" ca="1" si="491"/>
        <v>3.23</v>
      </c>
      <c r="BC182" s="94" t="str">
        <f t="shared" ca="1" si="491"/>
        <v/>
      </c>
      <c r="BD182" s="94">
        <f t="shared" ca="1" si="491"/>
        <v>-6.68</v>
      </c>
      <c r="BE182" s="94">
        <f t="shared" ca="1" si="477"/>
        <v>14.07</v>
      </c>
      <c r="BF182" s="94">
        <f t="shared" ref="BF182:BG187" ca="1" si="492">IF(BF$3=0,"",INDEX(INDIRECT(BF$1),$P182,BF$3))</f>
        <v>3.6193599999999999E-2</v>
      </c>
      <c r="BG182" s="94">
        <f t="shared" ca="1" si="492"/>
        <v>3.6972</v>
      </c>
      <c r="BH182" s="99">
        <f t="shared" ca="1" si="479"/>
        <v>151</v>
      </c>
      <c r="BI182" s="59">
        <f t="shared" ref="BI182:BO187" ca="1" si="493">IF(BI$3=0,"",INDEX(INDIRECT(BI$1),$BH182,BI$3))</f>
        <v>5.8</v>
      </c>
      <c r="BJ182" s="59">
        <f t="shared" ca="1" si="493"/>
        <v>4.18</v>
      </c>
      <c r="BK182" s="59">
        <f t="shared" ca="1" si="493"/>
        <v>0.86</v>
      </c>
      <c r="BL182" s="59" t="str">
        <f t="shared" ca="1" si="493"/>
        <v/>
      </c>
      <c r="BM182" s="59">
        <f t="shared" ca="1" si="493"/>
        <v>3.23</v>
      </c>
      <c r="BN182" s="59" t="str">
        <f t="shared" ca="1" si="493"/>
        <v/>
      </c>
      <c r="BO182" s="59">
        <f t="shared" ca="1" si="493"/>
        <v>-6.68</v>
      </c>
      <c r="BP182" s="59">
        <f t="shared" ca="1" si="481"/>
        <v>14.07</v>
      </c>
      <c r="BQ182" s="59">
        <f t="shared" ref="BQ182:BR187" ca="1" si="494">IF(BQ$3=0,"",INDEX(INDIRECT(BQ$1),$BH182,BQ$3))</f>
        <v>3.6193599999999999E-2</v>
      </c>
      <c r="BR182" s="59">
        <f t="shared" ca="1" si="494"/>
        <v>3.6972</v>
      </c>
      <c r="BS182" t="str">
        <f t="shared" si="483"/>
        <v>W15R11</v>
      </c>
      <c r="BT182">
        <f t="shared" si="484"/>
        <v>182</v>
      </c>
      <c r="BU182" t="b">
        <f t="shared" si="486"/>
        <v>0</v>
      </c>
      <c r="BV182" s="2"/>
    </row>
    <row r="183" spans="1:74" x14ac:dyDescent="0.3">
      <c r="A183" t="str">
        <f t="shared" si="485"/>
        <v>W15</v>
      </c>
      <c r="B183" t="s">
        <v>99</v>
      </c>
      <c r="C183" s="3" t="str">
        <f t="shared" si="456"/>
        <v>Zone 12</v>
      </c>
      <c r="D183" t="str">
        <f t="shared" si="457"/>
        <v>n/a</v>
      </c>
      <c r="E183" s="2">
        <f t="shared" ca="1" si="458"/>
        <v>11.42</v>
      </c>
      <c r="F183" s="2">
        <f t="shared" ca="1" si="459"/>
        <v>11.42</v>
      </c>
      <c r="G183" s="3">
        <f t="shared" ca="1" si="460"/>
        <v>0</v>
      </c>
      <c r="H183" s="27" t="str">
        <f t="shared" ca="1" si="461"/>
        <v>Yes</v>
      </c>
      <c r="I183" s="2">
        <f t="shared" ca="1" si="462"/>
        <v>11.39</v>
      </c>
      <c r="J183" s="2">
        <f ca="1">IF(Units="EDR2 total",BF183,IF(Units="EDR1 total",#REF!,BE183))</f>
        <v>11.39</v>
      </c>
      <c r="K183" s="2">
        <f ca="1">IF(Units="EDR2 total",BQ183,IF(Units="EDR1 total",#REF!,BP183))</f>
        <v>11.39</v>
      </c>
      <c r="L183" s="3">
        <f t="shared" ca="1" si="463"/>
        <v>0</v>
      </c>
      <c r="M183" s="3" t="str">
        <f t="shared" ca="1" si="464"/>
        <v>Yes</v>
      </c>
      <c r="N183" s="27" t="str">
        <f t="shared" si="465"/>
        <v>W15R12</v>
      </c>
      <c r="O183" s="19">
        <f t="shared" ca="1" si="466"/>
        <v>-2.9999999999999361E-2</v>
      </c>
      <c r="P183" s="93">
        <f t="shared" ca="1" si="467"/>
        <v>152</v>
      </c>
      <c r="Q183" s="94">
        <f t="shared" ca="1" si="487"/>
        <v>5.75</v>
      </c>
      <c r="R183" s="94">
        <f t="shared" ca="1" si="487"/>
        <v>1.25</v>
      </c>
      <c r="S183" s="94">
        <f t="shared" ca="1" si="487"/>
        <v>0.86</v>
      </c>
      <c r="T183" s="94" t="str">
        <f t="shared" ca="1" si="487"/>
        <v/>
      </c>
      <c r="U183" s="94">
        <f t="shared" ca="1" si="487"/>
        <v>3.56</v>
      </c>
      <c r="V183" s="94">
        <f t="shared" ca="1" si="487"/>
        <v>0</v>
      </c>
      <c r="W183" s="94">
        <f t="shared" ca="1" si="469"/>
        <v>11.42</v>
      </c>
      <c r="X183" s="94">
        <f t="shared" ca="1" si="488"/>
        <v>19.3</v>
      </c>
      <c r="Y183" s="94">
        <f t="shared" ca="1" si="488"/>
        <v>1.31968E-2</v>
      </c>
      <c r="Z183" s="107">
        <f t="shared" ca="1" si="488"/>
        <v>3.0550999999999999</v>
      </c>
      <c r="AA183" s="107">
        <f t="shared" ca="1" si="488"/>
        <v>3.35</v>
      </c>
      <c r="AB183" s="94">
        <f t="shared" ca="1" si="488"/>
        <v>29</v>
      </c>
      <c r="AC183" s="94">
        <f t="shared" ca="1" si="488"/>
        <v>-0.03</v>
      </c>
      <c r="AD183" s="94">
        <f t="shared" ca="1" si="488"/>
        <v>-0.03</v>
      </c>
      <c r="AE183" s="99">
        <f t="shared" ca="1" si="471"/>
        <v>152</v>
      </c>
      <c r="AF183" s="59">
        <f t="shared" ca="1" si="489"/>
        <v>5.75</v>
      </c>
      <c r="AG183" s="59">
        <f t="shared" ca="1" si="489"/>
        <v>1.25</v>
      </c>
      <c r="AH183" s="59">
        <f t="shared" ca="1" si="489"/>
        <v>0.86</v>
      </c>
      <c r="AI183" s="59" t="str">
        <f t="shared" ca="1" si="489"/>
        <v/>
      </c>
      <c r="AJ183" s="59">
        <f t="shared" ca="1" si="489"/>
        <v>3.56</v>
      </c>
      <c r="AK183" s="59">
        <f t="shared" ca="1" si="489"/>
        <v>0</v>
      </c>
      <c r="AL183" s="59">
        <f t="shared" ca="1" si="489"/>
        <v>-5.53</v>
      </c>
      <c r="AM183" s="59">
        <f t="shared" ca="1" si="473"/>
        <v>11.42</v>
      </c>
      <c r="AN183" s="59">
        <f t="shared" ca="1" si="490"/>
        <v>1.31968E-2</v>
      </c>
      <c r="AO183" s="59">
        <f t="shared" ca="1" si="490"/>
        <v>3.0550999999999999</v>
      </c>
      <c r="AP183" s="59">
        <f t="shared" ca="1" si="490"/>
        <v>3.35</v>
      </c>
      <c r="AQ183" s="59">
        <f t="shared" ca="1" si="490"/>
        <v>29</v>
      </c>
      <c r="AR183" s="103">
        <f t="shared" ca="1" si="490"/>
        <v>3.0550999999999999</v>
      </c>
      <c r="AS183" s="103">
        <f t="shared" ca="1" si="490"/>
        <v>3.35</v>
      </c>
      <c r="AT183" s="59">
        <f t="shared" ca="1" si="490"/>
        <v>29</v>
      </c>
      <c r="AU183" s="59">
        <f t="shared" ca="1" si="490"/>
        <v>-0.03</v>
      </c>
      <c r="AV183" s="59">
        <f t="shared" ca="1" si="490"/>
        <v>-0.03</v>
      </c>
      <c r="AW183" s="93">
        <f t="shared" ca="1" si="475"/>
        <v>152</v>
      </c>
      <c r="AX183" s="94">
        <f t="shared" ca="1" si="491"/>
        <v>5.72</v>
      </c>
      <c r="AY183" s="94">
        <f t="shared" ca="1" si="491"/>
        <v>1.25</v>
      </c>
      <c r="AZ183" s="94">
        <f t="shared" ca="1" si="491"/>
        <v>0.86</v>
      </c>
      <c r="BA183" s="94" t="str">
        <f t="shared" ca="1" si="491"/>
        <v/>
      </c>
      <c r="BB183" s="94">
        <f t="shared" ca="1" si="491"/>
        <v>3.56</v>
      </c>
      <c r="BC183" s="94" t="str">
        <f t="shared" ca="1" si="491"/>
        <v/>
      </c>
      <c r="BD183" s="94">
        <f t="shared" ca="1" si="491"/>
        <v>-5.53</v>
      </c>
      <c r="BE183" s="94">
        <f t="shared" ca="1" si="477"/>
        <v>11.39</v>
      </c>
      <c r="BF183" s="94">
        <f t="shared" ca="1" si="492"/>
        <v>1.31845E-2</v>
      </c>
      <c r="BG183" s="94">
        <f t="shared" ca="1" si="492"/>
        <v>3.0550999999999999</v>
      </c>
      <c r="BH183" s="99">
        <f t="shared" ca="1" si="479"/>
        <v>152</v>
      </c>
      <c r="BI183" s="59">
        <f t="shared" ca="1" si="493"/>
        <v>5.72</v>
      </c>
      <c r="BJ183" s="59">
        <f t="shared" ca="1" si="493"/>
        <v>1.25</v>
      </c>
      <c r="BK183" s="59">
        <f t="shared" ca="1" si="493"/>
        <v>0.86</v>
      </c>
      <c r="BL183" s="59" t="str">
        <f t="shared" ca="1" si="493"/>
        <v/>
      </c>
      <c r="BM183" s="59">
        <f t="shared" ca="1" si="493"/>
        <v>3.56</v>
      </c>
      <c r="BN183" s="59" t="str">
        <f t="shared" ca="1" si="493"/>
        <v/>
      </c>
      <c r="BO183" s="59">
        <f t="shared" ca="1" si="493"/>
        <v>-5.53</v>
      </c>
      <c r="BP183" s="59">
        <f t="shared" ca="1" si="481"/>
        <v>11.39</v>
      </c>
      <c r="BQ183" s="59">
        <f t="shared" ca="1" si="494"/>
        <v>1.31845E-2</v>
      </c>
      <c r="BR183" s="59">
        <f t="shared" ca="1" si="494"/>
        <v>3.0550999999999999</v>
      </c>
      <c r="BS183" t="str">
        <f t="shared" si="483"/>
        <v>W15R12</v>
      </c>
      <c r="BT183">
        <f t="shared" si="484"/>
        <v>183</v>
      </c>
      <c r="BU183" t="b">
        <f t="shared" si="486"/>
        <v>0</v>
      </c>
      <c r="BV183" s="2"/>
    </row>
    <row r="184" spans="1:74" x14ac:dyDescent="0.3">
      <c r="A184" t="str">
        <f t="shared" si="485"/>
        <v>W15</v>
      </c>
      <c r="B184" t="s">
        <v>101</v>
      </c>
      <c r="C184" s="3" t="str">
        <f t="shared" si="456"/>
        <v>Zone 13</v>
      </c>
      <c r="D184" t="str">
        <f t="shared" si="457"/>
        <v>n/a</v>
      </c>
      <c r="E184" s="2">
        <f t="shared" ca="1" si="458"/>
        <v>13.469999999999999</v>
      </c>
      <c r="F184" s="2">
        <f t="shared" ca="1" si="459"/>
        <v>13.469999999999999</v>
      </c>
      <c r="G184" s="3">
        <f t="shared" ca="1" si="460"/>
        <v>0</v>
      </c>
      <c r="H184" s="27" t="str">
        <f t="shared" ca="1" si="461"/>
        <v>Yes</v>
      </c>
      <c r="I184" s="2">
        <f t="shared" ca="1" si="462"/>
        <v>13.469999999999999</v>
      </c>
      <c r="J184" s="2">
        <f ca="1">IF(Units="EDR2 total",BF184,IF(Units="EDR1 total",#REF!,BE184))</f>
        <v>13.469999999999999</v>
      </c>
      <c r="K184" s="2">
        <f ca="1">IF(Units="EDR2 total",BQ184,IF(Units="EDR1 total",#REF!,BP184))</f>
        <v>13.469999999999999</v>
      </c>
      <c r="L184" s="3">
        <f t="shared" ca="1" si="463"/>
        <v>0</v>
      </c>
      <c r="M184" s="3" t="str">
        <f t="shared" ca="1" si="464"/>
        <v>Yes</v>
      </c>
      <c r="N184" s="27" t="str">
        <f t="shared" si="465"/>
        <v>W15R13</v>
      </c>
      <c r="O184" s="19">
        <f t="shared" ca="1" si="466"/>
        <v>0</v>
      </c>
      <c r="P184" s="93">
        <f t="shared" ca="1" si="467"/>
        <v>153</v>
      </c>
      <c r="Q184" s="94">
        <f t="shared" ca="1" si="487"/>
        <v>4.3099999999999996</v>
      </c>
      <c r="R184" s="94">
        <f t="shared" ca="1" si="487"/>
        <v>5.35</v>
      </c>
      <c r="S184" s="94">
        <f t="shared" ca="1" si="487"/>
        <v>0.86</v>
      </c>
      <c r="T184" s="94" t="str">
        <f t="shared" ca="1" si="487"/>
        <v/>
      </c>
      <c r="U184" s="94">
        <f t="shared" ca="1" si="487"/>
        <v>2.95</v>
      </c>
      <c r="V184" s="94">
        <f t="shared" ca="1" si="487"/>
        <v>0</v>
      </c>
      <c r="W184" s="94">
        <f t="shared" ca="1" si="469"/>
        <v>13.469999999999999</v>
      </c>
      <c r="X184" s="94">
        <f t="shared" ca="1" si="488"/>
        <v>19.7</v>
      </c>
      <c r="Y184" s="94">
        <f t="shared" ca="1" si="488"/>
        <v>5.97479E-2</v>
      </c>
      <c r="Z184" s="107">
        <f t="shared" ca="1" si="488"/>
        <v>3.9238</v>
      </c>
      <c r="AA184" s="107">
        <f t="shared" ca="1" si="488"/>
        <v>3.16</v>
      </c>
      <c r="AB184" s="94">
        <f t="shared" ca="1" si="488"/>
        <v>139</v>
      </c>
      <c r="AC184" s="94">
        <f t="shared" ca="1" si="488"/>
        <v>0</v>
      </c>
      <c r="AD184" s="94">
        <f t="shared" ca="1" si="488"/>
        <v>0</v>
      </c>
      <c r="AE184" s="99">
        <f t="shared" ca="1" si="471"/>
        <v>153</v>
      </c>
      <c r="AF184" s="59">
        <f t="shared" ca="1" si="489"/>
        <v>4.3099999999999996</v>
      </c>
      <c r="AG184" s="59">
        <f t="shared" ca="1" si="489"/>
        <v>5.35</v>
      </c>
      <c r="AH184" s="59">
        <f t="shared" ca="1" si="489"/>
        <v>0.86</v>
      </c>
      <c r="AI184" s="59" t="str">
        <f t="shared" ca="1" si="489"/>
        <v/>
      </c>
      <c r="AJ184" s="59">
        <f t="shared" ca="1" si="489"/>
        <v>2.95</v>
      </c>
      <c r="AK184" s="59">
        <f t="shared" ca="1" si="489"/>
        <v>0</v>
      </c>
      <c r="AL184" s="59">
        <f t="shared" ca="1" si="489"/>
        <v>-7.27</v>
      </c>
      <c r="AM184" s="59">
        <f t="shared" ca="1" si="473"/>
        <v>13.469999999999999</v>
      </c>
      <c r="AN184" s="59">
        <f t="shared" ca="1" si="490"/>
        <v>5.97479E-2</v>
      </c>
      <c r="AO184" s="59">
        <f t="shared" ca="1" si="490"/>
        <v>3.9238</v>
      </c>
      <c r="AP184" s="59">
        <f t="shared" ca="1" si="490"/>
        <v>3.16</v>
      </c>
      <c r="AQ184" s="59">
        <f t="shared" ca="1" si="490"/>
        <v>139</v>
      </c>
      <c r="AR184" s="103">
        <f t="shared" ca="1" si="490"/>
        <v>3.9238</v>
      </c>
      <c r="AS184" s="103">
        <f t="shared" ca="1" si="490"/>
        <v>3.16</v>
      </c>
      <c r="AT184" s="59">
        <f t="shared" ca="1" si="490"/>
        <v>139</v>
      </c>
      <c r="AU184" s="59">
        <f t="shared" ca="1" si="490"/>
        <v>0</v>
      </c>
      <c r="AV184" s="59">
        <f t="shared" ca="1" si="490"/>
        <v>0</v>
      </c>
      <c r="AW184" s="93">
        <f t="shared" ca="1" si="475"/>
        <v>153</v>
      </c>
      <c r="AX184" s="94">
        <f t="shared" ca="1" si="491"/>
        <v>4.3099999999999996</v>
      </c>
      <c r="AY184" s="94">
        <f t="shared" ca="1" si="491"/>
        <v>5.35</v>
      </c>
      <c r="AZ184" s="94">
        <f t="shared" ca="1" si="491"/>
        <v>0.86</v>
      </c>
      <c r="BA184" s="94" t="str">
        <f t="shared" ca="1" si="491"/>
        <v/>
      </c>
      <c r="BB184" s="94">
        <f t="shared" ca="1" si="491"/>
        <v>2.95</v>
      </c>
      <c r="BC184" s="94" t="str">
        <f t="shared" ca="1" si="491"/>
        <v/>
      </c>
      <c r="BD184" s="94">
        <f t="shared" ca="1" si="491"/>
        <v>-7.27</v>
      </c>
      <c r="BE184" s="94">
        <f t="shared" ca="1" si="477"/>
        <v>13.469999999999999</v>
      </c>
      <c r="BF184" s="94">
        <f t="shared" ca="1" si="492"/>
        <v>5.9746899999999999E-2</v>
      </c>
      <c r="BG184" s="94">
        <f t="shared" ca="1" si="492"/>
        <v>3.9238</v>
      </c>
      <c r="BH184" s="99">
        <f t="shared" ca="1" si="479"/>
        <v>153</v>
      </c>
      <c r="BI184" s="59">
        <f t="shared" ca="1" si="493"/>
        <v>4.3099999999999996</v>
      </c>
      <c r="BJ184" s="59">
        <f t="shared" ca="1" si="493"/>
        <v>5.35</v>
      </c>
      <c r="BK184" s="59">
        <f t="shared" ca="1" si="493"/>
        <v>0.86</v>
      </c>
      <c r="BL184" s="59" t="str">
        <f t="shared" ca="1" si="493"/>
        <v/>
      </c>
      <c r="BM184" s="59">
        <f t="shared" ca="1" si="493"/>
        <v>2.95</v>
      </c>
      <c r="BN184" s="59" t="str">
        <f t="shared" ca="1" si="493"/>
        <v/>
      </c>
      <c r="BO184" s="59">
        <f t="shared" ca="1" si="493"/>
        <v>-7.27</v>
      </c>
      <c r="BP184" s="59">
        <f t="shared" ca="1" si="481"/>
        <v>13.469999999999999</v>
      </c>
      <c r="BQ184" s="59">
        <f t="shared" ca="1" si="494"/>
        <v>5.9746899999999999E-2</v>
      </c>
      <c r="BR184" s="59">
        <f t="shared" ca="1" si="494"/>
        <v>3.9238</v>
      </c>
      <c r="BS184" t="str">
        <f t="shared" si="483"/>
        <v>W15R13</v>
      </c>
      <c r="BT184">
        <f t="shared" si="484"/>
        <v>184</v>
      </c>
      <c r="BU184" t="b">
        <f t="shared" si="486"/>
        <v>0</v>
      </c>
      <c r="BV184" s="2"/>
    </row>
    <row r="185" spans="1:74" x14ac:dyDescent="0.3">
      <c r="A185" t="str">
        <f t="shared" si="485"/>
        <v>W15</v>
      </c>
      <c r="B185" t="s">
        <v>103</v>
      </c>
      <c r="C185" s="3" t="str">
        <f t="shared" si="456"/>
        <v>Zone 14</v>
      </c>
      <c r="D185" t="str">
        <f t="shared" si="457"/>
        <v>n/a</v>
      </c>
      <c r="E185" s="2">
        <f t="shared" ca="1" si="458"/>
        <v>13.98</v>
      </c>
      <c r="F185" s="2">
        <f t="shared" ca="1" si="459"/>
        <v>13.98</v>
      </c>
      <c r="G185" s="3">
        <f t="shared" ca="1" si="460"/>
        <v>0</v>
      </c>
      <c r="H185" s="27" t="str">
        <f t="shared" ca="1" si="461"/>
        <v>Yes</v>
      </c>
      <c r="I185" s="2">
        <f t="shared" ca="1" si="462"/>
        <v>13.98</v>
      </c>
      <c r="J185" s="2">
        <f ca="1">IF(Units="EDR2 total",BF185,IF(Units="EDR1 total",#REF!,BE185))</f>
        <v>13.98</v>
      </c>
      <c r="K185" s="2">
        <f ca="1">IF(Units="EDR2 total",BQ185,IF(Units="EDR1 total",#REF!,BP185))</f>
        <v>13.98</v>
      </c>
      <c r="L185" s="3">
        <f t="shared" ca="1" si="463"/>
        <v>0</v>
      </c>
      <c r="M185" s="3" t="str">
        <f t="shared" ca="1" si="464"/>
        <v>Yes</v>
      </c>
      <c r="N185" s="27" t="str">
        <f t="shared" si="465"/>
        <v>W15R14</v>
      </c>
      <c r="O185" s="19">
        <f t="shared" ca="1" si="466"/>
        <v>0</v>
      </c>
      <c r="P185" s="93">
        <f t="shared" ca="1" si="467"/>
        <v>154</v>
      </c>
      <c r="Q185" s="94">
        <f t="shared" ca="1" si="487"/>
        <v>6.17</v>
      </c>
      <c r="R185" s="94">
        <f t="shared" ca="1" si="487"/>
        <v>3.5</v>
      </c>
      <c r="S185" s="94">
        <f t="shared" ca="1" si="487"/>
        <v>0.85</v>
      </c>
      <c r="T185" s="94" t="str">
        <f t="shared" ca="1" si="487"/>
        <v/>
      </c>
      <c r="U185" s="94">
        <f t="shared" ca="1" si="487"/>
        <v>3.46</v>
      </c>
      <c r="V185" s="94">
        <f t="shared" ca="1" si="487"/>
        <v>0</v>
      </c>
      <c r="W185" s="94">
        <f t="shared" ca="1" si="469"/>
        <v>13.98</v>
      </c>
      <c r="X185" s="94">
        <f t="shared" ca="1" si="488"/>
        <v>19.72</v>
      </c>
      <c r="Y185" s="94">
        <f t="shared" ca="1" si="488"/>
        <v>2.426E-2</v>
      </c>
      <c r="Z185" s="107">
        <f t="shared" ca="1" si="488"/>
        <v>3.2606999999999999</v>
      </c>
      <c r="AA185" s="107">
        <f t="shared" ca="1" si="488"/>
        <v>3.08</v>
      </c>
      <c r="AB185" s="94">
        <f t="shared" ca="1" si="488"/>
        <v>92</v>
      </c>
      <c r="AC185" s="94">
        <f t="shared" ca="1" si="488"/>
        <v>0</v>
      </c>
      <c r="AD185" s="94">
        <f t="shared" ca="1" si="488"/>
        <v>0</v>
      </c>
      <c r="AE185" s="99">
        <f t="shared" ca="1" si="471"/>
        <v>154</v>
      </c>
      <c r="AF185" s="59">
        <f t="shared" ca="1" si="489"/>
        <v>6.17</v>
      </c>
      <c r="AG185" s="59">
        <f t="shared" ca="1" si="489"/>
        <v>3.5</v>
      </c>
      <c r="AH185" s="59">
        <f t="shared" ca="1" si="489"/>
        <v>0.85</v>
      </c>
      <c r="AI185" s="59" t="str">
        <f t="shared" ca="1" si="489"/>
        <v/>
      </c>
      <c r="AJ185" s="59">
        <f t="shared" ca="1" si="489"/>
        <v>3.46</v>
      </c>
      <c r="AK185" s="59">
        <f t="shared" ca="1" si="489"/>
        <v>0</v>
      </c>
      <c r="AL185" s="59">
        <f t="shared" ca="1" si="489"/>
        <v>-7.62</v>
      </c>
      <c r="AM185" s="59">
        <f t="shared" ca="1" si="473"/>
        <v>13.98</v>
      </c>
      <c r="AN185" s="59">
        <f t="shared" ca="1" si="490"/>
        <v>2.426E-2</v>
      </c>
      <c r="AO185" s="59">
        <f t="shared" ca="1" si="490"/>
        <v>3.2606999999999999</v>
      </c>
      <c r="AP185" s="59">
        <f t="shared" ca="1" si="490"/>
        <v>3.08</v>
      </c>
      <c r="AQ185" s="59">
        <f t="shared" ca="1" si="490"/>
        <v>92</v>
      </c>
      <c r="AR185" s="103">
        <f t="shared" ca="1" si="490"/>
        <v>3.2606999999999999</v>
      </c>
      <c r="AS185" s="103">
        <f t="shared" ca="1" si="490"/>
        <v>3.08</v>
      </c>
      <c r="AT185" s="59">
        <f t="shared" ca="1" si="490"/>
        <v>92</v>
      </c>
      <c r="AU185" s="59">
        <f t="shared" ca="1" si="490"/>
        <v>0</v>
      </c>
      <c r="AV185" s="59">
        <f t="shared" ca="1" si="490"/>
        <v>0</v>
      </c>
      <c r="AW185" s="93">
        <f t="shared" ca="1" si="475"/>
        <v>154</v>
      </c>
      <c r="AX185" s="94">
        <f t="shared" ca="1" si="491"/>
        <v>6.17</v>
      </c>
      <c r="AY185" s="94">
        <f t="shared" ca="1" si="491"/>
        <v>3.5</v>
      </c>
      <c r="AZ185" s="94">
        <f t="shared" ca="1" si="491"/>
        <v>0.85</v>
      </c>
      <c r="BA185" s="94" t="str">
        <f t="shared" ca="1" si="491"/>
        <v/>
      </c>
      <c r="BB185" s="94">
        <f t="shared" ca="1" si="491"/>
        <v>3.46</v>
      </c>
      <c r="BC185" s="94" t="str">
        <f t="shared" ca="1" si="491"/>
        <v/>
      </c>
      <c r="BD185" s="94">
        <f t="shared" ca="1" si="491"/>
        <v>-7.62</v>
      </c>
      <c r="BE185" s="94">
        <f t="shared" ca="1" si="477"/>
        <v>13.98</v>
      </c>
      <c r="BF185" s="94">
        <f t="shared" ca="1" si="492"/>
        <v>2.4259900000000001E-2</v>
      </c>
      <c r="BG185" s="94">
        <f t="shared" ca="1" si="492"/>
        <v>3.2606999999999999</v>
      </c>
      <c r="BH185" s="99">
        <f t="shared" ca="1" si="479"/>
        <v>154</v>
      </c>
      <c r="BI185" s="59">
        <f t="shared" ca="1" si="493"/>
        <v>6.17</v>
      </c>
      <c r="BJ185" s="59">
        <f t="shared" ca="1" si="493"/>
        <v>3.5</v>
      </c>
      <c r="BK185" s="59">
        <f t="shared" ca="1" si="493"/>
        <v>0.85</v>
      </c>
      <c r="BL185" s="59" t="str">
        <f t="shared" ca="1" si="493"/>
        <v/>
      </c>
      <c r="BM185" s="59">
        <f t="shared" ca="1" si="493"/>
        <v>3.46</v>
      </c>
      <c r="BN185" s="59" t="str">
        <f t="shared" ca="1" si="493"/>
        <v/>
      </c>
      <c r="BO185" s="59">
        <f t="shared" ca="1" si="493"/>
        <v>-7.62</v>
      </c>
      <c r="BP185" s="59">
        <f t="shared" ca="1" si="481"/>
        <v>13.98</v>
      </c>
      <c r="BQ185" s="59">
        <f t="shared" ca="1" si="494"/>
        <v>2.4259900000000001E-2</v>
      </c>
      <c r="BR185" s="59">
        <f t="shared" ca="1" si="494"/>
        <v>3.2606999999999999</v>
      </c>
      <c r="BS185" t="str">
        <f t="shared" si="483"/>
        <v>W15R14</v>
      </c>
      <c r="BT185">
        <f t="shared" si="484"/>
        <v>185</v>
      </c>
      <c r="BU185" t="b">
        <f t="shared" si="486"/>
        <v>0</v>
      </c>
      <c r="BV185" s="2"/>
    </row>
    <row r="186" spans="1:74" x14ac:dyDescent="0.3">
      <c r="A186" t="str">
        <f t="shared" si="485"/>
        <v>W15</v>
      </c>
      <c r="B186" t="s">
        <v>105</v>
      </c>
      <c r="C186" s="3" t="str">
        <f t="shared" si="456"/>
        <v>Zone 15</v>
      </c>
      <c r="D186" t="str">
        <f t="shared" si="457"/>
        <v>n/a</v>
      </c>
      <c r="E186" s="2">
        <f t="shared" ca="1" si="458"/>
        <v>14.77</v>
      </c>
      <c r="F186" s="2">
        <f t="shared" ca="1" si="459"/>
        <v>14.77</v>
      </c>
      <c r="G186" s="3">
        <f t="shared" ca="1" si="460"/>
        <v>0</v>
      </c>
      <c r="H186" s="27" t="str">
        <f t="shared" ca="1" si="461"/>
        <v>Yes</v>
      </c>
      <c r="I186" s="2">
        <f t="shared" ca="1" si="462"/>
        <v>14.77</v>
      </c>
      <c r="J186" s="2">
        <f ca="1">IF(Units="EDR2 total",BF186,IF(Units="EDR1 total",#REF!,BE186))</f>
        <v>14.77</v>
      </c>
      <c r="K186" s="2">
        <f ca="1">IF(Units="EDR2 total",BQ186,IF(Units="EDR1 total",#REF!,BP186))</f>
        <v>14.77</v>
      </c>
      <c r="L186" s="3">
        <f t="shared" ca="1" si="463"/>
        <v>0</v>
      </c>
      <c r="M186" s="3" t="str">
        <f t="shared" ca="1" si="464"/>
        <v>Yes</v>
      </c>
      <c r="N186" s="27" t="str">
        <f t="shared" si="465"/>
        <v>W15R15</v>
      </c>
      <c r="O186" s="19">
        <f t="shared" ca="1" si="466"/>
        <v>0</v>
      </c>
      <c r="P186" s="93">
        <f t="shared" ca="1" si="467"/>
        <v>155</v>
      </c>
      <c r="Q186" s="94">
        <f t="shared" ca="1" si="487"/>
        <v>0.81</v>
      </c>
      <c r="R186" s="94">
        <f t="shared" ca="1" si="487"/>
        <v>11.27</v>
      </c>
      <c r="S186" s="94">
        <f t="shared" ca="1" si="487"/>
        <v>0.86</v>
      </c>
      <c r="T186" s="94" t="str">
        <f t="shared" ca="1" si="487"/>
        <v/>
      </c>
      <c r="U186" s="94">
        <f t="shared" ca="1" si="487"/>
        <v>1.83</v>
      </c>
      <c r="V186" s="94">
        <f t="shared" ca="1" si="487"/>
        <v>0</v>
      </c>
      <c r="W186" s="94">
        <f t="shared" ca="1" si="469"/>
        <v>14.77</v>
      </c>
      <c r="X186" s="94">
        <f t="shared" ca="1" si="488"/>
        <v>17.239999999999998</v>
      </c>
      <c r="Y186" s="94">
        <f t="shared" ca="1" si="488"/>
        <v>0.15968399999999999</v>
      </c>
      <c r="Z186" s="107">
        <f t="shared" ca="1" si="488"/>
        <v>5.6820000000000004</v>
      </c>
      <c r="AA186" s="107">
        <f t="shared" ca="1" si="488"/>
        <v>2.65</v>
      </c>
      <c r="AB186" s="94">
        <f t="shared" ca="1" si="488"/>
        <v>212</v>
      </c>
      <c r="AC186" s="94">
        <f t="shared" ca="1" si="488"/>
        <v>0</v>
      </c>
      <c r="AD186" s="94">
        <f t="shared" ca="1" si="488"/>
        <v>0</v>
      </c>
      <c r="AE186" s="99">
        <f t="shared" ca="1" si="471"/>
        <v>155</v>
      </c>
      <c r="AF186" s="59">
        <f t="shared" ca="1" si="489"/>
        <v>0.81</v>
      </c>
      <c r="AG186" s="59">
        <f t="shared" ca="1" si="489"/>
        <v>11.27</v>
      </c>
      <c r="AH186" s="59">
        <f t="shared" ca="1" si="489"/>
        <v>0.86</v>
      </c>
      <c r="AI186" s="59" t="str">
        <f t="shared" ca="1" si="489"/>
        <v/>
      </c>
      <c r="AJ186" s="59">
        <f t="shared" ca="1" si="489"/>
        <v>1.83</v>
      </c>
      <c r="AK186" s="59">
        <f t="shared" ca="1" si="489"/>
        <v>0</v>
      </c>
      <c r="AL186" s="59">
        <f t="shared" ca="1" si="489"/>
        <v>-11.12</v>
      </c>
      <c r="AM186" s="59">
        <f t="shared" ca="1" si="473"/>
        <v>14.77</v>
      </c>
      <c r="AN186" s="59">
        <f t="shared" ca="1" si="490"/>
        <v>0.15968399999999999</v>
      </c>
      <c r="AO186" s="59">
        <f t="shared" ca="1" si="490"/>
        <v>5.6820000000000004</v>
      </c>
      <c r="AP186" s="59">
        <f t="shared" ca="1" si="490"/>
        <v>2.65</v>
      </c>
      <c r="AQ186" s="59">
        <f t="shared" ca="1" si="490"/>
        <v>212</v>
      </c>
      <c r="AR186" s="103">
        <f t="shared" ca="1" si="490"/>
        <v>5.6820000000000004</v>
      </c>
      <c r="AS186" s="103">
        <f t="shared" ca="1" si="490"/>
        <v>2.65</v>
      </c>
      <c r="AT186" s="59">
        <f t="shared" ca="1" si="490"/>
        <v>212</v>
      </c>
      <c r="AU186" s="59">
        <f t="shared" ca="1" si="490"/>
        <v>0</v>
      </c>
      <c r="AV186" s="59">
        <f t="shared" ca="1" si="490"/>
        <v>0</v>
      </c>
      <c r="AW186" s="93">
        <f t="shared" ca="1" si="475"/>
        <v>155</v>
      </c>
      <c r="AX186" s="94">
        <f t="shared" ca="1" si="491"/>
        <v>0.81</v>
      </c>
      <c r="AY186" s="94">
        <f t="shared" ca="1" si="491"/>
        <v>11.27</v>
      </c>
      <c r="AZ186" s="94">
        <f t="shared" ca="1" si="491"/>
        <v>0.86</v>
      </c>
      <c r="BA186" s="94" t="str">
        <f t="shared" ca="1" si="491"/>
        <v/>
      </c>
      <c r="BB186" s="94">
        <f t="shared" ca="1" si="491"/>
        <v>1.83</v>
      </c>
      <c r="BC186" s="94" t="str">
        <f t="shared" ca="1" si="491"/>
        <v/>
      </c>
      <c r="BD186" s="94">
        <f t="shared" ca="1" si="491"/>
        <v>-11.12</v>
      </c>
      <c r="BE186" s="94">
        <f t="shared" ca="1" si="477"/>
        <v>14.77</v>
      </c>
      <c r="BF186" s="94">
        <f t="shared" ca="1" si="492"/>
        <v>0.15968399999999999</v>
      </c>
      <c r="BG186" s="94">
        <f t="shared" ca="1" si="492"/>
        <v>5.6820000000000004</v>
      </c>
      <c r="BH186" s="99">
        <f t="shared" ca="1" si="479"/>
        <v>155</v>
      </c>
      <c r="BI186" s="59">
        <f t="shared" ca="1" si="493"/>
        <v>0.81</v>
      </c>
      <c r="BJ186" s="59">
        <f t="shared" ca="1" si="493"/>
        <v>11.27</v>
      </c>
      <c r="BK186" s="59">
        <f t="shared" ca="1" si="493"/>
        <v>0.86</v>
      </c>
      <c r="BL186" s="59" t="str">
        <f t="shared" ca="1" si="493"/>
        <v/>
      </c>
      <c r="BM186" s="59">
        <f t="shared" ca="1" si="493"/>
        <v>1.83</v>
      </c>
      <c r="BN186" s="59" t="str">
        <f t="shared" ca="1" si="493"/>
        <v/>
      </c>
      <c r="BO186" s="59">
        <f t="shared" ca="1" si="493"/>
        <v>-11.12</v>
      </c>
      <c r="BP186" s="59">
        <f t="shared" ca="1" si="481"/>
        <v>14.77</v>
      </c>
      <c r="BQ186" s="59">
        <f t="shared" ca="1" si="494"/>
        <v>0.15968399999999999</v>
      </c>
      <c r="BR186" s="59">
        <f t="shared" ca="1" si="494"/>
        <v>5.6820000000000004</v>
      </c>
      <c r="BS186" t="str">
        <f t="shared" si="483"/>
        <v>W15R15</v>
      </c>
      <c r="BT186">
        <f t="shared" si="484"/>
        <v>186</v>
      </c>
      <c r="BU186" t="b">
        <f t="shared" si="486"/>
        <v>0</v>
      </c>
      <c r="BV186" s="2"/>
    </row>
    <row r="187" spans="1:74" x14ac:dyDescent="0.3">
      <c r="A187" t="str">
        <f t="shared" si="485"/>
        <v>W15</v>
      </c>
      <c r="B187" t="s">
        <v>107</v>
      </c>
      <c r="C187" s="3" t="str">
        <f t="shared" si="456"/>
        <v>Zone 16</v>
      </c>
      <c r="D187" t="str">
        <f t="shared" si="457"/>
        <v>n/a</v>
      </c>
      <c r="E187" s="2">
        <f t="shared" ca="1" si="458"/>
        <v>15.62</v>
      </c>
      <c r="F187" s="2">
        <f t="shared" ca="1" si="459"/>
        <v>15.62</v>
      </c>
      <c r="G187" s="3">
        <f t="shared" ca="1" si="460"/>
        <v>0</v>
      </c>
      <c r="H187" s="27" t="str">
        <f t="shared" ca="1" si="461"/>
        <v>Yes</v>
      </c>
      <c r="I187" s="2">
        <f t="shared" ca="1" si="462"/>
        <v>15.62</v>
      </c>
      <c r="J187" s="2">
        <f ca="1">IF(Units="EDR2 total",BF187,IF(Units="EDR1 total",#REF!,BE187))</f>
        <v>15.62</v>
      </c>
      <c r="K187" s="2">
        <f ca="1">IF(Units="EDR2 total",BQ187,IF(Units="EDR1 total",#REF!,BP187))</f>
        <v>15.62</v>
      </c>
      <c r="L187" s="3">
        <f t="shared" ca="1" si="463"/>
        <v>0</v>
      </c>
      <c r="M187" s="3" t="str">
        <f t="shared" ca="1" si="464"/>
        <v>Yes</v>
      </c>
      <c r="N187" s="27" t="str">
        <f t="shared" si="465"/>
        <v>W15R16</v>
      </c>
      <c r="O187" s="19">
        <f t="shared" ca="1" si="466"/>
        <v>0</v>
      </c>
      <c r="P187" s="93">
        <f t="shared" ca="1" si="467"/>
        <v>156</v>
      </c>
      <c r="Q187" s="94">
        <f t="shared" ca="1" si="487"/>
        <v>10.66</v>
      </c>
      <c r="R187" s="94">
        <f t="shared" ca="1" si="487"/>
        <v>0.42</v>
      </c>
      <c r="S187" s="94">
        <f t="shared" ca="1" si="487"/>
        <v>0.86</v>
      </c>
      <c r="T187" s="94" t="str">
        <f t="shared" ca="1" si="487"/>
        <v/>
      </c>
      <c r="U187" s="94">
        <f t="shared" ca="1" si="487"/>
        <v>3.68</v>
      </c>
      <c r="V187" s="94">
        <f t="shared" ca="1" si="487"/>
        <v>0</v>
      </c>
      <c r="W187" s="94">
        <f t="shared" ca="1" si="469"/>
        <v>15.62</v>
      </c>
      <c r="X187" s="94">
        <f t="shared" ca="1" si="488"/>
        <v>23.26</v>
      </c>
      <c r="Y187" s="94">
        <f t="shared" ca="1" si="488"/>
        <v>9.8967499999999997E-5</v>
      </c>
      <c r="Z187" s="107">
        <f t="shared" ca="1" si="488"/>
        <v>2.8130000000000002</v>
      </c>
      <c r="AA187" s="107">
        <f t="shared" ca="1" si="488"/>
        <v>3.55</v>
      </c>
      <c r="AB187" s="94" t="str">
        <f t="shared" ca="1" si="488"/>
        <v>n/a</v>
      </c>
      <c r="AC187" s="94">
        <f t="shared" ca="1" si="488"/>
        <v>0</v>
      </c>
      <c r="AD187" s="94">
        <f t="shared" ca="1" si="488"/>
        <v>0</v>
      </c>
      <c r="AE187" s="99">
        <f t="shared" ca="1" si="471"/>
        <v>156</v>
      </c>
      <c r="AF187" s="59">
        <f t="shared" ca="1" si="489"/>
        <v>10.66</v>
      </c>
      <c r="AG187" s="59">
        <f t="shared" ca="1" si="489"/>
        <v>0.42</v>
      </c>
      <c r="AH187" s="59">
        <f t="shared" ca="1" si="489"/>
        <v>0.86</v>
      </c>
      <c r="AI187" s="59" t="str">
        <f t="shared" ca="1" si="489"/>
        <v/>
      </c>
      <c r="AJ187" s="59">
        <f t="shared" ca="1" si="489"/>
        <v>3.68</v>
      </c>
      <c r="AK187" s="59">
        <f t="shared" ca="1" si="489"/>
        <v>0</v>
      </c>
      <c r="AL187" s="59">
        <f t="shared" ca="1" si="489"/>
        <v>-5.75</v>
      </c>
      <c r="AM187" s="59">
        <f t="shared" ca="1" si="473"/>
        <v>15.62</v>
      </c>
      <c r="AN187" s="59">
        <f t="shared" ca="1" si="490"/>
        <v>9.8967499999999997E-5</v>
      </c>
      <c r="AO187" s="59">
        <f t="shared" ca="1" si="490"/>
        <v>2.8130000000000002</v>
      </c>
      <c r="AP187" s="59">
        <f t="shared" ca="1" si="490"/>
        <v>3.55</v>
      </c>
      <c r="AQ187" s="59" t="str">
        <f t="shared" ca="1" si="490"/>
        <v>n/a</v>
      </c>
      <c r="AR187" s="103">
        <f t="shared" ca="1" si="490"/>
        <v>2.8130000000000002</v>
      </c>
      <c r="AS187" s="103">
        <f t="shared" ca="1" si="490"/>
        <v>3.55</v>
      </c>
      <c r="AT187" s="59" t="str">
        <f t="shared" ca="1" si="490"/>
        <v>n/a</v>
      </c>
      <c r="AU187" s="59">
        <f t="shared" ca="1" si="490"/>
        <v>0</v>
      </c>
      <c r="AV187" s="59">
        <f t="shared" ca="1" si="490"/>
        <v>0</v>
      </c>
      <c r="AW187" s="93">
        <f t="shared" ca="1" si="475"/>
        <v>156</v>
      </c>
      <c r="AX187" s="94">
        <f t="shared" ca="1" si="491"/>
        <v>10.66</v>
      </c>
      <c r="AY187" s="94">
        <f t="shared" ca="1" si="491"/>
        <v>0.42</v>
      </c>
      <c r="AZ187" s="94">
        <f t="shared" ca="1" si="491"/>
        <v>0.86</v>
      </c>
      <c r="BA187" s="94" t="str">
        <f t="shared" ca="1" si="491"/>
        <v/>
      </c>
      <c r="BB187" s="94">
        <f t="shared" ca="1" si="491"/>
        <v>3.68</v>
      </c>
      <c r="BC187" s="94" t="str">
        <f t="shared" ca="1" si="491"/>
        <v/>
      </c>
      <c r="BD187" s="94">
        <f t="shared" ca="1" si="491"/>
        <v>-5.75</v>
      </c>
      <c r="BE187" s="94">
        <f t="shared" ca="1" si="477"/>
        <v>15.62</v>
      </c>
      <c r="BF187" s="94">
        <f t="shared" ca="1" si="492"/>
        <v>9.8966600000000002E-5</v>
      </c>
      <c r="BG187" s="94">
        <f t="shared" ca="1" si="492"/>
        <v>2.8130000000000002</v>
      </c>
      <c r="BH187" s="99">
        <f t="shared" ca="1" si="479"/>
        <v>156</v>
      </c>
      <c r="BI187" s="59">
        <f t="shared" ca="1" si="493"/>
        <v>10.66</v>
      </c>
      <c r="BJ187" s="59">
        <f t="shared" ca="1" si="493"/>
        <v>0.42</v>
      </c>
      <c r="BK187" s="59">
        <f t="shared" ca="1" si="493"/>
        <v>0.86</v>
      </c>
      <c r="BL187" s="59" t="str">
        <f t="shared" ca="1" si="493"/>
        <v/>
      </c>
      <c r="BM187" s="59">
        <f t="shared" ca="1" si="493"/>
        <v>3.68</v>
      </c>
      <c r="BN187" s="59" t="str">
        <f t="shared" ca="1" si="493"/>
        <v/>
      </c>
      <c r="BO187" s="59">
        <f t="shared" ca="1" si="493"/>
        <v>-5.75</v>
      </c>
      <c r="BP187" s="59">
        <f t="shared" ca="1" si="481"/>
        <v>15.62</v>
      </c>
      <c r="BQ187" s="59">
        <f t="shared" ca="1" si="494"/>
        <v>9.8966600000000002E-5</v>
      </c>
      <c r="BR187" s="59">
        <f t="shared" ca="1" si="494"/>
        <v>2.8130000000000002</v>
      </c>
      <c r="BS187" t="str">
        <f t="shared" si="483"/>
        <v>W15R16</v>
      </c>
      <c r="BT187">
        <f t="shared" si="484"/>
        <v>187</v>
      </c>
      <c r="BU187" t="b">
        <f t="shared" si="486"/>
        <v>0</v>
      </c>
      <c r="BV187" s="2"/>
    </row>
    <row r="188" spans="1:74" x14ac:dyDescent="0.3">
      <c r="A188" s="18" t="str">
        <f>"Result "&amp;A171</f>
        <v>Result W15</v>
      </c>
      <c r="C188" s="5"/>
      <c r="D188" s="6" t="str" cm="1">
        <f t="array" aca="1" ref="D188" ca="1">IF(NOT(BU188),"n/a",IF(COUNTIF(D172:D187,Pass)=INDIRECT("count"&amp;A187),Pass,Fail))</f>
        <v>n/a</v>
      </c>
      <c r="E188" s="15">
        <f ca="1">AVERAGE(E172:E187)</f>
        <v>10.531250000000002</v>
      </c>
      <c r="F188" s="15">
        <f ca="1">AVERAGE(F172:F187)</f>
        <v>10.531250000000002</v>
      </c>
      <c r="G188" s="16">
        <f t="shared" ca="1" si="460"/>
        <v>0</v>
      </c>
      <c r="H188" s="17"/>
      <c r="I188" s="15">
        <f ca="1">AVERAGE(I172:I187)</f>
        <v>10.529375000000002</v>
      </c>
      <c r="J188" s="15">
        <f ca="1">AVERAGE(J172:J187)</f>
        <v>10.529375000000002</v>
      </c>
      <c r="K188" s="15">
        <f ca="1">AVERAGE(K172:K187)</f>
        <v>10.529375000000002</v>
      </c>
      <c r="L188" s="16">
        <f t="shared" ca="1" si="463"/>
        <v>0</v>
      </c>
      <c r="M188" s="17" t="s">
        <v>252</v>
      </c>
      <c r="N188" s="17">
        <f ca="1">MIN(L172:L187)</f>
        <v>0</v>
      </c>
      <c r="O188" s="15">
        <f ca="1">AVERAGE(O172:O187)</f>
        <v>-1.87499999999996E-3</v>
      </c>
      <c r="P188" s="95" t="s">
        <v>253</v>
      </c>
      <c r="Q188" s="96">
        <f t="shared" ref="Q188:AC188" ca="1" si="495">IFERROR(AVERAGE(Q172:Q187),"")</f>
        <v>4.2512500000000006</v>
      </c>
      <c r="R188" s="96">
        <f t="shared" ca="1" si="495"/>
        <v>2.120625</v>
      </c>
      <c r="S188" s="96">
        <f t="shared" ca="1" si="495"/>
        <v>0.85937499999999978</v>
      </c>
      <c r="T188" s="96" t="str">
        <f t="shared" ca="1" si="495"/>
        <v/>
      </c>
      <c r="U188" s="96">
        <f t="shared" ca="1" si="495"/>
        <v>3.3000000000000003</v>
      </c>
      <c r="V188" s="96">
        <f t="shared" ca="1" si="495"/>
        <v>0</v>
      </c>
      <c r="W188" s="96">
        <f t="shared" ca="1" si="495"/>
        <v>10.531250000000002</v>
      </c>
      <c r="X188" s="96">
        <f t="shared" ca="1" si="495"/>
        <v>17.736874999999998</v>
      </c>
      <c r="Y188" s="96">
        <f t="shared" ca="1" si="495"/>
        <v>2.5198712912500001E-2</v>
      </c>
      <c r="Z188" s="108">
        <f t="shared" ca="1" si="495"/>
        <v>3.2240812500000007</v>
      </c>
      <c r="AA188" s="108">
        <f t="shared" ca="1" si="495"/>
        <v>3.3181249999999998</v>
      </c>
      <c r="AB188" s="96">
        <f t="shared" ca="1" si="495"/>
        <v>88.555555555555557</v>
      </c>
      <c r="AC188" s="96">
        <f t="shared" ca="1" si="495"/>
        <v>-1.8749999999999999E-3</v>
      </c>
      <c r="AD188" s="96">
        <f t="shared" ref="AD188" ca="1" si="496">IFERROR(AVERAGE(AD172:AD187),"")</f>
        <v>-1.8749999999999999E-3</v>
      </c>
      <c r="AE188" s="79" t="s">
        <v>253</v>
      </c>
      <c r="AF188" s="79">
        <f t="shared" ref="AF188:AU188" ca="1" si="497">IFERROR(AVERAGE(AF172:AF187),"")</f>
        <v>4.2512500000000006</v>
      </c>
      <c r="AG188" s="79">
        <f t="shared" ca="1" si="497"/>
        <v>2.120625</v>
      </c>
      <c r="AH188" s="79">
        <f t="shared" ca="1" si="497"/>
        <v>0.85937499999999978</v>
      </c>
      <c r="AI188" s="79" t="str">
        <f t="shared" ca="1" si="497"/>
        <v/>
      </c>
      <c r="AJ188" s="79">
        <f t="shared" ca="1" si="497"/>
        <v>3.3000000000000003</v>
      </c>
      <c r="AK188" s="79">
        <f t="shared" ca="1" si="497"/>
        <v>0</v>
      </c>
      <c r="AL188" s="79">
        <f t="shared" ref="AL188" ca="1" si="498">IFERROR(AVERAGE(AL172:AL187),"")</f>
        <v>-6.2774999999999999</v>
      </c>
      <c r="AM188" s="79">
        <f t="shared" ca="1" si="497"/>
        <v>10.531250000000002</v>
      </c>
      <c r="AN188" s="79">
        <f t="shared" ca="1" si="497"/>
        <v>2.5198712912500001E-2</v>
      </c>
      <c r="AO188" s="79">
        <f t="shared" ca="1" si="497"/>
        <v>3.2240812500000007</v>
      </c>
      <c r="AP188" s="79">
        <f t="shared" ca="1" si="497"/>
        <v>3.3181249999999998</v>
      </c>
      <c r="AQ188" s="79">
        <f t="shared" ca="1" si="497"/>
        <v>88.555555555555557</v>
      </c>
      <c r="AR188" s="104">
        <f t="shared" ca="1" si="497"/>
        <v>3.2240812500000007</v>
      </c>
      <c r="AS188" s="104">
        <f t="shared" ca="1" si="497"/>
        <v>3.3181249999999998</v>
      </c>
      <c r="AT188" s="79">
        <f t="shared" ca="1" si="497"/>
        <v>88.555555555555557</v>
      </c>
      <c r="AU188" s="79">
        <f t="shared" ca="1" si="497"/>
        <v>-1.8749999999999999E-3</v>
      </c>
      <c r="AV188" s="79">
        <f t="shared" ref="AV188" ca="1" si="499">IFERROR(AVERAGE(AV172:AV187),"")</f>
        <v>-1.8749999999999999E-3</v>
      </c>
      <c r="AX188" s="96">
        <f t="shared" ref="AX188:BG188" ca="1" si="500">IFERROR(AVERAGE(AX172:AX187),"")</f>
        <v>4.2493750000000006</v>
      </c>
      <c r="AY188" s="96">
        <f t="shared" ca="1" si="500"/>
        <v>2.120625</v>
      </c>
      <c r="AZ188" s="96">
        <f t="shared" ca="1" si="500"/>
        <v>0.85937499999999978</v>
      </c>
      <c r="BA188" s="96" t="str">
        <f t="shared" ca="1" si="500"/>
        <v/>
      </c>
      <c r="BB188" s="96">
        <f t="shared" ca="1" si="500"/>
        <v>3.3000000000000003</v>
      </c>
      <c r="BC188" s="96" t="str">
        <f t="shared" ca="1" si="500"/>
        <v/>
      </c>
      <c r="BD188" s="96">
        <f t="shared" ref="BD188" ca="1" si="501">IFERROR(AVERAGE(BD172:BD187),"")</f>
        <v>-6.2774999999999999</v>
      </c>
      <c r="BE188" s="96">
        <f t="shared" ca="1" si="500"/>
        <v>10.529375000000002</v>
      </c>
      <c r="BF188" s="96">
        <f t="shared" ca="1" si="500"/>
        <v>2.5197160193749998E-2</v>
      </c>
      <c r="BG188" s="96">
        <f t="shared" ca="1" si="500"/>
        <v>3.2240812500000007</v>
      </c>
      <c r="BH188" s="79"/>
      <c r="BI188" s="79">
        <f t="shared" ref="BI188:BR188" ca="1" si="502">IFERROR(AVERAGE(BI172:BI187),"")</f>
        <v>4.2493750000000006</v>
      </c>
      <c r="BJ188" s="79">
        <f t="shared" ca="1" si="502"/>
        <v>2.120625</v>
      </c>
      <c r="BK188" s="79">
        <f t="shared" ca="1" si="502"/>
        <v>0.85937499999999978</v>
      </c>
      <c r="BL188" s="79" t="str">
        <f t="shared" ca="1" si="502"/>
        <v/>
      </c>
      <c r="BM188" s="79">
        <f t="shared" ca="1" si="502"/>
        <v>3.3000000000000003</v>
      </c>
      <c r="BN188" s="79" t="str">
        <f t="shared" ca="1" si="502"/>
        <v/>
      </c>
      <c r="BO188" s="79">
        <f t="shared" ref="BO188" ca="1" si="503">IFERROR(AVERAGE(BO172:BO187),"")</f>
        <v>-6.2774999999999999</v>
      </c>
      <c r="BP188" s="79">
        <f t="shared" ca="1" si="502"/>
        <v>10.529375000000002</v>
      </c>
      <c r="BQ188" s="79">
        <f t="shared" ca="1" si="502"/>
        <v>2.5197160193749998E-2</v>
      </c>
      <c r="BR188" s="79">
        <f t="shared" ca="1" si="502"/>
        <v>3.2240812500000007</v>
      </c>
      <c r="BU188" t="b">
        <f t="shared" si="486"/>
        <v>0</v>
      </c>
    </row>
    <row r="189" spans="1:74" x14ac:dyDescent="0.3">
      <c r="C189" s="6" t="str">
        <f>"Page 8 of "&amp;TotalPages</f>
        <v>Page 8 of 11</v>
      </c>
      <c r="D189" s="6"/>
      <c r="E189" s="6"/>
      <c r="F189" s="6"/>
      <c r="G189" s="6"/>
      <c r="H189" s="5"/>
      <c r="I189" s="6"/>
      <c r="J189" s="6"/>
      <c r="K189" s="6"/>
      <c r="L189" s="5" t="s">
        <v>254</v>
      </c>
      <c r="M189" s="5" t="s">
        <v>255</v>
      </c>
      <c r="N189" s="28">
        <f ca="1">MAX(L172:L187)</f>
        <v>0</v>
      </c>
      <c r="AE189" s="44" t="s">
        <v>256</v>
      </c>
      <c r="AF189" s="100">
        <f ca="1">(AF188-Q188)/Q188</f>
        <v>0</v>
      </c>
      <c r="AG189" s="100">
        <f ca="1">(AG188-R188)/R188</f>
        <v>0</v>
      </c>
      <c r="AH189" s="100">
        <f ca="1">(AH188-S188)/S188</f>
        <v>0</v>
      </c>
      <c r="AI189" s="100"/>
      <c r="AJ189" s="100">
        <f ca="1">(AJ188-U188)/U188</f>
        <v>0</v>
      </c>
      <c r="AK189" s="100"/>
      <c r="AL189" s="100"/>
      <c r="AM189" s="100">
        <f ca="1">(AM188-W188)/W188</f>
        <v>0</v>
      </c>
      <c r="BH189" s="44"/>
      <c r="BI189" s="100"/>
      <c r="BJ189" s="100"/>
      <c r="BK189" s="100"/>
      <c r="BL189" s="100"/>
      <c r="BM189" s="100"/>
      <c r="BN189" s="100"/>
      <c r="BO189" s="100"/>
      <c r="BP189" s="100"/>
    </row>
    <row r="190" spans="1:74" x14ac:dyDescent="0.3">
      <c r="A190" s="6" t="s">
        <v>165</v>
      </c>
      <c r="B190" s="6" t="str">
        <f>VLOOKUP(A190,TestArray,2)&amp;" in "&amp;VLOOKUP(A190,TestArray,3)&amp;" for Prototype "&amp;VLOOKUP(A190,TestArray,4)</f>
        <v>Proposed Design All Electric in All CZs for Prototype P2100ft2</v>
      </c>
      <c r="C190" s="6"/>
      <c r="I190" s="6" t="str">
        <f>VLOOKUP(A190,TestArray,21)</f>
        <v>Standard = V14 Standard for this test</v>
      </c>
    </row>
    <row r="191" spans="1:74" x14ac:dyDescent="0.3">
      <c r="A191" t="str">
        <f>A190</f>
        <v>W17</v>
      </c>
      <c r="B191" t="s">
        <v>74</v>
      </c>
      <c r="C191" s="3" t="str">
        <f t="shared" ref="C191:C206" si="504">VLOOKUP(A191,TestArray,4+RIGHT(B191,2))</f>
        <v>Zone 01</v>
      </c>
      <c r="D191" t="str">
        <f t="shared" ref="D191:D206" ca="1" si="505">IF(NOT(BU191),"n/a",IF(AND(H191=Yes,M191=Yes),Pass,Fail))</f>
        <v>Pass</v>
      </c>
      <c r="E191" s="2">
        <f t="shared" ref="E191:E206" ca="1" si="506">IF(Units="EDR2 total",X191,IF(Units="EDR1 total",Y191,W191))</f>
        <v>17.759999999999998</v>
      </c>
      <c r="F191" s="2">
        <f t="shared" ref="F191:F206" ca="1" si="507">IF(Units="EDR2 total",AN191,IF(Units="EDR1 total",AQ191,AM191))</f>
        <v>17.759999999999998</v>
      </c>
      <c r="G191" s="3">
        <f t="shared" ref="G191:G207" ca="1" si="508">IF(E191=0,0,(F191-E191)/E191)</f>
        <v>0</v>
      </c>
      <c r="H191" s="27" t="str">
        <f t="shared" ref="H191:H206" ca="1" si="509">IF(AND((E191-Tolerance&lt;=F191),(E191+Tolerance&gt;=F191)),Yes,No)</f>
        <v>Yes</v>
      </c>
      <c r="I191" s="2">
        <f t="shared" ref="I191:I206" ca="1" si="510">IF(Units="EDR2 total",J191,IF(Units="EDR1 total",J191,INDIRECT(RefCol&amp;INDEX(StandardArray,MATCH($N191,StandardList,0),2))))</f>
        <v>18.100000000000001</v>
      </c>
      <c r="J191" s="2">
        <f ca="1">IF(Units="EDR2 total",BF191,IF(Units="EDR1 total",#REF!,BE191))</f>
        <v>18.100000000000001</v>
      </c>
      <c r="K191" s="2">
        <f ca="1">IF(Units="EDR2 total",BQ191,IF(Units="EDR1 total",#REF!,BP191))</f>
        <v>18.100000000000001</v>
      </c>
      <c r="L191" s="3">
        <f t="shared" ref="L191:L207" ca="1" si="511">IF(I191=0,0,(K191-I191)/I191)</f>
        <v>0</v>
      </c>
      <c r="M191" s="3" t="str">
        <f t="shared" ref="M191:M206" ca="1" si="512">IF(AND((I191-Tolerance&lt;=K191),(I191+Tolerance&gt;=K191),(J191-Tolerance&lt;=K191),(J191+Tolerance&gt;=K191)),Yes,No)</f>
        <v>Yes</v>
      </c>
      <c r="N191" s="27" t="str">
        <f>N153</f>
        <v>W14R01</v>
      </c>
      <c r="O191" s="19">
        <f t="shared" ref="O191:O206" ca="1" si="513">K191-F191</f>
        <v>0.34000000000000341</v>
      </c>
      <c r="P191" s="93">
        <f t="shared" ref="P191:P206" ca="1" si="514">MATCH($A191&amp;$B191,INDIRECT(P$2),0)</f>
        <v>157</v>
      </c>
      <c r="Q191" s="94">
        <f t="shared" ref="Q191:V200" ca="1" si="515">IF(Q$3=0,"",INDEX(INDIRECT(Q$1),$P191,Q$3))</f>
        <v>11.24</v>
      </c>
      <c r="R191" s="94">
        <f t="shared" ca="1" si="515"/>
        <v>0</v>
      </c>
      <c r="S191" s="94">
        <f t="shared" ca="1" si="515"/>
        <v>0.87</v>
      </c>
      <c r="T191" s="94" t="str">
        <f t="shared" ca="1" si="515"/>
        <v/>
      </c>
      <c r="U191" s="94">
        <f t="shared" ca="1" si="515"/>
        <v>5.65</v>
      </c>
      <c r="V191" s="94">
        <f t="shared" ca="1" si="515"/>
        <v>0</v>
      </c>
      <c r="W191" s="94">
        <f t="shared" ref="W191:W206" ca="1" si="516">IF(TotalSum="No",INDEX(INDIRECT(W$1),$P191,W$3),SUM(Q191:V191))</f>
        <v>17.759999999999998</v>
      </c>
      <c r="X191" s="94">
        <f t="shared" ref="X191:AD200" ca="1" si="517">IF(X$3=0,"",INDEX(INDIRECT(X$1),$P191,X$3))</f>
        <v>27.06</v>
      </c>
      <c r="Y191" s="94">
        <f t="shared" ca="1" si="517"/>
        <v>0</v>
      </c>
      <c r="Z191" s="107">
        <f t="shared" ca="1" si="517"/>
        <v>2.9352999999999998</v>
      </c>
      <c r="AA191" s="107">
        <f t="shared" ca="1" si="517"/>
        <v>4.25</v>
      </c>
      <c r="AB191" s="94" t="str">
        <f t="shared" ca="1" si="517"/>
        <v>n/a</v>
      </c>
      <c r="AC191" s="94">
        <f t="shared" ca="1" si="517"/>
        <v>0.34</v>
      </c>
      <c r="AD191" s="94">
        <f t="shared" ca="1" si="517"/>
        <v>0.33</v>
      </c>
      <c r="AE191" s="99">
        <f t="shared" ref="AE191:AE206" ca="1" si="518">MATCH($A191&amp;$B191,INDIRECT(AE$2),0)</f>
        <v>157</v>
      </c>
      <c r="AF191" s="59">
        <f t="shared" ref="AF191:AL200" ca="1" si="519">IF(AF$3=0,"",INDEX(INDIRECT(AF$1),$AE191,AF$3))</f>
        <v>11.24</v>
      </c>
      <c r="AG191" s="59">
        <f t="shared" ca="1" si="519"/>
        <v>0</v>
      </c>
      <c r="AH191" s="59">
        <f t="shared" ca="1" si="519"/>
        <v>0.87</v>
      </c>
      <c r="AI191" s="59" t="str">
        <f t="shared" ca="1" si="519"/>
        <v/>
      </c>
      <c r="AJ191" s="59">
        <f t="shared" ca="1" si="519"/>
        <v>5.65</v>
      </c>
      <c r="AK191" s="59">
        <f t="shared" ca="1" si="519"/>
        <v>0</v>
      </c>
      <c r="AL191" s="59">
        <f t="shared" ca="1" si="519"/>
        <v>-5.73</v>
      </c>
      <c r="AM191" s="59">
        <f t="shared" ref="AM191:AM206" ca="1" si="520">IF(TotalSum="No",INDEX(INDIRECT(AM$1),$AE191,AM$3),SUM(AF191:AK191))</f>
        <v>17.759999999999998</v>
      </c>
      <c r="AN191" s="59">
        <f t="shared" ref="AN191:AV200" ca="1" si="521">IF(AN$3=0,"",INDEX(INDIRECT(AN$1),$AE191,AN$3))</f>
        <v>0</v>
      </c>
      <c r="AO191" s="59">
        <f t="shared" ca="1" si="521"/>
        <v>2.9352999999999998</v>
      </c>
      <c r="AP191" s="59">
        <f t="shared" ca="1" si="521"/>
        <v>4.25</v>
      </c>
      <c r="AQ191" s="59" t="str">
        <f t="shared" ca="1" si="521"/>
        <v>n/a</v>
      </c>
      <c r="AR191" s="103">
        <f t="shared" ca="1" si="521"/>
        <v>2.9352999999999998</v>
      </c>
      <c r="AS191" s="103">
        <f t="shared" ca="1" si="521"/>
        <v>4.25</v>
      </c>
      <c r="AT191" s="59" t="str">
        <f t="shared" ca="1" si="521"/>
        <v>n/a</v>
      </c>
      <c r="AU191" s="59">
        <f t="shared" ca="1" si="521"/>
        <v>0.34</v>
      </c>
      <c r="AV191" s="59">
        <f t="shared" ca="1" si="521"/>
        <v>0.33</v>
      </c>
      <c r="AW191" s="93">
        <f t="shared" ref="AW191:AW206" ca="1" si="522">MATCH($A191&amp;$B191,INDIRECT(AW$2),0)</f>
        <v>157</v>
      </c>
      <c r="AX191" s="94">
        <f t="shared" ref="AX191:BD200" ca="1" si="523">IF(AX$3=0,"",INDEX(INDIRECT(AX$1),$AW191,AX$3))</f>
        <v>11.74</v>
      </c>
      <c r="AY191" s="94">
        <f t="shared" ca="1" si="523"/>
        <v>0</v>
      </c>
      <c r="AZ191" s="94">
        <f t="shared" ca="1" si="523"/>
        <v>0.87</v>
      </c>
      <c r="BA191" s="94" t="str">
        <f t="shared" ca="1" si="523"/>
        <v/>
      </c>
      <c r="BB191" s="94">
        <f t="shared" ca="1" si="523"/>
        <v>5.49</v>
      </c>
      <c r="BC191" s="94" t="str">
        <f t="shared" ca="1" si="523"/>
        <v/>
      </c>
      <c r="BD191" s="94">
        <f t="shared" ca="1" si="523"/>
        <v>-5.75</v>
      </c>
      <c r="BE191" s="94">
        <f t="shared" ref="BE191:BE206" ca="1" si="524">IF(TotalSum="No",INDEX(INDIRECT(BE$1),$AW191,BE$3),SUM(AX191:BC191))</f>
        <v>18.100000000000001</v>
      </c>
      <c r="BF191" s="94">
        <f t="shared" ref="BF191:BG200" ca="1" si="525">IF(BF$3=0,"",INDEX(INDIRECT(BF$1),$P191,BF$3))</f>
        <v>0</v>
      </c>
      <c r="BG191" s="94">
        <f t="shared" ca="1" si="525"/>
        <v>2.9352999999999998</v>
      </c>
      <c r="BH191" s="99">
        <f t="shared" ref="BH191:BH206" ca="1" si="526">MATCH($A191&amp;$B191,INDIRECT(BH$2),0)</f>
        <v>157</v>
      </c>
      <c r="BI191" s="59">
        <f t="shared" ref="BI191:BO200" ca="1" si="527">IF(BI$3=0,"",INDEX(INDIRECT(BI$1),$BH191,BI$3))</f>
        <v>11.74</v>
      </c>
      <c r="BJ191" s="59">
        <f t="shared" ca="1" si="527"/>
        <v>0</v>
      </c>
      <c r="BK191" s="59">
        <f t="shared" ca="1" si="527"/>
        <v>0.87</v>
      </c>
      <c r="BL191" s="59" t="str">
        <f t="shared" ca="1" si="527"/>
        <v/>
      </c>
      <c r="BM191" s="59">
        <f t="shared" ca="1" si="527"/>
        <v>5.49</v>
      </c>
      <c r="BN191" s="59" t="str">
        <f t="shared" ca="1" si="527"/>
        <v/>
      </c>
      <c r="BO191" s="59">
        <f t="shared" ca="1" si="527"/>
        <v>-5.75</v>
      </c>
      <c r="BP191" s="59">
        <f t="shared" ref="BP191:BP206" ca="1" si="528">IF(TotalSum="No",INDEX(INDIRECT(BP$1),$BH191,BP$3),SUM(BI191:BN191))</f>
        <v>18.100000000000001</v>
      </c>
      <c r="BQ191" s="59">
        <f t="shared" ref="BQ191:BR200" ca="1" si="529">IF(BQ$3=0,"",INDEX(INDIRECT(BQ$1),$BH191,BQ$3))</f>
        <v>0</v>
      </c>
      <c r="BR191" s="59">
        <f t="shared" ca="1" si="529"/>
        <v>2.9352999999999998</v>
      </c>
      <c r="BS191" t="str">
        <f t="shared" ref="BS191:BS206" si="530">A191&amp;B191</f>
        <v>W17R01</v>
      </c>
      <c r="BT191">
        <f t="shared" ref="BT191:BT206" si="531">ROW(BS191)</f>
        <v>191</v>
      </c>
      <c r="BU191" t="b">
        <f>AND(SingleFamily="Yes",NewlyConstructed="Yes")</f>
        <v>1</v>
      </c>
      <c r="BV191" s="2"/>
    </row>
    <row r="192" spans="1:74" x14ac:dyDescent="0.3">
      <c r="A192" t="str">
        <f t="shared" ref="A192:A206" si="532">A191</f>
        <v>W17</v>
      </c>
      <c r="B192" t="s">
        <v>77</v>
      </c>
      <c r="C192" s="3" t="str">
        <f t="shared" si="504"/>
        <v>Zone 02</v>
      </c>
      <c r="D192" t="str">
        <f t="shared" ca="1" si="505"/>
        <v>Pass</v>
      </c>
      <c r="E192" s="2">
        <f t="shared" ca="1" si="506"/>
        <v>13.01</v>
      </c>
      <c r="F192" s="2">
        <f t="shared" ca="1" si="507"/>
        <v>13.01</v>
      </c>
      <c r="G192" s="3">
        <f t="shared" ca="1" si="508"/>
        <v>0</v>
      </c>
      <c r="H192" s="27" t="str">
        <f t="shared" ca="1" si="509"/>
        <v>Yes</v>
      </c>
      <c r="I192" s="2">
        <f t="shared" ca="1" si="510"/>
        <v>13.39</v>
      </c>
      <c r="J192" s="2">
        <f ca="1">IF(Units="EDR2 total",BF192,IF(Units="EDR1 total",#REF!,BE192))</f>
        <v>13.39</v>
      </c>
      <c r="K192" s="2">
        <f ca="1">IF(Units="EDR2 total",BQ192,IF(Units="EDR1 total",#REF!,BP192))</f>
        <v>13.39</v>
      </c>
      <c r="L192" s="3">
        <f t="shared" ca="1" si="511"/>
        <v>0</v>
      </c>
      <c r="M192" s="3" t="str">
        <f t="shared" ca="1" si="512"/>
        <v>Yes</v>
      </c>
      <c r="N192" s="27" t="str">
        <f t="shared" ref="N192:N206" si="533">N154</f>
        <v>W14R02</v>
      </c>
      <c r="O192" s="19">
        <f t="shared" ca="1" si="513"/>
        <v>0.38000000000000078</v>
      </c>
      <c r="P192" s="93">
        <f t="shared" ca="1" si="514"/>
        <v>158</v>
      </c>
      <c r="Q192" s="94">
        <f t="shared" ca="1" si="515"/>
        <v>7.38</v>
      </c>
      <c r="R192" s="94">
        <f t="shared" ca="1" si="515"/>
        <v>0</v>
      </c>
      <c r="S192" s="94">
        <f t="shared" ca="1" si="515"/>
        <v>0.88</v>
      </c>
      <c r="T192" s="94" t="str">
        <f t="shared" ca="1" si="515"/>
        <v/>
      </c>
      <c r="U192" s="94">
        <f t="shared" ca="1" si="515"/>
        <v>4.75</v>
      </c>
      <c r="V192" s="94">
        <f t="shared" ca="1" si="515"/>
        <v>0</v>
      </c>
      <c r="W192" s="94">
        <f t="shared" ca="1" si="516"/>
        <v>13.01</v>
      </c>
      <c r="X192" s="94">
        <f t="shared" ca="1" si="517"/>
        <v>22.29</v>
      </c>
      <c r="Y192" s="94">
        <f t="shared" ca="1" si="517"/>
        <v>0</v>
      </c>
      <c r="Z192" s="107">
        <f t="shared" ca="1" si="517"/>
        <v>2.5240999999999998</v>
      </c>
      <c r="AA192" s="107">
        <f t="shared" ca="1" si="517"/>
        <v>4.2699999999999996</v>
      </c>
      <c r="AB192" s="94" t="str">
        <f t="shared" ca="1" si="517"/>
        <v>n/a</v>
      </c>
      <c r="AC192" s="94">
        <f t="shared" ca="1" si="517"/>
        <v>0.38</v>
      </c>
      <c r="AD192" s="94">
        <f t="shared" ca="1" si="517"/>
        <v>0.37</v>
      </c>
      <c r="AE192" s="99">
        <f t="shared" ca="1" si="518"/>
        <v>158</v>
      </c>
      <c r="AF192" s="59">
        <f t="shared" ca="1" si="519"/>
        <v>7.38</v>
      </c>
      <c r="AG192" s="59">
        <f t="shared" ca="1" si="519"/>
        <v>0</v>
      </c>
      <c r="AH192" s="59">
        <f t="shared" ca="1" si="519"/>
        <v>0.88</v>
      </c>
      <c r="AI192" s="59" t="str">
        <f t="shared" ca="1" si="519"/>
        <v/>
      </c>
      <c r="AJ192" s="59">
        <f t="shared" ca="1" si="519"/>
        <v>4.75</v>
      </c>
      <c r="AK192" s="59">
        <f t="shared" ca="1" si="519"/>
        <v>0</v>
      </c>
      <c r="AL192" s="59">
        <f t="shared" ca="1" si="519"/>
        <v>-5.82</v>
      </c>
      <c r="AM192" s="59">
        <f t="shared" ca="1" si="520"/>
        <v>13.01</v>
      </c>
      <c r="AN192" s="59">
        <f t="shared" ca="1" si="521"/>
        <v>0</v>
      </c>
      <c r="AO192" s="59">
        <f t="shared" ca="1" si="521"/>
        <v>2.5240999999999998</v>
      </c>
      <c r="AP192" s="59">
        <f t="shared" ca="1" si="521"/>
        <v>4.2699999999999996</v>
      </c>
      <c r="AQ192" s="59" t="str">
        <f t="shared" ca="1" si="521"/>
        <v>n/a</v>
      </c>
      <c r="AR192" s="103">
        <f t="shared" ca="1" si="521"/>
        <v>2.5240999999999998</v>
      </c>
      <c r="AS192" s="103">
        <f t="shared" ca="1" si="521"/>
        <v>4.2699999999999996</v>
      </c>
      <c r="AT192" s="59" t="str">
        <f t="shared" ca="1" si="521"/>
        <v>n/a</v>
      </c>
      <c r="AU192" s="59">
        <f t="shared" ca="1" si="521"/>
        <v>0.38</v>
      </c>
      <c r="AV192" s="59">
        <f t="shared" ca="1" si="521"/>
        <v>0.37</v>
      </c>
      <c r="AW192" s="93">
        <f t="shared" ca="1" si="522"/>
        <v>158</v>
      </c>
      <c r="AX192" s="94">
        <f t="shared" ca="1" si="523"/>
        <v>7.87</v>
      </c>
      <c r="AY192" s="94">
        <f t="shared" ca="1" si="523"/>
        <v>0</v>
      </c>
      <c r="AZ192" s="94">
        <f t="shared" ca="1" si="523"/>
        <v>0.88</v>
      </c>
      <c r="BA192" s="94" t="str">
        <f t="shared" ca="1" si="523"/>
        <v/>
      </c>
      <c r="BB192" s="94">
        <f t="shared" ca="1" si="523"/>
        <v>4.6399999999999997</v>
      </c>
      <c r="BC192" s="94" t="str">
        <f t="shared" ca="1" si="523"/>
        <v/>
      </c>
      <c r="BD192" s="94">
        <f t="shared" ca="1" si="523"/>
        <v>-5.85</v>
      </c>
      <c r="BE192" s="94">
        <f t="shared" ca="1" si="524"/>
        <v>13.39</v>
      </c>
      <c r="BF192" s="94">
        <f t="shared" ca="1" si="525"/>
        <v>0</v>
      </c>
      <c r="BG192" s="94">
        <f t="shared" ca="1" si="525"/>
        <v>2.5240999999999998</v>
      </c>
      <c r="BH192" s="99">
        <f t="shared" ca="1" si="526"/>
        <v>158</v>
      </c>
      <c r="BI192" s="59">
        <f t="shared" ca="1" si="527"/>
        <v>7.87</v>
      </c>
      <c r="BJ192" s="59">
        <f t="shared" ca="1" si="527"/>
        <v>0</v>
      </c>
      <c r="BK192" s="59">
        <f t="shared" ca="1" si="527"/>
        <v>0.88</v>
      </c>
      <c r="BL192" s="59" t="str">
        <f t="shared" ca="1" si="527"/>
        <v/>
      </c>
      <c r="BM192" s="59">
        <f t="shared" ca="1" si="527"/>
        <v>4.6399999999999997</v>
      </c>
      <c r="BN192" s="59" t="str">
        <f t="shared" ca="1" si="527"/>
        <v/>
      </c>
      <c r="BO192" s="59">
        <f t="shared" ca="1" si="527"/>
        <v>-5.85</v>
      </c>
      <c r="BP192" s="59">
        <f t="shared" ca="1" si="528"/>
        <v>13.39</v>
      </c>
      <c r="BQ192" s="59">
        <f t="shared" ca="1" si="529"/>
        <v>0</v>
      </c>
      <c r="BR192" s="59">
        <f t="shared" ca="1" si="529"/>
        <v>2.5240999999999998</v>
      </c>
      <c r="BS192" t="str">
        <f t="shared" si="530"/>
        <v>W17R02</v>
      </c>
      <c r="BT192">
        <f t="shared" si="531"/>
        <v>192</v>
      </c>
      <c r="BU192" t="b">
        <f>BU191</f>
        <v>1</v>
      </c>
      <c r="BV192" s="2"/>
    </row>
    <row r="193" spans="1:74" x14ac:dyDescent="0.3">
      <c r="A193" t="str">
        <f t="shared" si="532"/>
        <v>W17</v>
      </c>
      <c r="B193" t="s">
        <v>80</v>
      </c>
      <c r="C193" s="3" t="str">
        <f t="shared" si="504"/>
        <v>Zone 03</v>
      </c>
      <c r="D193" t="str">
        <f t="shared" ca="1" si="505"/>
        <v>Pass</v>
      </c>
      <c r="E193" s="2">
        <f t="shared" ca="1" si="506"/>
        <v>9.2100000000000009</v>
      </c>
      <c r="F193" s="2">
        <f t="shared" ca="1" si="507"/>
        <v>9.2100000000000009</v>
      </c>
      <c r="G193" s="3">
        <f t="shared" ca="1" si="508"/>
        <v>0</v>
      </c>
      <c r="H193" s="27" t="str">
        <f t="shared" ca="1" si="509"/>
        <v>Yes</v>
      </c>
      <c r="I193" s="2">
        <f t="shared" ca="1" si="510"/>
        <v>9.9600000000000009</v>
      </c>
      <c r="J193" s="2">
        <f ca="1">IF(Units="EDR2 total",BF193,IF(Units="EDR1 total",#REF!,BE193))</f>
        <v>9.9600000000000009</v>
      </c>
      <c r="K193" s="2">
        <f ca="1">IF(Units="EDR2 total",BQ193,IF(Units="EDR1 total",#REF!,BP193))</f>
        <v>9.9600000000000009</v>
      </c>
      <c r="L193" s="3">
        <f t="shared" ca="1" si="511"/>
        <v>0</v>
      </c>
      <c r="M193" s="3" t="str">
        <f t="shared" ca="1" si="512"/>
        <v>Yes</v>
      </c>
      <c r="N193" s="27" t="str">
        <f t="shared" si="533"/>
        <v>W14R03</v>
      </c>
      <c r="O193" s="19">
        <f t="shared" ca="1" si="513"/>
        <v>0.75</v>
      </c>
      <c r="P193" s="93">
        <f t="shared" ca="1" si="514"/>
        <v>159</v>
      </c>
      <c r="Q193" s="94">
        <f t="shared" ca="1" si="515"/>
        <v>3.96</v>
      </c>
      <c r="R193" s="94">
        <f t="shared" ca="1" si="515"/>
        <v>0</v>
      </c>
      <c r="S193" s="94">
        <f t="shared" ca="1" si="515"/>
        <v>0.88</v>
      </c>
      <c r="T193" s="94" t="str">
        <f t="shared" ca="1" si="515"/>
        <v/>
      </c>
      <c r="U193" s="94">
        <f t="shared" ca="1" si="515"/>
        <v>4.37</v>
      </c>
      <c r="V193" s="94">
        <f t="shared" ca="1" si="515"/>
        <v>0</v>
      </c>
      <c r="W193" s="94">
        <f t="shared" ca="1" si="516"/>
        <v>9.2100000000000009</v>
      </c>
      <c r="X193" s="94">
        <f t="shared" ca="1" si="517"/>
        <v>18.45</v>
      </c>
      <c r="Y193" s="94">
        <f t="shared" ca="1" si="517"/>
        <v>0</v>
      </c>
      <c r="Z193" s="107">
        <f t="shared" ca="1" si="517"/>
        <v>2.4388000000000001</v>
      </c>
      <c r="AA193" s="107">
        <f t="shared" ca="1" si="517"/>
        <v>4.4400000000000004</v>
      </c>
      <c r="AB193" s="94" t="str">
        <f t="shared" ca="1" si="517"/>
        <v>n/a</v>
      </c>
      <c r="AC193" s="94">
        <f t="shared" ca="1" si="517"/>
        <v>0.75</v>
      </c>
      <c r="AD193" s="94">
        <f t="shared" ca="1" si="517"/>
        <v>0.78</v>
      </c>
      <c r="AE193" s="99">
        <f t="shared" ca="1" si="518"/>
        <v>159</v>
      </c>
      <c r="AF193" s="59">
        <f t="shared" ca="1" si="519"/>
        <v>3.96</v>
      </c>
      <c r="AG193" s="59">
        <f t="shared" ca="1" si="519"/>
        <v>0</v>
      </c>
      <c r="AH193" s="59">
        <f t="shared" ca="1" si="519"/>
        <v>0.88</v>
      </c>
      <c r="AI193" s="59" t="str">
        <f t="shared" ca="1" si="519"/>
        <v/>
      </c>
      <c r="AJ193" s="59">
        <f t="shared" ca="1" si="519"/>
        <v>4.37</v>
      </c>
      <c r="AK193" s="59">
        <f t="shared" ca="1" si="519"/>
        <v>0</v>
      </c>
      <c r="AL193" s="59">
        <f t="shared" ca="1" si="519"/>
        <v>-5.84</v>
      </c>
      <c r="AM193" s="59">
        <f t="shared" ca="1" si="520"/>
        <v>9.2100000000000009</v>
      </c>
      <c r="AN193" s="59">
        <f t="shared" ca="1" si="521"/>
        <v>0</v>
      </c>
      <c r="AO193" s="59">
        <f t="shared" ca="1" si="521"/>
        <v>2.4388000000000001</v>
      </c>
      <c r="AP193" s="59">
        <f t="shared" ca="1" si="521"/>
        <v>4.4400000000000004</v>
      </c>
      <c r="AQ193" s="59" t="str">
        <f t="shared" ca="1" si="521"/>
        <v>n/a</v>
      </c>
      <c r="AR193" s="103">
        <f t="shared" ca="1" si="521"/>
        <v>2.4388000000000001</v>
      </c>
      <c r="AS193" s="103">
        <f t="shared" ca="1" si="521"/>
        <v>4.4400000000000004</v>
      </c>
      <c r="AT193" s="59" t="str">
        <f t="shared" ca="1" si="521"/>
        <v>n/a</v>
      </c>
      <c r="AU193" s="59">
        <f t="shared" ca="1" si="521"/>
        <v>0.75</v>
      </c>
      <c r="AV193" s="59">
        <f t="shared" ca="1" si="521"/>
        <v>0.78</v>
      </c>
      <c r="AW193" s="93">
        <f t="shared" ca="1" si="522"/>
        <v>159</v>
      </c>
      <c r="AX193" s="94">
        <f t="shared" ca="1" si="523"/>
        <v>4.78</v>
      </c>
      <c r="AY193" s="94">
        <f t="shared" ca="1" si="523"/>
        <v>0</v>
      </c>
      <c r="AZ193" s="94">
        <f t="shared" ca="1" si="523"/>
        <v>0.88</v>
      </c>
      <c r="BA193" s="94" t="str">
        <f t="shared" ca="1" si="523"/>
        <v/>
      </c>
      <c r="BB193" s="94">
        <f t="shared" ca="1" si="523"/>
        <v>4.3</v>
      </c>
      <c r="BC193" s="94" t="str">
        <f t="shared" ca="1" si="523"/>
        <v/>
      </c>
      <c r="BD193" s="94">
        <f t="shared" ca="1" si="523"/>
        <v>-5.82</v>
      </c>
      <c r="BE193" s="94">
        <f t="shared" ca="1" si="524"/>
        <v>9.9600000000000009</v>
      </c>
      <c r="BF193" s="94">
        <f t="shared" ca="1" si="525"/>
        <v>0</v>
      </c>
      <c r="BG193" s="94">
        <f t="shared" ca="1" si="525"/>
        <v>2.4388000000000001</v>
      </c>
      <c r="BH193" s="99">
        <f t="shared" ca="1" si="526"/>
        <v>159</v>
      </c>
      <c r="BI193" s="59">
        <f t="shared" ca="1" si="527"/>
        <v>4.78</v>
      </c>
      <c r="BJ193" s="59">
        <f t="shared" ca="1" si="527"/>
        <v>0</v>
      </c>
      <c r="BK193" s="59">
        <f t="shared" ca="1" si="527"/>
        <v>0.88</v>
      </c>
      <c r="BL193" s="59" t="str">
        <f t="shared" ca="1" si="527"/>
        <v/>
      </c>
      <c r="BM193" s="59">
        <f t="shared" ca="1" si="527"/>
        <v>4.3</v>
      </c>
      <c r="BN193" s="59" t="str">
        <f t="shared" ca="1" si="527"/>
        <v/>
      </c>
      <c r="BO193" s="59">
        <f t="shared" ca="1" si="527"/>
        <v>-5.82</v>
      </c>
      <c r="BP193" s="59">
        <f t="shared" ca="1" si="528"/>
        <v>9.9600000000000009</v>
      </c>
      <c r="BQ193" s="59">
        <f t="shared" ca="1" si="529"/>
        <v>0</v>
      </c>
      <c r="BR193" s="59">
        <f t="shared" ca="1" si="529"/>
        <v>2.4388000000000001</v>
      </c>
      <c r="BS193" t="str">
        <f t="shared" si="530"/>
        <v>W17R03</v>
      </c>
      <c r="BT193">
        <f t="shared" si="531"/>
        <v>193</v>
      </c>
      <c r="BU193" t="b">
        <f t="shared" ref="BU193:BU207" si="534">BU192</f>
        <v>1</v>
      </c>
      <c r="BV193" s="2"/>
    </row>
    <row r="194" spans="1:74" x14ac:dyDescent="0.3">
      <c r="A194" t="str">
        <f t="shared" si="532"/>
        <v>W17</v>
      </c>
      <c r="B194" t="s">
        <v>83</v>
      </c>
      <c r="C194" s="3" t="str">
        <f t="shared" si="504"/>
        <v>Zone 04</v>
      </c>
      <c r="D194" t="str">
        <f t="shared" ca="1" si="505"/>
        <v>Pass</v>
      </c>
      <c r="E194" s="2">
        <f t="shared" ca="1" si="506"/>
        <v>11.170000000000002</v>
      </c>
      <c r="F194" s="2">
        <f t="shared" ca="1" si="507"/>
        <v>11.170000000000002</v>
      </c>
      <c r="G194" s="3">
        <f t="shared" ca="1" si="508"/>
        <v>0</v>
      </c>
      <c r="H194" s="27" t="str">
        <f t="shared" ca="1" si="509"/>
        <v>Yes</v>
      </c>
      <c r="I194" s="2">
        <f t="shared" ca="1" si="510"/>
        <v>11.79</v>
      </c>
      <c r="J194" s="2">
        <f ca="1">IF(Units="EDR2 total",BF194,IF(Units="EDR1 total",#REF!,BE194))</f>
        <v>11.79</v>
      </c>
      <c r="K194" s="2">
        <f ca="1">IF(Units="EDR2 total",BQ194,IF(Units="EDR1 total",#REF!,BP194))</f>
        <v>11.79</v>
      </c>
      <c r="L194" s="3">
        <f t="shared" ca="1" si="511"/>
        <v>0</v>
      </c>
      <c r="M194" s="3" t="str">
        <f t="shared" ca="1" si="512"/>
        <v>Yes</v>
      </c>
      <c r="N194" s="27" t="str">
        <f t="shared" si="533"/>
        <v>W14R04</v>
      </c>
      <c r="O194" s="19">
        <f t="shared" ca="1" si="513"/>
        <v>0.61999999999999744</v>
      </c>
      <c r="P194" s="93">
        <f t="shared" ca="1" si="514"/>
        <v>160</v>
      </c>
      <c r="Q194" s="94">
        <f t="shared" ca="1" si="515"/>
        <v>5.73</v>
      </c>
      <c r="R194" s="94">
        <f t="shared" ca="1" si="515"/>
        <v>0.23</v>
      </c>
      <c r="S194" s="94">
        <f t="shared" ca="1" si="515"/>
        <v>0.89</v>
      </c>
      <c r="T194" s="94" t="str">
        <f t="shared" ca="1" si="515"/>
        <v/>
      </c>
      <c r="U194" s="94">
        <f t="shared" ca="1" si="515"/>
        <v>4.32</v>
      </c>
      <c r="V194" s="94">
        <f t="shared" ca="1" si="515"/>
        <v>0</v>
      </c>
      <c r="W194" s="94">
        <f t="shared" ca="1" si="516"/>
        <v>11.170000000000002</v>
      </c>
      <c r="X194" s="94">
        <f t="shared" ca="1" si="517"/>
        <v>19.940000000000001</v>
      </c>
      <c r="Y194" s="94">
        <f t="shared" ca="1" si="517"/>
        <v>0</v>
      </c>
      <c r="Z194" s="107">
        <f t="shared" ca="1" si="517"/>
        <v>2.4405999999999999</v>
      </c>
      <c r="AA194" s="107">
        <f t="shared" ca="1" si="517"/>
        <v>4.1399999999999997</v>
      </c>
      <c r="AB194" s="94">
        <f t="shared" ca="1" si="517"/>
        <v>48</v>
      </c>
      <c r="AC194" s="94">
        <f t="shared" ca="1" si="517"/>
        <v>0.62</v>
      </c>
      <c r="AD194" s="94">
        <f t="shared" ca="1" si="517"/>
        <v>0.57999999999999996</v>
      </c>
      <c r="AE194" s="99">
        <f t="shared" ca="1" si="518"/>
        <v>160</v>
      </c>
      <c r="AF194" s="59">
        <f t="shared" ca="1" si="519"/>
        <v>5.73</v>
      </c>
      <c r="AG194" s="59">
        <f t="shared" ca="1" si="519"/>
        <v>0.23</v>
      </c>
      <c r="AH194" s="59">
        <f t="shared" ca="1" si="519"/>
        <v>0.89</v>
      </c>
      <c r="AI194" s="59" t="str">
        <f t="shared" ca="1" si="519"/>
        <v/>
      </c>
      <c r="AJ194" s="59">
        <f t="shared" ca="1" si="519"/>
        <v>4.32</v>
      </c>
      <c r="AK194" s="59">
        <f t="shared" ca="1" si="519"/>
        <v>0</v>
      </c>
      <c r="AL194" s="59">
        <f t="shared" ca="1" si="519"/>
        <v>-6.27</v>
      </c>
      <c r="AM194" s="59">
        <f t="shared" ca="1" si="520"/>
        <v>11.170000000000002</v>
      </c>
      <c r="AN194" s="59">
        <f t="shared" ca="1" si="521"/>
        <v>0</v>
      </c>
      <c r="AO194" s="59">
        <f t="shared" ca="1" si="521"/>
        <v>2.4405999999999999</v>
      </c>
      <c r="AP194" s="59">
        <f t="shared" ca="1" si="521"/>
        <v>4.1399999999999997</v>
      </c>
      <c r="AQ194" s="59">
        <f t="shared" ca="1" si="521"/>
        <v>48</v>
      </c>
      <c r="AR194" s="103">
        <f t="shared" ca="1" si="521"/>
        <v>2.4405999999999999</v>
      </c>
      <c r="AS194" s="103">
        <f t="shared" ca="1" si="521"/>
        <v>4.1399999999999997</v>
      </c>
      <c r="AT194" s="59">
        <f t="shared" ca="1" si="521"/>
        <v>48</v>
      </c>
      <c r="AU194" s="59">
        <f t="shared" ca="1" si="521"/>
        <v>0.62</v>
      </c>
      <c r="AV194" s="59">
        <f t="shared" ca="1" si="521"/>
        <v>0.57999999999999996</v>
      </c>
      <c r="AW194" s="93">
        <f t="shared" ca="1" si="522"/>
        <v>160</v>
      </c>
      <c r="AX194" s="94">
        <f t="shared" ca="1" si="523"/>
        <v>6.29</v>
      </c>
      <c r="AY194" s="94">
        <f t="shared" ca="1" si="523"/>
        <v>0.44</v>
      </c>
      <c r="AZ194" s="94">
        <f t="shared" ca="1" si="523"/>
        <v>0.89</v>
      </c>
      <c r="BA194" s="94" t="str">
        <f t="shared" ca="1" si="523"/>
        <v/>
      </c>
      <c r="BB194" s="94">
        <f t="shared" ca="1" si="523"/>
        <v>4.17</v>
      </c>
      <c r="BC194" s="94" t="str">
        <f t="shared" ca="1" si="523"/>
        <v/>
      </c>
      <c r="BD194" s="94">
        <f t="shared" ca="1" si="523"/>
        <v>-6.33</v>
      </c>
      <c r="BE194" s="94">
        <f t="shared" ca="1" si="524"/>
        <v>11.79</v>
      </c>
      <c r="BF194" s="94">
        <f t="shared" ca="1" si="525"/>
        <v>0</v>
      </c>
      <c r="BG194" s="94">
        <f t="shared" ca="1" si="525"/>
        <v>2.4405999999999999</v>
      </c>
      <c r="BH194" s="99">
        <f t="shared" ca="1" si="526"/>
        <v>160</v>
      </c>
      <c r="BI194" s="59">
        <f t="shared" ca="1" si="527"/>
        <v>6.29</v>
      </c>
      <c r="BJ194" s="59">
        <f t="shared" ca="1" si="527"/>
        <v>0.44</v>
      </c>
      <c r="BK194" s="59">
        <f t="shared" ca="1" si="527"/>
        <v>0.89</v>
      </c>
      <c r="BL194" s="59" t="str">
        <f t="shared" ca="1" si="527"/>
        <v/>
      </c>
      <c r="BM194" s="59">
        <f t="shared" ca="1" si="527"/>
        <v>4.17</v>
      </c>
      <c r="BN194" s="59" t="str">
        <f t="shared" ca="1" si="527"/>
        <v/>
      </c>
      <c r="BO194" s="59">
        <f t="shared" ca="1" si="527"/>
        <v>-6.33</v>
      </c>
      <c r="BP194" s="59">
        <f t="shared" ca="1" si="528"/>
        <v>11.79</v>
      </c>
      <c r="BQ194" s="59">
        <f t="shared" ca="1" si="529"/>
        <v>0</v>
      </c>
      <c r="BR194" s="59">
        <f t="shared" ca="1" si="529"/>
        <v>2.4405999999999999</v>
      </c>
      <c r="BS194" t="str">
        <f t="shared" si="530"/>
        <v>W17R04</v>
      </c>
      <c r="BT194">
        <f t="shared" si="531"/>
        <v>194</v>
      </c>
      <c r="BU194" t="b">
        <f t="shared" si="534"/>
        <v>1</v>
      </c>
      <c r="BV194" s="2"/>
    </row>
    <row r="195" spans="1:74" x14ac:dyDescent="0.3">
      <c r="A195" t="str">
        <f t="shared" si="532"/>
        <v>W17</v>
      </c>
      <c r="B195" t="s">
        <v>85</v>
      </c>
      <c r="C195" s="3" t="str">
        <f t="shared" si="504"/>
        <v>Zone 05</v>
      </c>
      <c r="D195" t="str">
        <f t="shared" ca="1" si="505"/>
        <v>Pass</v>
      </c>
      <c r="E195" s="2">
        <f t="shared" ca="1" si="506"/>
        <v>8.5</v>
      </c>
      <c r="F195" s="2">
        <f t="shared" ca="1" si="507"/>
        <v>8.5</v>
      </c>
      <c r="G195" s="3">
        <f t="shared" ca="1" si="508"/>
        <v>0</v>
      </c>
      <c r="H195" s="27" t="str">
        <f t="shared" ca="1" si="509"/>
        <v>Yes</v>
      </c>
      <c r="I195" s="2">
        <f t="shared" ca="1" si="510"/>
        <v>9.14</v>
      </c>
      <c r="J195" s="2">
        <f ca="1">IF(Units="EDR2 total",BF195,IF(Units="EDR1 total",#REF!,BE195))</f>
        <v>9.14</v>
      </c>
      <c r="K195" s="2">
        <f ca="1">IF(Units="EDR2 total",BQ195,IF(Units="EDR1 total",#REF!,BP195))</f>
        <v>9.14</v>
      </c>
      <c r="L195" s="3">
        <f t="shared" ca="1" si="511"/>
        <v>0</v>
      </c>
      <c r="M195" s="3" t="str">
        <f t="shared" ca="1" si="512"/>
        <v>Yes</v>
      </c>
      <c r="N195" s="27" t="str">
        <f t="shared" si="533"/>
        <v>W14R05</v>
      </c>
      <c r="O195" s="19">
        <f t="shared" ca="1" si="513"/>
        <v>0.64000000000000057</v>
      </c>
      <c r="P195" s="93">
        <f t="shared" ca="1" si="514"/>
        <v>161</v>
      </c>
      <c r="Q195" s="94">
        <f t="shared" ca="1" si="515"/>
        <v>3.23</v>
      </c>
      <c r="R195" s="94">
        <f t="shared" ca="1" si="515"/>
        <v>0</v>
      </c>
      <c r="S195" s="94">
        <f t="shared" ca="1" si="515"/>
        <v>0.88</v>
      </c>
      <c r="T195" s="94" t="str">
        <f t="shared" ca="1" si="515"/>
        <v/>
      </c>
      <c r="U195" s="94">
        <f t="shared" ca="1" si="515"/>
        <v>4.3899999999999997</v>
      </c>
      <c r="V195" s="94">
        <f t="shared" ca="1" si="515"/>
        <v>0</v>
      </c>
      <c r="W195" s="94">
        <f t="shared" ca="1" si="516"/>
        <v>8.5</v>
      </c>
      <c r="X195" s="94">
        <f t="shared" ca="1" si="517"/>
        <v>17.579999999999998</v>
      </c>
      <c r="Y195" s="94">
        <f t="shared" ca="1" si="517"/>
        <v>0</v>
      </c>
      <c r="Z195" s="107">
        <f t="shared" ca="1" si="517"/>
        <v>2.2885</v>
      </c>
      <c r="AA195" s="107">
        <f t="shared" ca="1" si="517"/>
        <v>4.47</v>
      </c>
      <c r="AB195" s="94" t="str">
        <f t="shared" ca="1" si="517"/>
        <v>n/a</v>
      </c>
      <c r="AC195" s="94">
        <f t="shared" ca="1" si="517"/>
        <v>0.64</v>
      </c>
      <c r="AD195" s="94">
        <f t="shared" ca="1" si="517"/>
        <v>0.66</v>
      </c>
      <c r="AE195" s="99">
        <f t="shared" ca="1" si="518"/>
        <v>161</v>
      </c>
      <c r="AF195" s="59">
        <f t="shared" ca="1" si="519"/>
        <v>3.23</v>
      </c>
      <c r="AG195" s="59">
        <f t="shared" ca="1" si="519"/>
        <v>0</v>
      </c>
      <c r="AH195" s="59">
        <f t="shared" ca="1" si="519"/>
        <v>0.88</v>
      </c>
      <c r="AI195" s="59" t="str">
        <f t="shared" ca="1" si="519"/>
        <v/>
      </c>
      <c r="AJ195" s="59">
        <f t="shared" ca="1" si="519"/>
        <v>4.3899999999999997</v>
      </c>
      <c r="AK195" s="59">
        <f t="shared" ca="1" si="519"/>
        <v>0</v>
      </c>
      <c r="AL195" s="59">
        <f t="shared" ca="1" si="519"/>
        <v>-6.02</v>
      </c>
      <c r="AM195" s="59">
        <f t="shared" ca="1" si="520"/>
        <v>8.5</v>
      </c>
      <c r="AN195" s="59">
        <f t="shared" ca="1" si="521"/>
        <v>0</v>
      </c>
      <c r="AO195" s="59">
        <f t="shared" ca="1" si="521"/>
        <v>2.2885</v>
      </c>
      <c r="AP195" s="59">
        <f t="shared" ca="1" si="521"/>
        <v>4.47</v>
      </c>
      <c r="AQ195" s="59" t="str">
        <f t="shared" ca="1" si="521"/>
        <v>n/a</v>
      </c>
      <c r="AR195" s="103">
        <f t="shared" ca="1" si="521"/>
        <v>2.2885</v>
      </c>
      <c r="AS195" s="103">
        <f t="shared" ca="1" si="521"/>
        <v>4.47</v>
      </c>
      <c r="AT195" s="59" t="str">
        <f t="shared" ca="1" si="521"/>
        <v>n/a</v>
      </c>
      <c r="AU195" s="59">
        <f t="shared" ca="1" si="521"/>
        <v>0.64</v>
      </c>
      <c r="AV195" s="59">
        <f t="shared" ca="1" si="521"/>
        <v>0.66</v>
      </c>
      <c r="AW195" s="93">
        <f t="shared" ca="1" si="522"/>
        <v>161</v>
      </c>
      <c r="AX195" s="94">
        <f t="shared" ca="1" si="523"/>
        <v>3.95</v>
      </c>
      <c r="AY195" s="94">
        <f t="shared" ca="1" si="523"/>
        <v>0</v>
      </c>
      <c r="AZ195" s="94">
        <f t="shared" ca="1" si="523"/>
        <v>0.88</v>
      </c>
      <c r="BA195" s="94" t="str">
        <f t="shared" ca="1" si="523"/>
        <v/>
      </c>
      <c r="BB195" s="94">
        <f t="shared" ca="1" si="523"/>
        <v>4.3099999999999996</v>
      </c>
      <c r="BC195" s="94" t="str">
        <f t="shared" ca="1" si="523"/>
        <v/>
      </c>
      <c r="BD195" s="94">
        <f t="shared" ca="1" si="523"/>
        <v>-6.01</v>
      </c>
      <c r="BE195" s="94">
        <f t="shared" ca="1" si="524"/>
        <v>9.14</v>
      </c>
      <c r="BF195" s="94">
        <f t="shared" ca="1" si="525"/>
        <v>0</v>
      </c>
      <c r="BG195" s="94">
        <f t="shared" ca="1" si="525"/>
        <v>2.2885</v>
      </c>
      <c r="BH195" s="99">
        <f t="shared" ca="1" si="526"/>
        <v>161</v>
      </c>
      <c r="BI195" s="59">
        <f t="shared" ca="1" si="527"/>
        <v>3.95</v>
      </c>
      <c r="BJ195" s="59">
        <f t="shared" ca="1" si="527"/>
        <v>0</v>
      </c>
      <c r="BK195" s="59">
        <f t="shared" ca="1" si="527"/>
        <v>0.88</v>
      </c>
      <c r="BL195" s="59" t="str">
        <f t="shared" ca="1" si="527"/>
        <v/>
      </c>
      <c r="BM195" s="59">
        <f t="shared" ca="1" si="527"/>
        <v>4.3099999999999996</v>
      </c>
      <c r="BN195" s="59" t="str">
        <f t="shared" ca="1" si="527"/>
        <v/>
      </c>
      <c r="BO195" s="59">
        <f t="shared" ca="1" si="527"/>
        <v>-6.01</v>
      </c>
      <c r="BP195" s="59">
        <f t="shared" ca="1" si="528"/>
        <v>9.14</v>
      </c>
      <c r="BQ195" s="59">
        <f t="shared" ca="1" si="529"/>
        <v>0</v>
      </c>
      <c r="BR195" s="59">
        <f t="shared" ca="1" si="529"/>
        <v>2.2885</v>
      </c>
      <c r="BS195" t="str">
        <f t="shared" si="530"/>
        <v>W17R05</v>
      </c>
      <c r="BT195">
        <f t="shared" si="531"/>
        <v>195</v>
      </c>
      <c r="BU195" t="b">
        <f t="shared" si="534"/>
        <v>1</v>
      </c>
      <c r="BV195" s="2"/>
    </row>
    <row r="196" spans="1:74" x14ac:dyDescent="0.3">
      <c r="A196" t="str">
        <f t="shared" si="532"/>
        <v>W17</v>
      </c>
      <c r="B196" t="s">
        <v>87</v>
      </c>
      <c r="C196" s="3" t="str">
        <f t="shared" si="504"/>
        <v>Zone 06</v>
      </c>
      <c r="D196" t="str">
        <f t="shared" ca="1" si="505"/>
        <v>Pass</v>
      </c>
      <c r="E196" s="2">
        <f t="shared" ca="1" si="506"/>
        <v>5.35</v>
      </c>
      <c r="F196" s="2">
        <f t="shared" ca="1" si="507"/>
        <v>5.35</v>
      </c>
      <c r="G196" s="3">
        <f t="shared" ca="1" si="508"/>
        <v>0</v>
      </c>
      <c r="H196" s="27" t="str">
        <f t="shared" ca="1" si="509"/>
        <v>Yes</v>
      </c>
      <c r="I196" s="2">
        <f t="shared" ca="1" si="510"/>
        <v>5.52</v>
      </c>
      <c r="J196" s="2">
        <f ca="1">IF(Units="EDR2 total",BF196,IF(Units="EDR1 total",#REF!,BE196))</f>
        <v>5.52</v>
      </c>
      <c r="K196" s="2">
        <f ca="1">IF(Units="EDR2 total",BQ196,IF(Units="EDR1 total",#REF!,BP196))</f>
        <v>5.52</v>
      </c>
      <c r="L196" s="3">
        <f t="shared" ca="1" si="511"/>
        <v>0</v>
      </c>
      <c r="M196" s="3" t="str">
        <f t="shared" ca="1" si="512"/>
        <v>Yes</v>
      </c>
      <c r="N196" s="27" t="str">
        <f t="shared" si="533"/>
        <v>W14R06</v>
      </c>
      <c r="O196" s="19">
        <f t="shared" ca="1" si="513"/>
        <v>0.16999999999999993</v>
      </c>
      <c r="P196" s="93">
        <f t="shared" ca="1" si="514"/>
        <v>162</v>
      </c>
      <c r="Q196" s="94">
        <f t="shared" ca="1" si="515"/>
        <v>1.01</v>
      </c>
      <c r="R196" s="94">
        <f t="shared" ca="1" si="515"/>
        <v>0.16</v>
      </c>
      <c r="S196" s="94">
        <f t="shared" ca="1" si="515"/>
        <v>0.9</v>
      </c>
      <c r="T196" s="94" t="str">
        <f t="shared" ca="1" si="515"/>
        <v/>
      </c>
      <c r="U196" s="94">
        <f t="shared" ca="1" si="515"/>
        <v>3.28</v>
      </c>
      <c r="V196" s="94">
        <f t="shared" ca="1" si="515"/>
        <v>0</v>
      </c>
      <c r="W196" s="94">
        <f t="shared" ca="1" si="516"/>
        <v>5.35</v>
      </c>
      <c r="X196" s="94">
        <f t="shared" ca="1" si="517"/>
        <v>14.07</v>
      </c>
      <c r="Y196" s="94">
        <f t="shared" ca="1" si="517"/>
        <v>3.7741699999999999E-3</v>
      </c>
      <c r="Z196" s="107">
        <f t="shared" ca="1" si="517"/>
        <v>2.4773999999999998</v>
      </c>
      <c r="AA196" s="107">
        <f t="shared" ca="1" si="517"/>
        <v>3.99</v>
      </c>
      <c r="AB196" s="94" t="str">
        <f t="shared" ca="1" si="517"/>
        <v>n/a</v>
      </c>
      <c r="AC196" s="94">
        <f t="shared" ca="1" si="517"/>
        <v>0.17</v>
      </c>
      <c r="AD196" s="94">
        <f t="shared" ca="1" si="517"/>
        <v>0.2</v>
      </c>
      <c r="AE196" s="99">
        <f t="shared" ca="1" si="518"/>
        <v>162</v>
      </c>
      <c r="AF196" s="59">
        <f t="shared" ca="1" si="519"/>
        <v>1.01</v>
      </c>
      <c r="AG196" s="59">
        <f t="shared" ca="1" si="519"/>
        <v>0.16</v>
      </c>
      <c r="AH196" s="59">
        <f t="shared" ca="1" si="519"/>
        <v>0.9</v>
      </c>
      <c r="AI196" s="59" t="str">
        <f t="shared" ca="1" si="519"/>
        <v/>
      </c>
      <c r="AJ196" s="59">
        <f t="shared" ca="1" si="519"/>
        <v>3.28</v>
      </c>
      <c r="AK196" s="59">
        <f t="shared" ca="1" si="519"/>
        <v>0</v>
      </c>
      <c r="AL196" s="59">
        <f t="shared" ca="1" si="519"/>
        <v>-6.36</v>
      </c>
      <c r="AM196" s="59">
        <f t="shared" ca="1" si="520"/>
        <v>5.35</v>
      </c>
      <c r="AN196" s="59">
        <f t="shared" ca="1" si="521"/>
        <v>3.77429E-3</v>
      </c>
      <c r="AO196" s="59">
        <f t="shared" ca="1" si="521"/>
        <v>2.4773999999999998</v>
      </c>
      <c r="AP196" s="59">
        <f t="shared" ca="1" si="521"/>
        <v>3.99</v>
      </c>
      <c r="AQ196" s="59" t="str">
        <f t="shared" ca="1" si="521"/>
        <v>n/a</v>
      </c>
      <c r="AR196" s="103">
        <f t="shared" ca="1" si="521"/>
        <v>2.4773999999999998</v>
      </c>
      <c r="AS196" s="103">
        <f t="shared" ca="1" si="521"/>
        <v>3.99</v>
      </c>
      <c r="AT196" s="59" t="str">
        <f t="shared" ca="1" si="521"/>
        <v>n/a</v>
      </c>
      <c r="AU196" s="59">
        <f t="shared" ca="1" si="521"/>
        <v>0.17</v>
      </c>
      <c r="AV196" s="59">
        <f t="shared" ca="1" si="521"/>
        <v>0.2</v>
      </c>
      <c r="AW196" s="93">
        <f t="shared" ca="1" si="522"/>
        <v>162</v>
      </c>
      <c r="AX196" s="94">
        <f t="shared" ca="1" si="523"/>
        <v>1.22</v>
      </c>
      <c r="AY196" s="94">
        <f t="shared" ca="1" si="523"/>
        <v>0.17</v>
      </c>
      <c r="AZ196" s="94">
        <f t="shared" ca="1" si="523"/>
        <v>0.9</v>
      </c>
      <c r="BA196" s="94" t="str">
        <f t="shared" ca="1" si="523"/>
        <v/>
      </c>
      <c r="BB196" s="94">
        <f t="shared" ca="1" si="523"/>
        <v>3.23</v>
      </c>
      <c r="BC196" s="94" t="str">
        <f t="shared" ca="1" si="523"/>
        <v/>
      </c>
      <c r="BD196" s="94">
        <f t="shared" ca="1" si="523"/>
        <v>-6.35</v>
      </c>
      <c r="BE196" s="94">
        <f t="shared" ca="1" si="524"/>
        <v>5.52</v>
      </c>
      <c r="BF196" s="94">
        <f t="shared" ca="1" si="525"/>
        <v>4.1029700000000001E-3</v>
      </c>
      <c r="BG196" s="94">
        <f t="shared" ca="1" si="525"/>
        <v>2.4773999999999998</v>
      </c>
      <c r="BH196" s="99">
        <f t="shared" ca="1" si="526"/>
        <v>162</v>
      </c>
      <c r="BI196" s="59">
        <f t="shared" ca="1" si="527"/>
        <v>1.22</v>
      </c>
      <c r="BJ196" s="59">
        <f t="shared" ca="1" si="527"/>
        <v>0.17</v>
      </c>
      <c r="BK196" s="59">
        <f t="shared" ca="1" si="527"/>
        <v>0.9</v>
      </c>
      <c r="BL196" s="59" t="str">
        <f t="shared" ca="1" si="527"/>
        <v/>
      </c>
      <c r="BM196" s="59">
        <f t="shared" ca="1" si="527"/>
        <v>3.23</v>
      </c>
      <c r="BN196" s="59" t="str">
        <f t="shared" ca="1" si="527"/>
        <v/>
      </c>
      <c r="BO196" s="59">
        <f t="shared" ca="1" si="527"/>
        <v>-6.35</v>
      </c>
      <c r="BP196" s="59">
        <f t="shared" ca="1" si="528"/>
        <v>5.52</v>
      </c>
      <c r="BQ196" s="59">
        <f t="shared" ca="1" si="529"/>
        <v>4.10298E-3</v>
      </c>
      <c r="BR196" s="59">
        <f t="shared" ca="1" si="529"/>
        <v>2.4773999999999998</v>
      </c>
      <c r="BS196" t="str">
        <f t="shared" si="530"/>
        <v>W17R06</v>
      </c>
      <c r="BT196">
        <f t="shared" si="531"/>
        <v>196</v>
      </c>
      <c r="BU196" t="b">
        <f t="shared" si="534"/>
        <v>1</v>
      </c>
      <c r="BV196" s="2"/>
    </row>
    <row r="197" spans="1:74" x14ac:dyDescent="0.3">
      <c r="A197" t="str">
        <f t="shared" si="532"/>
        <v>W17</v>
      </c>
      <c r="B197" t="s">
        <v>89</v>
      </c>
      <c r="C197" s="3" t="str">
        <f t="shared" si="504"/>
        <v>Zone 07</v>
      </c>
      <c r="D197" t="str">
        <f t="shared" ca="1" si="505"/>
        <v>Pass</v>
      </c>
      <c r="E197" s="2">
        <f t="shared" ca="1" si="506"/>
        <v>5.2200000000000006</v>
      </c>
      <c r="F197" s="2">
        <f t="shared" ca="1" si="507"/>
        <v>5.2200000000000006</v>
      </c>
      <c r="G197" s="3">
        <f t="shared" ca="1" si="508"/>
        <v>0</v>
      </c>
      <c r="H197" s="27" t="str">
        <f t="shared" ca="1" si="509"/>
        <v>Yes</v>
      </c>
      <c r="I197" s="2">
        <f t="shared" ca="1" si="510"/>
        <v>5.4</v>
      </c>
      <c r="J197" s="2">
        <f ca="1">IF(Units="EDR2 total",BF197,IF(Units="EDR1 total",#REF!,BE197))</f>
        <v>5.4</v>
      </c>
      <c r="K197" s="2">
        <f ca="1">IF(Units="EDR2 total",BQ197,IF(Units="EDR1 total",#REF!,BP197))</f>
        <v>5.4</v>
      </c>
      <c r="L197" s="3">
        <f t="shared" ca="1" si="511"/>
        <v>0</v>
      </c>
      <c r="M197" s="3" t="str">
        <f t="shared" ca="1" si="512"/>
        <v>Yes</v>
      </c>
      <c r="N197" s="27" t="str">
        <f t="shared" si="533"/>
        <v>W14R07</v>
      </c>
      <c r="O197" s="19">
        <f t="shared" ca="1" si="513"/>
        <v>0.17999999999999972</v>
      </c>
      <c r="P197" s="93">
        <f t="shared" ca="1" si="514"/>
        <v>163</v>
      </c>
      <c r="Q197" s="94">
        <f t="shared" ca="1" si="515"/>
        <v>0.68</v>
      </c>
      <c r="R197" s="94">
        <f t="shared" ca="1" si="515"/>
        <v>0.48</v>
      </c>
      <c r="S197" s="94">
        <f t="shared" ca="1" si="515"/>
        <v>0.89</v>
      </c>
      <c r="T197" s="94" t="str">
        <f t="shared" ca="1" si="515"/>
        <v/>
      </c>
      <c r="U197" s="94">
        <f t="shared" ca="1" si="515"/>
        <v>3.17</v>
      </c>
      <c r="V197" s="94">
        <f t="shared" ca="1" si="515"/>
        <v>0</v>
      </c>
      <c r="W197" s="94">
        <f t="shared" ca="1" si="516"/>
        <v>5.2200000000000006</v>
      </c>
      <c r="X197" s="94">
        <f t="shared" ca="1" si="517"/>
        <v>14.88</v>
      </c>
      <c r="Y197" s="94">
        <f t="shared" ca="1" si="517"/>
        <v>4.67169E-3</v>
      </c>
      <c r="Z197" s="107">
        <f t="shared" ca="1" si="517"/>
        <v>2.3512</v>
      </c>
      <c r="AA197" s="107">
        <f t="shared" ca="1" si="517"/>
        <v>3.95</v>
      </c>
      <c r="AB197" s="94" t="str">
        <f t="shared" ca="1" si="517"/>
        <v>n/a</v>
      </c>
      <c r="AC197" s="94">
        <f t="shared" ca="1" si="517"/>
        <v>0.18</v>
      </c>
      <c r="AD197" s="94">
        <f t="shared" ca="1" si="517"/>
        <v>0.2</v>
      </c>
      <c r="AE197" s="99">
        <f t="shared" ca="1" si="518"/>
        <v>163</v>
      </c>
      <c r="AF197" s="59">
        <f t="shared" ca="1" si="519"/>
        <v>0.68</v>
      </c>
      <c r="AG197" s="59">
        <f t="shared" ca="1" si="519"/>
        <v>0.48</v>
      </c>
      <c r="AH197" s="59">
        <f t="shared" ca="1" si="519"/>
        <v>0.89</v>
      </c>
      <c r="AI197" s="59" t="str">
        <f t="shared" ca="1" si="519"/>
        <v/>
      </c>
      <c r="AJ197" s="59">
        <f t="shared" ca="1" si="519"/>
        <v>3.17</v>
      </c>
      <c r="AK197" s="59">
        <f t="shared" ca="1" si="519"/>
        <v>0</v>
      </c>
      <c r="AL197" s="59">
        <f t="shared" ca="1" si="519"/>
        <v>-5.74</v>
      </c>
      <c r="AM197" s="59">
        <f t="shared" ca="1" si="520"/>
        <v>5.2200000000000006</v>
      </c>
      <c r="AN197" s="59">
        <f t="shared" ca="1" si="521"/>
        <v>4.6717199999999999E-3</v>
      </c>
      <c r="AO197" s="59">
        <f t="shared" ca="1" si="521"/>
        <v>2.3512</v>
      </c>
      <c r="AP197" s="59">
        <f t="shared" ca="1" si="521"/>
        <v>3.95</v>
      </c>
      <c r="AQ197" s="59" t="str">
        <f t="shared" ca="1" si="521"/>
        <v>n/a</v>
      </c>
      <c r="AR197" s="103">
        <f t="shared" ca="1" si="521"/>
        <v>2.3512</v>
      </c>
      <c r="AS197" s="103">
        <f t="shared" ca="1" si="521"/>
        <v>3.95</v>
      </c>
      <c r="AT197" s="59" t="str">
        <f t="shared" ca="1" si="521"/>
        <v>n/a</v>
      </c>
      <c r="AU197" s="59">
        <f t="shared" ca="1" si="521"/>
        <v>0.18</v>
      </c>
      <c r="AV197" s="59">
        <f t="shared" ca="1" si="521"/>
        <v>0.2</v>
      </c>
      <c r="AW197" s="93">
        <f t="shared" ca="1" si="522"/>
        <v>163</v>
      </c>
      <c r="AX197" s="94">
        <f t="shared" ca="1" si="523"/>
        <v>0.86</v>
      </c>
      <c r="AY197" s="94">
        <f t="shared" ca="1" si="523"/>
        <v>0.53</v>
      </c>
      <c r="AZ197" s="94">
        <f t="shared" ca="1" si="523"/>
        <v>0.89</v>
      </c>
      <c r="BA197" s="94" t="str">
        <f t="shared" ca="1" si="523"/>
        <v/>
      </c>
      <c r="BB197" s="94">
        <f t="shared" ca="1" si="523"/>
        <v>3.12</v>
      </c>
      <c r="BC197" s="94" t="str">
        <f t="shared" ca="1" si="523"/>
        <v/>
      </c>
      <c r="BD197" s="94">
        <f t="shared" ca="1" si="523"/>
        <v>-5.73</v>
      </c>
      <c r="BE197" s="94">
        <f t="shared" ca="1" si="524"/>
        <v>5.4</v>
      </c>
      <c r="BF197" s="94">
        <f t="shared" ca="1" si="525"/>
        <v>5.2015500000000001E-3</v>
      </c>
      <c r="BG197" s="94">
        <f t="shared" ca="1" si="525"/>
        <v>2.3512</v>
      </c>
      <c r="BH197" s="99">
        <f t="shared" ca="1" si="526"/>
        <v>163</v>
      </c>
      <c r="BI197" s="59">
        <f t="shared" ca="1" si="527"/>
        <v>0.86</v>
      </c>
      <c r="BJ197" s="59">
        <f t="shared" ca="1" si="527"/>
        <v>0.53</v>
      </c>
      <c r="BK197" s="59">
        <f t="shared" ca="1" si="527"/>
        <v>0.89</v>
      </c>
      <c r="BL197" s="59" t="str">
        <f t="shared" ca="1" si="527"/>
        <v/>
      </c>
      <c r="BM197" s="59">
        <f t="shared" ca="1" si="527"/>
        <v>3.12</v>
      </c>
      <c r="BN197" s="59" t="str">
        <f t="shared" ca="1" si="527"/>
        <v/>
      </c>
      <c r="BO197" s="59">
        <f t="shared" ca="1" si="527"/>
        <v>-5.73</v>
      </c>
      <c r="BP197" s="59">
        <f t="shared" ca="1" si="528"/>
        <v>5.4</v>
      </c>
      <c r="BQ197" s="59">
        <f t="shared" ca="1" si="529"/>
        <v>5.2015500000000001E-3</v>
      </c>
      <c r="BR197" s="59">
        <f t="shared" ca="1" si="529"/>
        <v>2.3512</v>
      </c>
      <c r="BS197" t="str">
        <f t="shared" si="530"/>
        <v>W17R07</v>
      </c>
      <c r="BT197">
        <f t="shared" si="531"/>
        <v>197</v>
      </c>
      <c r="BU197" t="b">
        <f t="shared" si="534"/>
        <v>1</v>
      </c>
      <c r="BV197" s="2"/>
    </row>
    <row r="198" spans="1:74" x14ac:dyDescent="0.3">
      <c r="A198" t="str">
        <f t="shared" si="532"/>
        <v>W17</v>
      </c>
      <c r="B198" t="s">
        <v>91</v>
      </c>
      <c r="C198" s="3" t="str">
        <f t="shared" si="504"/>
        <v>Zone 08</v>
      </c>
      <c r="D198" t="str">
        <f t="shared" ca="1" si="505"/>
        <v>Pass</v>
      </c>
      <c r="E198" s="2">
        <f t="shared" ca="1" si="506"/>
        <v>6.1099999999999994</v>
      </c>
      <c r="F198" s="2">
        <f t="shared" ca="1" si="507"/>
        <v>6.1099999999999994</v>
      </c>
      <c r="G198" s="3">
        <f t="shared" ca="1" si="508"/>
        <v>0</v>
      </c>
      <c r="H198" s="27" t="str">
        <f t="shared" ca="1" si="509"/>
        <v>Yes</v>
      </c>
      <c r="I198" s="2">
        <f t="shared" ca="1" si="510"/>
        <v>6.5600000000000005</v>
      </c>
      <c r="J198" s="2">
        <f ca="1">IF(Units="EDR2 total",BF198,IF(Units="EDR1 total",#REF!,BE198))</f>
        <v>6.5600000000000005</v>
      </c>
      <c r="K198" s="2">
        <f ca="1">IF(Units="EDR2 total",BQ198,IF(Units="EDR1 total",#REF!,BP198))</f>
        <v>6.5600000000000005</v>
      </c>
      <c r="L198" s="3">
        <f t="shared" ca="1" si="511"/>
        <v>0</v>
      </c>
      <c r="M198" s="3" t="str">
        <f t="shared" ca="1" si="512"/>
        <v>Yes</v>
      </c>
      <c r="N198" s="27" t="str">
        <f t="shared" si="533"/>
        <v>W14R08</v>
      </c>
      <c r="O198" s="19">
        <f t="shared" ca="1" si="513"/>
        <v>0.45000000000000107</v>
      </c>
      <c r="P198" s="93">
        <f t="shared" ca="1" si="514"/>
        <v>164</v>
      </c>
      <c r="Q198" s="94">
        <f t="shared" ca="1" si="515"/>
        <v>0.89</v>
      </c>
      <c r="R198" s="94">
        <f t="shared" ca="1" si="515"/>
        <v>1.28</v>
      </c>
      <c r="S198" s="94">
        <f t="shared" ca="1" si="515"/>
        <v>0.9</v>
      </c>
      <c r="T198" s="94" t="str">
        <f t="shared" ca="1" si="515"/>
        <v/>
      </c>
      <c r="U198" s="94">
        <f t="shared" ca="1" si="515"/>
        <v>3.04</v>
      </c>
      <c r="V198" s="94">
        <f t="shared" ca="1" si="515"/>
        <v>0</v>
      </c>
      <c r="W198" s="94">
        <f t="shared" ca="1" si="516"/>
        <v>6.1099999999999994</v>
      </c>
      <c r="X198" s="94">
        <f t="shared" ca="1" si="517"/>
        <v>14.71</v>
      </c>
      <c r="Y198" s="94">
        <f t="shared" ca="1" si="517"/>
        <v>1.9257400000000001E-2</v>
      </c>
      <c r="Z198" s="107">
        <f t="shared" ca="1" si="517"/>
        <v>2.6006</v>
      </c>
      <c r="AA198" s="107">
        <f t="shared" ca="1" si="517"/>
        <v>3.92</v>
      </c>
      <c r="AB198" s="94">
        <f t="shared" ca="1" si="517"/>
        <v>79</v>
      </c>
      <c r="AC198" s="94">
        <f t="shared" ca="1" si="517"/>
        <v>0.45</v>
      </c>
      <c r="AD198" s="94">
        <f t="shared" ca="1" si="517"/>
        <v>0.42</v>
      </c>
      <c r="AE198" s="99">
        <f t="shared" ca="1" si="518"/>
        <v>164</v>
      </c>
      <c r="AF198" s="59">
        <f t="shared" ca="1" si="519"/>
        <v>0.89</v>
      </c>
      <c r="AG198" s="59">
        <f t="shared" ca="1" si="519"/>
        <v>1.28</v>
      </c>
      <c r="AH198" s="59">
        <f t="shared" ca="1" si="519"/>
        <v>0.9</v>
      </c>
      <c r="AI198" s="59" t="str">
        <f t="shared" ca="1" si="519"/>
        <v/>
      </c>
      <c r="AJ198" s="59">
        <f t="shared" ca="1" si="519"/>
        <v>3.04</v>
      </c>
      <c r="AK198" s="59">
        <f t="shared" ca="1" si="519"/>
        <v>0</v>
      </c>
      <c r="AL198" s="59">
        <f t="shared" ca="1" si="519"/>
        <v>-6.47</v>
      </c>
      <c r="AM198" s="59">
        <f t="shared" ca="1" si="520"/>
        <v>6.1099999999999994</v>
      </c>
      <c r="AN198" s="59">
        <f t="shared" ca="1" si="521"/>
        <v>1.92575E-2</v>
      </c>
      <c r="AO198" s="59">
        <f t="shared" ca="1" si="521"/>
        <v>2.6006</v>
      </c>
      <c r="AP198" s="59">
        <f t="shared" ca="1" si="521"/>
        <v>3.92</v>
      </c>
      <c r="AQ198" s="59">
        <f t="shared" ca="1" si="521"/>
        <v>79</v>
      </c>
      <c r="AR198" s="103">
        <f t="shared" ca="1" si="521"/>
        <v>2.6006</v>
      </c>
      <c r="AS198" s="103">
        <f t="shared" ca="1" si="521"/>
        <v>3.92</v>
      </c>
      <c r="AT198" s="59">
        <f t="shared" ca="1" si="521"/>
        <v>79</v>
      </c>
      <c r="AU198" s="59">
        <f t="shared" ca="1" si="521"/>
        <v>0.45</v>
      </c>
      <c r="AV198" s="59">
        <f t="shared" ca="1" si="521"/>
        <v>0.42</v>
      </c>
      <c r="AW198" s="93">
        <f t="shared" ca="1" si="522"/>
        <v>164</v>
      </c>
      <c r="AX198" s="94">
        <f t="shared" ca="1" si="523"/>
        <v>1.1599999999999999</v>
      </c>
      <c r="AY198" s="94">
        <f t="shared" ca="1" si="523"/>
        <v>1.51</v>
      </c>
      <c r="AZ198" s="94">
        <f t="shared" ca="1" si="523"/>
        <v>0.9</v>
      </c>
      <c r="BA198" s="94" t="str">
        <f t="shared" ca="1" si="523"/>
        <v/>
      </c>
      <c r="BB198" s="94">
        <f t="shared" ca="1" si="523"/>
        <v>2.99</v>
      </c>
      <c r="BC198" s="94" t="str">
        <f t="shared" ca="1" si="523"/>
        <v/>
      </c>
      <c r="BD198" s="94">
        <f t="shared" ca="1" si="523"/>
        <v>-6.51</v>
      </c>
      <c r="BE198" s="94">
        <f t="shared" ca="1" si="524"/>
        <v>6.5600000000000005</v>
      </c>
      <c r="BF198" s="94">
        <f t="shared" ca="1" si="525"/>
        <v>2.0102800000000001E-2</v>
      </c>
      <c r="BG198" s="94">
        <f t="shared" ca="1" si="525"/>
        <v>2.6006</v>
      </c>
      <c r="BH198" s="99">
        <f t="shared" ca="1" si="526"/>
        <v>164</v>
      </c>
      <c r="BI198" s="59">
        <f t="shared" ca="1" si="527"/>
        <v>1.1599999999999999</v>
      </c>
      <c r="BJ198" s="59">
        <f t="shared" ca="1" si="527"/>
        <v>1.51</v>
      </c>
      <c r="BK198" s="59">
        <f t="shared" ca="1" si="527"/>
        <v>0.9</v>
      </c>
      <c r="BL198" s="59" t="str">
        <f t="shared" ca="1" si="527"/>
        <v/>
      </c>
      <c r="BM198" s="59">
        <f t="shared" ca="1" si="527"/>
        <v>2.99</v>
      </c>
      <c r="BN198" s="59" t="str">
        <f t="shared" ca="1" si="527"/>
        <v/>
      </c>
      <c r="BO198" s="59">
        <f t="shared" ca="1" si="527"/>
        <v>-6.51</v>
      </c>
      <c r="BP198" s="59">
        <f t="shared" ca="1" si="528"/>
        <v>6.5600000000000005</v>
      </c>
      <c r="BQ198" s="59">
        <f t="shared" ca="1" si="529"/>
        <v>2.0102800000000001E-2</v>
      </c>
      <c r="BR198" s="59">
        <f t="shared" ca="1" si="529"/>
        <v>2.6006</v>
      </c>
      <c r="BS198" t="str">
        <f t="shared" si="530"/>
        <v>W17R08</v>
      </c>
      <c r="BT198">
        <f t="shared" si="531"/>
        <v>198</v>
      </c>
      <c r="BU198" t="b">
        <f t="shared" si="534"/>
        <v>1</v>
      </c>
      <c r="BV198" s="2"/>
    </row>
    <row r="199" spans="1:74" x14ac:dyDescent="0.3">
      <c r="A199" t="str">
        <f t="shared" si="532"/>
        <v>W17</v>
      </c>
      <c r="B199" t="s">
        <v>93</v>
      </c>
      <c r="C199" s="3" t="str">
        <f t="shared" si="504"/>
        <v>Zone 09</v>
      </c>
      <c r="D199" t="str">
        <f t="shared" ca="1" si="505"/>
        <v>Pass</v>
      </c>
      <c r="E199" s="2">
        <f t="shared" ca="1" si="506"/>
        <v>6.76</v>
      </c>
      <c r="F199" s="2">
        <f t="shared" ca="1" si="507"/>
        <v>6.76</v>
      </c>
      <c r="G199" s="3">
        <f t="shared" ca="1" si="508"/>
        <v>0</v>
      </c>
      <c r="H199" s="27" t="str">
        <f t="shared" ca="1" si="509"/>
        <v>Yes</v>
      </c>
      <c r="I199" s="2">
        <f t="shared" ca="1" si="510"/>
        <v>7.2799999999999994</v>
      </c>
      <c r="J199" s="2">
        <f ca="1">IF(Units="EDR2 total",BF199,IF(Units="EDR1 total",#REF!,BE199))</f>
        <v>7.2799999999999994</v>
      </c>
      <c r="K199" s="2">
        <f ca="1">IF(Units="EDR2 total",BQ199,IF(Units="EDR1 total",#REF!,BP199))</f>
        <v>7.2799999999999994</v>
      </c>
      <c r="L199" s="3">
        <f t="shared" ca="1" si="511"/>
        <v>0</v>
      </c>
      <c r="M199" s="3" t="str">
        <f t="shared" ca="1" si="512"/>
        <v>Yes</v>
      </c>
      <c r="N199" s="27" t="str">
        <f t="shared" si="533"/>
        <v>W14R09</v>
      </c>
      <c r="O199" s="19">
        <f t="shared" ca="1" si="513"/>
        <v>0.51999999999999957</v>
      </c>
      <c r="P199" s="93">
        <f t="shared" ca="1" si="514"/>
        <v>165</v>
      </c>
      <c r="Q199" s="94">
        <f t="shared" ca="1" si="515"/>
        <v>1.49</v>
      </c>
      <c r="R199" s="94">
        <f t="shared" ca="1" si="515"/>
        <v>1.26</v>
      </c>
      <c r="S199" s="94">
        <f t="shared" ca="1" si="515"/>
        <v>0.89</v>
      </c>
      <c r="T199" s="94" t="str">
        <f t="shared" ca="1" si="515"/>
        <v/>
      </c>
      <c r="U199" s="94">
        <f t="shared" ca="1" si="515"/>
        <v>3.12</v>
      </c>
      <c r="V199" s="94">
        <f t="shared" ca="1" si="515"/>
        <v>0</v>
      </c>
      <c r="W199" s="94">
        <f t="shared" ca="1" si="516"/>
        <v>6.76</v>
      </c>
      <c r="X199" s="94">
        <f t="shared" ca="1" si="517"/>
        <v>15.06</v>
      </c>
      <c r="Y199" s="94">
        <f t="shared" ca="1" si="517"/>
        <v>1.83076E-2</v>
      </c>
      <c r="Z199" s="107">
        <f t="shared" ca="1" si="517"/>
        <v>2.6473</v>
      </c>
      <c r="AA199" s="107">
        <f t="shared" ca="1" si="517"/>
        <v>3.95</v>
      </c>
      <c r="AB199" s="94">
        <f t="shared" ca="1" si="517"/>
        <v>83</v>
      </c>
      <c r="AC199" s="94">
        <f t="shared" ca="1" si="517"/>
        <v>0.52</v>
      </c>
      <c r="AD199" s="94">
        <f t="shared" ca="1" si="517"/>
        <v>0.47</v>
      </c>
      <c r="AE199" s="99">
        <f t="shared" ca="1" si="518"/>
        <v>165</v>
      </c>
      <c r="AF199" s="59">
        <f t="shared" ca="1" si="519"/>
        <v>1.49</v>
      </c>
      <c r="AG199" s="59">
        <f t="shared" ca="1" si="519"/>
        <v>1.26</v>
      </c>
      <c r="AH199" s="59">
        <f t="shared" ca="1" si="519"/>
        <v>0.89</v>
      </c>
      <c r="AI199" s="59" t="str">
        <f t="shared" ca="1" si="519"/>
        <v/>
      </c>
      <c r="AJ199" s="59">
        <f t="shared" ca="1" si="519"/>
        <v>3.12</v>
      </c>
      <c r="AK199" s="59">
        <f t="shared" ca="1" si="519"/>
        <v>0</v>
      </c>
      <c r="AL199" s="59">
        <f t="shared" ca="1" si="519"/>
        <v>-6.73</v>
      </c>
      <c r="AM199" s="59">
        <f t="shared" ca="1" si="520"/>
        <v>6.76</v>
      </c>
      <c r="AN199" s="59">
        <f t="shared" ca="1" si="521"/>
        <v>1.8307799999999999E-2</v>
      </c>
      <c r="AO199" s="59">
        <f t="shared" ca="1" si="521"/>
        <v>2.6473</v>
      </c>
      <c r="AP199" s="59">
        <f t="shared" ca="1" si="521"/>
        <v>3.95</v>
      </c>
      <c r="AQ199" s="59">
        <f t="shared" ca="1" si="521"/>
        <v>83</v>
      </c>
      <c r="AR199" s="103">
        <f t="shared" ca="1" si="521"/>
        <v>2.6473</v>
      </c>
      <c r="AS199" s="103">
        <f t="shared" ca="1" si="521"/>
        <v>3.95</v>
      </c>
      <c r="AT199" s="59">
        <f t="shared" ca="1" si="521"/>
        <v>83</v>
      </c>
      <c r="AU199" s="59">
        <f t="shared" ca="1" si="521"/>
        <v>0.52</v>
      </c>
      <c r="AV199" s="59">
        <f t="shared" ca="1" si="521"/>
        <v>0.47</v>
      </c>
      <c r="AW199" s="93">
        <f t="shared" ca="1" si="522"/>
        <v>165</v>
      </c>
      <c r="AX199" s="94">
        <f t="shared" ca="1" si="523"/>
        <v>1.77</v>
      </c>
      <c r="AY199" s="94">
        <f t="shared" ca="1" si="523"/>
        <v>1.55</v>
      </c>
      <c r="AZ199" s="94">
        <f t="shared" ca="1" si="523"/>
        <v>0.89</v>
      </c>
      <c r="BA199" s="94" t="str">
        <f t="shared" ca="1" si="523"/>
        <v/>
      </c>
      <c r="BB199" s="94">
        <f t="shared" ca="1" si="523"/>
        <v>3.07</v>
      </c>
      <c r="BC199" s="94" t="str">
        <f t="shared" ca="1" si="523"/>
        <v/>
      </c>
      <c r="BD199" s="94">
        <f t="shared" ca="1" si="523"/>
        <v>-6.8</v>
      </c>
      <c r="BE199" s="94">
        <f t="shared" ca="1" si="524"/>
        <v>7.2799999999999994</v>
      </c>
      <c r="BF199" s="94">
        <f t="shared" ca="1" si="525"/>
        <v>1.9455799999999999E-2</v>
      </c>
      <c r="BG199" s="94">
        <f t="shared" ca="1" si="525"/>
        <v>2.6473</v>
      </c>
      <c r="BH199" s="99">
        <f t="shared" ca="1" si="526"/>
        <v>165</v>
      </c>
      <c r="BI199" s="59">
        <f t="shared" ca="1" si="527"/>
        <v>1.77</v>
      </c>
      <c r="BJ199" s="59">
        <f t="shared" ca="1" si="527"/>
        <v>1.55</v>
      </c>
      <c r="BK199" s="59">
        <f t="shared" ca="1" si="527"/>
        <v>0.89</v>
      </c>
      <c r="BL199" s="59" t="str">
        <f t="shared" ca="1" si="527"/>
        <v/>
      </c>
      <c r="BM199" s="59">
        <f t="shared" ca="1" si="527"/>
        <v>3.07</v>
      </c>
      <c r="BN199" s="59" t="str">
        <f t="shared" ca="1" si="527"/>
        <v/>
      </c>
      <c r="BO199" s="59">
        <f t="shared" ca="1" si="527"/>
        <v>-6.8</v>
      </c>
      <c r="BP199" s="59">
        <f t="shared" ca="1" si="528"/>
        <v>7.2799999999999994</v>
      </c>
      <c r="BQ199" s="59">
        <f t="shared" ca="1" si="529"/>
        <v>1.9455799999999999E-2</v>
      </c>
      <c r="BR199" s="59">
        <f t="shared" ca="1" si="529"/>
        <v>2.6473</v>
      </c>
      <c r="BS199" t="str">
        <f t="shared" si="530"/>
        <v>W17R09</v>
      </c>
      <c r="BT199">
        <f t="shared" si="531"/>
        <v>199</v>
      </c>
      <c r="BU199" t="b">
        <f t="shared" si="534"/>
        <v>1</v>
      </c>
      <c r="BV199" s="2"/>
    </row>
    <row r="200" spans="1:74" x14ac:dyDescent="0.3">
      <c r="A200" t="str">
        <f t="shared" si="532"/>
        <v>W17</v>
      </c>
      <c r="B200" t="s">
        <v>95</v>
      </c>
      <c r="C200" s="3" t="str">
        <f t="shared" si="504"/>
        <v>Zone 10</v>
      </c>
      <c r="D200" t="str">
        <f t="shared" ca="1" si="505"/>
        <v>Pass</v>
      </c>
      <c r="E200" s="2">
        <f t="shared" ca="1" si="506"/>
        <v>7.3699999999999992</v>
      </c>
      <c r="F200" s="2">
        <f t="shared" ca="1" si="507"/>
        <v>7.3699999999999992</v>
      </c>
      <c r="G200" s="3">
        <f t="shared" ca="1" si="508"/>
        <v>0</v>
      </c>
      <c r="H200" s="27" t="str">
        <f t="shared" ca="1" si="509"/>
        <v>Yes</v>
      </c>
      <c r="I200" s="2">
        <f t="shared" ca="1" si="510"/>
        <v>8</v>
      </c>
      <c r="J200" s="2">
        <f ca="1">IF(Units="EDR2 total",BF200,IF(Units="EDR1 total",#REF!,BE200))</f>
        <v>8</v>
      </c>
      <c r="K200" s="2">
        <f ca="1">IF(Units="EDR2 total",BQ200,IF(Units="EDR1 total",#REF!,BP200))</f>
        <v>8</v>
      </c>
      <c r="L200" s="3">
        <f t="shared" ca="1" si="511"/>
        <v>0</v>
      </c>
      <c r="M200" s="3" t="str">
        <f t="shared" ca="1" si="512"/>
        <v>Yes</v>
      </c>
      <c r="N200" s="27" t="str">
        <f t="shared" si="533"/>
        <v>W14R10</v>
      </c>
      <c r="O200" s="19">
        <f t="shared" ca="1" si="513"/>
        <v>0.63000000000000078</v>
      </c>
      <c r="P200" s="93">
        <f t="shared" ca="1" si="514"/>
        <v>166</v>
      </c>
      <c r="Q200" s="94">
        <f t="shared" ca="1" si="515"/>
        <v>1.56</v>
      </c>
      <c r="R200" s="94">
        <f t="shared" ca="1" si="515"/>
        <v>1.85</v>
      </c>
      <c r="S200" s="94">
        <f t="shared" ca="1" si="515"/>
        <v>0.89</v>
      </c>
      <c r="T200" s="94" t="str">
        <f t="shared" ca="1" si="515"/>
        <v/>
      </c>
      <c r="U200" s="94">
        <f t="shared" ca="1" si="515"/>
        <v>3.07</v>
      </c>
      <c r="V200" s="94">
        <f t="shared" ca="1" si="515"/>
        <v>0</v>
      </c>
      <c r="W200" s="94">
        <f t="shared" ca="1" si="516"/>
        <v>7.3699999999999992</v>
      </c>
      <c r="X200" s="94">
        <f t="shared" ca="1" si="517"/>
        <v>15.5</v>
      </c>
      <c r="Y200" s="94">
        <f t="shared" ca="1" si="517"/>
        <v>1.9881099999999999E-2</v>
      </c>
      <c r="Z200" s="107">
        <f t="shared" ca="1" si="517"/>
        <v>2.7267000000000001</v>
      </c>
      <c r="AA200" s="107">
        <f t="shared" ca="1" si="517"/>
        <v>3.89</v>
      </c>
      <c r="AB200" s="94">
        <f t="shared" ca="1" si="517"/>
        <v>110</v>
      </c>
      <c r="AC200" s="94">
        <f t="shared" ca="1" si="517"/>
        <v>0.63</v>
      </c>
      <c r="AD200" s="94">
        <f t="shared" ca="1" si="517"/>
        <v>0.53</v>
      </c>
      <c r="AE200" s="99">
        <f t="shared" ca="1" si="518"/>
        <v>166</v>
      </c>
      <c r="AF200" s="59">
        <f t="shared" ca="1" si="519"/>
        <v>1.56</v>
      </c>
      <c r="AG200" s="59">
        <f t="shared" ca="1" si="519"/>
        <v>1.85</v>
      </c>
      <c r="AH200" s="59">
        <f t="shared" ca="1" si="519"/>
        <v>0.89</v>
      </c>
      <c r="AI200" s="59" t="str">
        <f t="shared" ca="1" si="519"/>
        <v/>
      </c>
      <c r="AJ200" s="59">
        <f t="shared" ca="1" si="519"/>
        <v>3.07</v>
      </c>
      <c r="AK200" s="59">
        <f t="shared" ca="1" si="519"/>
        <v>0</v>
      </c>
      <c r="AL200" s="59">
        <f t="shared" ca="1" si="519"/>
        <v>-6.93</v>
      </c>
      <c r="AM200" s="59">
        <f t="shared" ca="1" si="520"/>
        <v>7.3699999999999992</v>
      </c>
      <c r="AN200" s="59">
        <f t="shared" ca="1" si="521"/>
        <v>1.9881300000000001E-2</v>
      </c>
      <c r="AO200" s="59">
        <f t="shared" ca="1" si="521"/>
        <v>2.7267000000000001</v>
      </c>
      <c r="AP200" s="59">
        <f t="shared" ca="1" si="521"/>
        <v>3.89</v>
      </c>
      <c r="AQ200" s="59">
        <f t="shared" ca="1" si="521"/>
        <v>110</v>
      </c>
      <c r="AR200" s="103">
        <f t="shared" ca="1" si="521"/>
        <v>2.7267000000000001</v>
      </c>
      <c r="AS200" s="103">
        <f t="shared" ca="1" si="521"/>
        <v>3.89</v>
      </c>
      <c r="AT200" s="59">
        <f t="shared" ca="1" si="521"/>
        <v>110</v>
      </c>
      <c r="AU200" s="59">
        <f t="shared" ca="1" si="521"/>
        <v>0.63</v>
      </c>
      <c r="AV200" s="59">
        <f t="shared" ca="1" si="521"/>
        <v>0.53</v>
      </c>
      <c r="AW200" s="93">
        <f t="shared" ca="1" si="522"/>
        <v>166</v>
      </c>
      <c r="AX200" s="94">
        <f t="shared" ca="1" si="523"/>
        <v>1.86</v>
      </c>
      <c r="AY200" s="94">
        <f t="shared" ca="1" si="523"/>
        <v>2.23</v>
      </c>
      <c r="AZ200" s="94">
        <f t="shared" ca="1" si="523"/>
        <v>0.89</v>
      </c>
      <c r="BA200" s="94" t="str">
        <f t="shared" ca="1" si="523"/>
        <v/>
      </c>
      <c r="BB200" s="94">
        <f t="shared" ca="1" si="523"/>
        <v>3.02</v>
      </c>
      <c r="BC200" s="94" t="str">
        <f t="shared" ca="1" si="523"/>
        <v/>
      </c>
      <c r="BD200" s="94">
        <f t="shared" ca="1" si="523"/>
        <v>-7.04</v>
      </c>
      <c r="BE200" s="94">
        <f t="shared" ca="1" si="524"/>
        <v>8</v>
      </c>
      <c r="BF200" s="94">
        <f t="shared" ca="1" si="525"/>
        <v>2.1055999999999998E-2</v>
      </c>
      <c r="BG200" s="94">
        <f t="shared" ca="1" si="525"/>
        <v>2.7267000000000001</v>
      </c>
      <c r="BH200" s="99">
        <f t="shared" ca="1" si="526"/>
        <v>166</v>
      </c>
      <c r="BI200" s="59">
        <f t="shared" ca="1" si="527"/>
        <v>1.86</v>
      </c>
      <c r="BJ200" s="59">
        <f t="shared" ca="1" si="527"/>
        <v>2.23</v>
      </c>
      <c r="BK200" s="59">
        <f t="shared" ca="1" si="527"/>
        <v>0.89</v>
      </c>
      <c r="BL200" s="59" t="str">
        <f t="shared" ca="1" si="527"/>
        <v/>
      </c>
      <c r="BM200" s="59">
        <f t="shared" ca="1" si="527"/>
        <v>3.02</v>
      </c>
      <c r="BN200" s="59" t="str">
        <f t="shared" ca="1" si="527"/>
        <v/>
      </c>
      <c r="BO200" s="59">
        <f t="shared" ca="1" si="527"/>
        <v>-7.04</v>
      </c>
      <c r="BP200" s="59">
        <f t="shared" ca="1" si="528"/>
        <v>8</v>
      </c>
      <c r="BQ200" s="59">
        <f t="shared" ca="1" si="529"/>
        <v>2.1055999999999998E-2</v>
      </c>
      <c r="BR200" s="59">
        <f t="shared" ca="1" si="529"/>
        <v>2.7267000000000001</v>
      </c>
      <c r="BS200" t="str">
        <f t="shared" si="530"/>
        <v>W17R10</v>
      </c>
      <c r="BT200">
        <f t="shared" si="531"/>
        <v>200</v>
      </c>
      <c r="BU200" t="b">
        <f t="shared" si="534"/>
        <v>1</v>
      </c>
      <c r="BV200" s="2"/>
    </row>
    <row r="201" spans="1:74" x14ac:dyDescent="0.3">
      <c r="A201" t="str">
        <f t="shared" si="532"/>
        <v>W17</v>
      </c>
      <c r="B201" t="s">
        <v>97</v>
      </c>
      <c r="C201" s="3" t="str">
        <f t="shared" si="504"/>
        <v>Zone 11</v>
      </c>
      <c r="D201" t="str">
        <f t="shared" ca="1" si="505"/>
        <v>Pass</v>
      </c>
      <c r="E201" s="2">
        <f t="shared" ca="1" si="506"/>
        <v>13.71</v>
      </c>
      <c r="F201" s="2">
        <f t="shared" ca="1" si="507"/>
        <v>13.71</v>
      </c>
      <c r="G201" s="3">
        <f t="shared" ca="1" si="508"/>
        <v>0</v>
      </c>
      <c r="H201" s="27" t="str">
        <f t="shared" ca="1" si="509"/>
        <v>Yes</v>
      </c>
      <c r="I201" s="2">
        <f t="shared" ca="1" si="510"/>
        <v>14.52</v>
      </c>
      <c r="J201" s="2">
        <f ca="1">IF(Units="EDR2 total",BF201,IF(Units="EDR1 total",#REF!,BE201))</f>
        <v>14.52</v>
      </c>
      <c r="K201" s="2">
        <f ca="1">IF(Units="EDR2 total",BQ201,IF(Units="EDR1 total",#REF!,BP201))</f>
        <v>14.52</v>
      </c>
      <c r="L201" s="3">
        <f t="shared" ca="1" si="511"/>
        <v>0</v>
      </c>
      <c r="M201" s="3" t="str">
        <f t="shared" ca="1" si="512"/>
        <v>Yes</v>
      </c>
      <c r="N201" s="27" t="str">
        <f t="shared" si="533"/>
        <v>W14R11</v>
      </c>
      <c r="O201" s="19">
        <f t="shared" ca="1" si="513"/>
        <v>0.80999999999999872</v>
      </c>
      <c r="P201" s="93">
        <f t="shared" ca="1" si="514"/>
        <v>167</v>
      </c>
      <c r="Q201" s="94">
        <f t="shared" ref="Q201:V206" ca="1" si="535">IF(Q$3=0,"",INDEX(INDIRECT(Q$1),$P201,Q$3))</f>
        <v>5.61</v>
      </c>
      <c r="R201" s="94">
        <f t="shared" ca="1" si="535"/>
        <v>3.39</v>
      </c>
      <c r="S201" s="94">
        <f t="shared" ca="1" si="535"/>
        <v>0.89</v>
      </c>
      <c r="T201" s="94" t="str">
        <f t="shared" ca="1" si="535"/>
        <v/>
      </c>
      <c r="U201" s="94">
        <f t="shared" ca="1" si="535"/>
        <v>3.82</v>
      </c>
      <c r="V201" s="94">
        <f t="shared" ca="1" si="535"/>
        <v>0</v>
      </c>
      <c r="W201" s="94">
        <f t="shared" ca="1" si="516"/>
        <v>13.71</v>
      </c>
      <c r="X201" s="94">
        <f t="shared" ref="X201:AD206" ca="1" si="536">IF(X$3=0,"",INDEX(INDIRECT(X$1),$P201,X$3))</f>
        <v>21.73</v>
      </c>
      <c r="Y201" s="94">
        <f t="shared" ca="1" si="536"/>
        <v>2.5696E-2</v>
      </c>
      <c r="Z201" s="107">
        <f t="shared" ca="1" si="536"/>
        <v>3.1956000000000002</v>
      </c>
      <c r="AA201" s="107">
        <f t="shared" ca="1" si="536"/>
        <v>3.87</v>
      </c>
      <c r="AB201" s="94">
        <f t="shared" ca="1" si="536"/>
        <v>155</v>
      </c>
      <c r="AC201" s="94">
        <f t="shared" ca="1" si="536"/>
        <v>0.81</v>
      </c>
      <c r="AD201" s="94">
        <f t="shared" ca="1" si="536"/>
        <v>0.69</v>
      </c>
      <c r="AE201" s="99">
        <f t="shared" ca="1" si="518"/>
        <v>167</v>
      </c>
      <c r="AF201" s="59">
        <f t="shared" ref="AF201:AL206" ca="1" si="537">IF(AF$3=0,"",INDEX(INDIRECT(AF$1),$AE201,AF$3))</f>
        <v>5.61</v>
      </c>
      <c r="AG201" s="59">
        <f t="shared" ca="1" si="537"/>
        <v>3.39</v>
      </c>
      <c r="AH201" s="59">
        <f t="shared" ca="1" si="537"/>
        <v>0.89</v>
      </c>
      <c r="AI201" s="59" t="str">
        <f t="shared" ca="1" si="537"/>
        <v/>
      </c>
      <c r="AJ201" s="59">
        <f t="shared" ca="1" si="537"/>
        <v>3.82</v>
      </c>
      <c r="AK201" s="59">
        <f t="shared" ca="1" si="537"/>
        <v>0</v>
      </c>
      <c r="AL201" s="59">
        <f t="shared" ca="1" si="537"/>
        <v>-7.06</v>
      </c>
      <c r="AM201" s="59">
        <f t="shared" ca="1" si="520"/>
        <v>13.71</v>
      </c>
      <c r="AN201" s="59">
        <f t="shared" ref="AN201:AV206" ca="1" si="538">IF(AN$3=0,"",INDEX(INDIRECT(AN$1),$AE201,AN$3))</f>
        <v>2.5696099999999999E-2</v>
      </c>
      <c r="AO201" s="59">
        <f t="shared" ca="1" si="538"/>
        <v>3.1956000000000002</v>
      </c>
      <c r="AP201" s="59">
        <f t="shared" ca="1" si="538"/>
        <v>3.87</v>
      </c>
      <c r="AQ201" s="59">
        <f t="shared" ca="1" si="538"/>
        <v>155</v>
      </c>
      <c r="AR201" s="103">
        <f t="shared" ca="1" si="538"/>
        <v>3.1956000000000002</v>
      </c>
      <c r="AS201" s="103">
        <f t="shared" ca="1" si="538"/>
        <v>3.87</v>
      </c>
      <c r="AT201" s="59">
        <f t="shared" ca="1" si="538"/>
        <v>155</v>
      </c>
      <c r="AU201" s="59">
        <f t="shared" ca="1" si="538"/>
        <v>0.81</v>
      </c>
      <c r="AV201" s="59">
        <f t="shared" ca="1" si="538"/>
        <v>0.69</v>
      </c>
      <c r="AW201" s="93">
        <f t="shared" ca="1" si="522"/>
        <v>167</v>
      </c>
      <c r="AX201" s="94">
        <f t="shared" ref="AX201:BD206" ca="1" si="539">IF(AX$3=0,"",INDEX(INDIRECT(AX$1),$AW201,AX$3))</f>
        <v>6.09</v>
      </c>
      <c r="AY201" s="94">
        <f t="shared" ca="1" si="539"/>
        <v>3.83</v>
      </c>
      <c r="AZ201" s="94">
        <f t="shared" ca="1" si="539"/>
        <v>0.89</v>
      </c>
      <c r="BA201" s="94" t="str">
        <f t="shared" ca="1" si="539"/>
        <v/>
      </c>
      <c r="BB201" s="94">
        <f t="shared" ca="1" si="539"/>
        <v>3.71</v>
      </c>
      <c r="BC201" s="94" t="str">
        <f t="shared" ca="1" si="539"/>
        <v/>
      </c>
      <c r="BD201" s="94">
        <f t="shared" ca="1" si="539"/>
        <v>-7.19</v>
      </c>
      <c r="BE201" s="94">
        <f t="shared" ca="1" si="524"/>
        <v>14.52</v>
      </c>
      <c r="BF201" s="94">
        <f t="shared" ref="BF201:BG206" ca="1" si="540">IF(BF$3=0,"",INDEX(INDIRECT(BF$1),$P201,BF$3))</f>
        <v>2.6571299999999999E-2</v>
      </c>
      <c r="BG201" s="94">
        <f t="shared" ca="1" si="540"/>
        <v>3.1956000000000002</v>
      </c>
      <c r="BH201" s="99">
        <f t="shared" ca="1" si="526"/>
        <v>167</v>
      </c>
      <c r="BI201" s="59">
        <f t="shared" ref="BI201:BO206" ca="1" si="541">IF(BI$3=0,"",INDEX(INDIRECT(BI$1),$BH201,BI$3))</f>
        <v>6.09</v>
      </c>
      <c r="BJ201" s="59">
        <f t="shared" ca="1" si="541"/>
        <v>3.83</v>
      </c>
      <c r="BK201" s="59">
        <f t="shared" ca="1" si="541"/>
        <v>0.89</v>
      </c>
      <c r="BL201" s="59" t="str">
        <f t="shared" ca="1" si="541"/>
        <v/>
      </c>
      <c r="BM201" s="59">
        <f t="shared" ca="1" si="541"/>
        <v>3.71</v>
      </c>
      <c r="BN201" s="59" t="str">
        <f t="shared" ca="1" si="541"/>
        <v/>
      </c>
      <c r="BO201" s="59">
        <f t="shared" ca="1" si="541"/>
        <v>-7.19</v>
      </c>
      <c r="BP201" s="59">
        <f t="shared" ca="1" si="528"/>
        <v>14.52</v>
      </c>
      <c r="BQ201" s="59">
        <f t="shared" ref="BQ201:BR206" ca="1" si="542">IF(BQ$3=0,"",INDEX(INDIRECT(BQ$1),$BH201,BQ$3))</f>
        <v>2.6571299999999999E-2</v>
      </c>
      <c r="BR201" s="59">
        <f t="shared" ca="1" si="542"/>
        <v>3.1956000000000002</v>
      </c>
      <c r="BS201" t="str">
        <f t="shared" si="530"/>
        <v>W17R11</v>
      </c>
      <c r="BT201">
        <f t="shared" si="531"/>
        <v>201</v>
      </c>
      <c r="BU201" t="b">
        <f t="shared" si="534"/>
        <v>1</v>
      </c>
      <c r="BV201" s="2"/>
    </row>
    <row r="202" spans="1:74" x14ac:dyDescent="0.3">
      <c r="A202" t="str">
        <f t="shared" si="532"/>
        <v>W17</v>
      </c>
      <c r="B202" t="s">
        <v>99</v>
      </c>
      <c r="C202" s="3" t="str">
        <f t="shared" si="504"/>
        <v>Zone 12</v>
      </c>
      <c r="D202" t="str">
        <f t="shared" ca="1" si="505"/>
        <v>Pass</v>
      </c>
      <c r="E202" s="2">
        <f t="shared" ca="1" si="506"/>
        <v>11.559999999999999</v>
      </c>
      <c r="F202" s="2">
        <f t="shared" ca="1" si="507"/>
        <v>11.559999999999999</v>
      </c>
      <c r="G202" s="3">
        <f t="shared" ca="1" si="508"/>
        <v>0</v>
      </c>
      <c r="H202" s="27" t="str">
        <f t="shared" ca="1" si="509"/>
        <v>Yes</v>
      </c>
      <c r="I202" s="2">
        <f t="shared" ca="1" si="510"/>
        <v>12.07</v>
      </c>
      <c r="J202" s="2">
        <f ca="1">IF(Units="EDR2 total",BF202,IF(Units="EDR1 total",#REF!,BE202))</f>
        <v>12.07</v>
      </c>
      <c r="K202" s="2">
        <f ca="1">IF(Units="EDR2 total",BQ202,IF(Units="EDR1 total",#REF!,BP202))</f>
        <v>12.07</v>
      </c>
      <c r="L202" s="3">
        <f t="shared" ca="1" si="511"/>
        <v>0</v>
      </c>
      <c r="M202" s="3" t="str">
        <f t="shared" ca="1" si="512"/>
        <v>Yes</v>
      </c>
      <c r="N202" s="27" t="str">
        <f t="shared" si="533"/>
        <v>W14R12</v>
      </c>
      <c r="O202" s="19">
        <f t="shared" ca="1" si="513"/>
        <v>0.51000000000000156</v>
      </c>
      <c r="P202" s="93">
        <f t="shared" ca="1" si="514"/>
        <v>168</v>
      </c>
      <c r="Q202" s="94">
        <f t="shared" ca="1" si="535"/>
        <v>5.9</v>
      </c>
      <c r="R202" s="94">
        <f t="shared" ca="1" si="535"/>
        <v>0.6</v>
      </c>
      <c r="S202" s="94">
        <f t="shared" ca="1" si="535"/>
        <v>0.88</v>
      </c>
      <c r="T202" s="94" t="str">
        <f t="shared" ca="1" si="535"/>
        <v/>
      </c>
      <c r="U202" s="94">
        <f t="shared" ca="1" si="535"/>
        <v>4.18</v>
      </c>
      <c r="V202" s="94">
        <f t="shared" ca="1" si="535"/>
        <v>0</v>
      </c>
      <c r="W202" s="94">
        <f t="shared" ca="1" si="516"/>
        <v>11.559999999999999</v>
      </c>
      <c r="X202" s="94">
        <f t="shared" ca="1" si="536"/>
        <v>20.55</v>
      </c>
      <c r="Y202" s="94">
        <f t="shared" ca="1" si="536"/>
        <v>8.9757499999999994E-3</v>
      </c>
      <c r="Z202" s="107">
        <f t="shared" ca="1" si="536"/>
        <v>2.6873</v>
      </c>
      <c r="AA202" s="107">
        <f t="shared" ca="1" si="536"/>
        <v>4.03</v>
      </c>
      <c r="AB202" s="94">
        <f t="shared" ca="1" si="536"/>
        <v>48</v>
      </c>
      <c r="AC202" s="94">
        <f t="shared" ca="1" si="536"/>
        <v>0.51</v>
      </c>
      <c r="AD202" s="94">
        <f t="shared" ca="1" si="536"/>
        <v>0.48</v>
      </c>
      <c r="AE202" s="99">
        <f t="shared" ca="1" si="518"/>
        <v>168</v>
      </c>
      <c r="AF202" s="59">
        <f t="shared" ca="1" si="537"/>
        <v>5.9</v>
      </c>
      <c r="AG202" s="59">
        <f t="shared" ca="1" si="537"/>
        <v>0.6</v>
      </c>
      <c r="AH202" s="59">
        <f t="shared" ca="1" si="537"/>
        <v>0.88</v>
      </c>
      <c r="AI202" s="59" t="str">
        <f t="shared" ca="1" si="537"/>
        <v/>
      </c>
      <c r="AJ202" s="59">
        <f t="shared" ca="1" si="537"/>
        <v>4.18</v>
      </c>
      <c r="AK202" s="59">
        <f t="shared" ca="1" si="537"/>
        <v>0</v>
      </c>
      <c r="AL202" s="59">
        <f t="shared" ca="1" si="537"/>
        <v>-6.04</v>
      </c>
      <c r="AM202" s="59">
        <f t="shared" ca="1" si="520"/>
        <v>11.559999999999999</v>
      </c>
      <c r="AN202" s="59">
        <f t="shared" ca="1" si="538"/>
        <v>8.9757699999999992E-3</v>
      </c>
      <c r="AO202" s="59">
        <f t="shared" ca="1" si="538"/>
        <v>2.6873</v>
      </c>
      <c r="AP202" s="59">
        <f t="shared" ca="1" si="538"/>
        <v>4.03</v>
      </c>
      <c r="AQ202" s="59">
        <f t="shared" ca="1" si="538"/>
        <v>48</v>
      </c>
      <c r="AR202" s="103">
        <f t="shared" ca="1" si="538"/>
        <v>2.6873</v>
      </c>
      <c r="AS202" s="103">
        <f t="shared" ca="1" si="538"/>
        <v>4.03</v>
      </c>
      <c r="AT202" s="59">
        <f t="shared" ca="1" si="538"/>
        <v>48</v>
      </c>
      <c r="AU202" s="59">
        <f t="shared" ca="1" si="538"/>
        <v>0.51</v>
      </c>
      <c r="AV202" s="59">
        <f t="shared" ca="1" si="538"/>
        <v>0.48</v>
      </c>
      <c r="AW202" s="93">
        <f t="shared" ca="1" si="522"/>
        <v>168</v>
      </c>
      <c r="AX202" s="94">
        <f t="shared" ca="1" si="539"/>
        <v>6.3</v>
      </c>
      <c r="AY202" s="94">
        <f t="shared" ca="1" si="539"/>
        <v>0.82</v>
      </c>
      <c r="AZ202" s="94">
        <f t="shared" ca="1" si="539"/>
        <v>0.88</v>
      </c>
      <c r="BA202" s="94" t="str">
        <f t="shared" ca="1" si="539"/>
        <v/>
      </c>
      <c r="BB202" s="94">
        <f t="shared" ca="1" si="539"/>
        <v>4.07</v>
      </c>
      <c r="BC202" s="94" t="str">
        <f t="shared" ca="1" si="539"/>
        <v/>
      </c>
      <c r="BD202" s="94">
        <f t="shared" ca="1" si="539"/>
        <v>-6.08</v>
      </c>
      <c r="BE202" s="94">
        <f t="shared" ca="1" si="524"/>
        <v>12.07</v>
      </c>
      <c r="BF202" s="94">
        <f t="shared" ca="1" si="540"/>
        <v>9.0814799999999994E-3</v>
      </c>
      <c r="BG202" s="94">
        <f t="shared" ca="1" si="540"/>
        <v>2.6873</v>
      </c>
      <c r="BH202" s="99">
        <f t="shared" ca="1" si="526"/>
        <v>168</v>
      </c>
      <c r="BI202" s="59">
        <f t="shared" ca="1" si="541"/>
        <v>6.3</v>
      </c>
      <c r="BJ202" s="59">
        <f t="shared" ca="1" si="541"/>
        <v>0.82</v>
      </c>
      <c r="BK202" s="59">
        <f t="shared" ca="1" si="541"/>
        <v>0.88</v>
      </c>
      <c r="BL202" s="59" t="str">
        <f t="shared" ca="1" si="541"/>
        <v/>
      </c>
      <c r="BM202" s="59">
        <f t="shared" ca="1" si="541"/>
        <v>4.07</v>
      </c>
      <c r="BN202" s="59" t="str">
        <f t="shared" ca="1" si="541"/>
        <v/>
      </c>
      <c r="BO202" s="59">
        <f t="shared" ca="1" si="541"/>
        <v>-6.08</v>
      </c>
      <c r="BP202" s="59">
        <f t="shared" ca="1" si="528"/>
        <v>12.07</v>
      </c>
      <c r="BQ202" s="59">
        <f t="shared" ca="1" si="542"/>
        <v>9.0814799999999994E-3</v>
      </c>
      <c r="BR202" s="59">
        <f t="shared" ca="1" si="542"/>
        <v>2.6873</v>
      </c>
      <c r="BS202" t="str">
        <f t="shared" si="530"/>
        <v>W17R12</v>
      </c>
      <c r="BT202">
        <f t="shared" si="531"/>
        <v>202</v>
      </c>
      <c r="BU202" t="b">
        <f t="shared" si="534"/>
        <v>1</v>
      </c>
      <c r="BV202" s="2"/>
    </row>
    <row r="203" spans="1:74" x14ac:dyDescent="0.3">
      <c r="A203" t="str">
        <f t="shared" si="532"/>
        <v>W17</v>
      </c>
      <c r="B203" t="s">
        <v>101</v>
      </c>
      <c r="C203" s="3" t="str">
        <f t="shared" si="504"/>
        <v>Zone 13</v>
      </c>
      <c r="D203" t="str">
        <f t="shared" ca="1" si="505"/>
        <v>Pass</v>
      </c>
      <c r="E203" s="2">
        <f t="shared" ca="1" si="506"/>
        <v>13.120000000000001</v>
      </c>
      <c r="F203" s="2">
        <f t="shared" ca="1" si="507"/>
        <v>13.120000000000001</v>
      </c>
      <c r="G203" s="3">
        <f t="shared" ca="1" si="508"/>
        <v>0</v>
      </c>
      <c r="H203" s="27" t="str">
        <f t="shared" ca="1" si="509"/>
        <v>Yes</v>
      </c>
      <c r="I203" s="2">
        <f t="shared" ca="1" si="510"/>
        <v>13.830000000000002</v>
      </c>
      <c r="J203" s="2">
        <f ca="1">IF(Units="EDR2 total",BF203,IF(Units="EDR1 total",#REF!,BE203))</f>
        <v>13.830000000000002</v>
      </c>
      <c r="K203" s="2">
        <f ca="1">IF(Units="EDR2 total",BQ203,IF(Units="EDR1 total",#REF!,BP203))</f>
        <v>13.830000000000002</v>
      </c>
      <c r="L203" s="3">
        <f t="shared" ca="1" si="511"/>
        <v>0</v>
      </c>
      <c r="M203" s="3" t="str">
        <f t="shared" ca="1" si="512"/>
        <v>Yes</v>
      </c>
      <c r="N203" s="27" t="str">
        <f t="shared" si="533"/>
        <v>W14R13</v>
      </c>
      <c r="O203" s="19">
        <f t="shared" ca="1" si="513"/>
        <v>0.71000000000000085</v>
      </c>
      <c r="P203" s="93">
        <f t="shared" ca="1" si="514"/>
        <v>169</v>
      </c>
      <c r="Q203" s="94">
        <f t="shared" ca="1" si="535"/>
        <v>4.1100000000000003</v>
      </c>
      <c r="R203" s="94">
        <f t="shared" ca="1" si="535"/>
        <v>4.66</v>
      </c>
      <c r="S203" s="94">
        <f t="shared" ca="1" si="535"/>
        <v>0.89</v>
      </c>
      <c r="T203" s="94" t="str">
        <f t="shared" ca="1" si="535"/>
        <v/>
      </c>
      <c r="U203" s="94">
        <f t="shared" ca="1" si="535"/>
        <v>3.46</v>
      </c>
      <c r="V203" s="94">
        <f t="shared" ca="1" si="535"/>
        <v>0</v>
      </c>
      <c r="W203" s="94">
        <f t="shared" ca="1" si="516"/>
        <v>13.120000000000001</v>
      </c>
      <c r="X203" s="94">
        <f t="shared" ca="1" si="536"/>
        <v>20.61</v>
      </c>
      <c r="Y203" s="94">
        <f t="shared" ca="1" si="536"/>
        <v>4.4822300000000002E-2</v>
      </c>
      <c r="Z203" s="107">
        <f t="shared" ca="1" si="536"/>
        <v>3.3874</v>
      </c>
      <c r="AA203" s="107">
        <f t="shared" ca="1" si="536"/>
        <v>3.81</v>
      </c>
      <c r="AB203" s="94">
        <f t="shared" ca="1" si="536"/>
        <v>164</v>
      </c>
      <c r="AC203" s="94">
        <f t="shared" ca="1" si="536"/>
        <v>0.71</v>
      </c>
      <c r="AD203" s="94">
        <f t="shared" ca="1" si="536"/>
        <v>0.56000000000000005</v>
      </c>
      <c r="AE203" s="99">
        <f t="shared" ca="1" si="518"/>
        <v>169</v>
      </c>
      <c r="AF203" s="59">
        <f t="shared" ca="1" si="537"/>
        <v>4.1100000000000003</v>
      </c>
      <c r="AG203" s="59">
        <f t="shared" ca="1" si="537"/>
        <v>4.66</v>
      </c>
      <c r="AH203" s="59">
        <f t="shared" ca="1" si="537"/>
        <v>0.89</v>
      </c>
      <c r="AI203" s="59" t="str">
        <f t="shared" ca="1" si="537"/>
        <v/>
      </c>
      <c r="AJ203" s="59">
        <f t="shared" ca="1" si="537"/>
        <v>3.46</v>
      </c>
      <c r="AK203" s="59">
        <f t="shared" ca="1" si="537"/>
        <v>0</v>
      </c>
      <c r="AL203" s="59">
        <f t="shared" ca="1" si="537"/>
        <v>-7.67</v>
      </c>
      <c r="AM203" s="59">
        <f t="shared" ca="1" si="520"/>
        <v>13.120000000000001</v>
      </c>
      <c r="AN203" s="59">
        <f t="shared" ca="1" si="538"/>
        <v>4.4822500000000001E-2</v>
      </c>
      <c r="AO203" s="59">
        <f t="shared" ca="1" si="538"/>
        <v>3.3874</v>
      </c>
      <c r="AP203" s="59">
        <f t="shared" ca="1" si="538"/>
        <v>3.81</v>
      </c>
      <c r="AQ203" s="59">
        <f t="shared" ca="1" si="538"/>
        <v>164</v>
      </c>
      <c r="AR203" s="103">
        <f t="shared" ca="1" si="538"/>
        <v>3.3874</v>
      </c>
      <c r="AS203" s="103">
        <f t="shared" ca="1" si="538"/>
        <v>3.81</v>
      </c>
      <c r="AT203" s="59">
        <f t="shared" ca="1" si="538"/>
        <v>164</v>
      </c>
      <c r="AU203" s="59">
        <f t="shared" ca="1" si="538"/>
        <v>0.71</v>
      </c>
      <c r="AV203" s="59">
        <f t="shared" ca="1" si="538"/>
        <v>0.56000000000000005</v>
      </c>
      <c r="AW203" s="93">
        <f t="shared" ca="1" si="522"/>
        <v>169</v>
      </c>
      <c r="AX203" s="94">
        <f t="shared" ca="1" si="539"/>
        <v>4.41</v>
      </c>
      <c r="AY203" s="94">
        <f t="shared" ca="1" si="539"/>
        <v>5.14</v>
      </c>
      <c r="AZ203" s="94">
        <f t="shared" ca="1" si="539"/>
        <v>0.89</v>
      </c>
      <c r="BA203" s="94" t="str">
        <f t="shared" ca="1" si="539"/>
        <v/>
      </c>
      <c r="BB203" s="94">
        <f t="shared" ca="1" si="539"/>
        <v>3.39</v>
      </c>
      <c r="BC203" s="94" t="str">
        <f t="shared" ca="1" si="539"/>
        <v/>
      </c>
      <c r="BD203" s="94">
        <f t="shared" ca="1" si="539"/>
        <v>-7.83</v>
      </c>
      <c r="BE203" s="94">
        <f t="shared" ca="1" si="524"/>
        <v>13.830000000000002</v>
      </c>
      <c r="BF203" s="94">
        <f t="shared" ca="1" si="540"/>
        <v>4.6129900000000001E-2</v>
      </c>
      <c r="BG203" s="94">
        <f t="shared" ca="1" si="540"/>
        <v>3.3874</v>
      </c>
      <c r="BH203" s="99">
        <f t="shared" ca="1" si="526"/>
        <v>169</v>
      </c>
      <c r="BI203" s="59">
        <f t="shared" ca="1" si="541"/>
        <v>4.41</v>
      </c>
      <c r="BJ203" s="59">
        <f t="shared" ca="1" si="541"/>
        <v>5.14</v>
      </c>
      <c r="BK203" s="59">
        <f t="shared" ca="1" si="541"/>
        <v>0.89</v>
      </c>
      <c r="BL203" s="59" t="str">
        <f t="shared" ca="1" si="541"/>
        <v/>
      </c>
      <c r="BM203" s="59">
        <f t="shared" ca="1" si="541"/>
        <v>3.39</v>
      </c>
      <c r="BN203" s="59" t="str">
        <f t="shared" ca="1" si="541"/>
        <v/>
      </c>
      <c r="BO203" s="59">
        <f t="shared" ca="1" si="541"/>
        <v>-7.83</v>
      </c>
      <c r="BP203" s="59">
        <f t="shared" ca="1" si="528"/>
        <v>13.830000000000002</v>
      </c>
      <c r="BQ203" s="59">
        <f t="shared" ca="1" si="542"/>
        <v>4.6129999999999997E-2</v>
      </c>
      <c r="BR203" s="59">
        <f t="shared" ca="1" si="542"/>
        <v>3.3874</v>
      </c>
      <c r="BS203" t="str">
        <f t="shared" si="530"/>
        <v>W17R13</v>
      </c>
      <c r="BT203">
        <f t="shared" si="531"/>
        <v>203</v>
      </c>
      <c r="BU203" t="b">
        <f t="shared" si="534"/>
        <v>1</v>
      </c>
      <c r="BV203" s="2"/>
    </row>
    <row r="204" spans="1:74" x14ac:dyDescent="0.3">
      <c r="A204" t="str">
        <f t="shared" si="532"/>
        <v>W17</v>
      </c>
      <c r="B204" t="s">
        <v>103</v>
      </c>
      <c r="C204" s="3" t="str">
        <f t="shared" si="504"/>
        <v>Zone 14</v>
      </c>
      <c r="D204" t="str">
        <f t="shared" ca="1" si="505"/>
        <v>Pass</v>
      </c>
      <c r="E204" s="2">
        <f t="shared" ca="1" si="506"/>
        <v>13.580000000000002</v>
      </c>
      <c r="F204" s="2">
        <f t="shared" ca="1" si="507"/>
        <v>13.580000000000002</v>
      </c>
      <c r="G204" s="3">
        <f t="shared" ca="1" si="508"/>
        <v>0</v>
      </c>
      <c r="H204" s="27" t="str">
        <f t="shared" ca="1" si="509"/>
        <v>Yes</v>
      </c>
      <c r="I204" s="2">
        <f t="shared" ca="1" si="510"/>
        <v>14.530000000000001</v>
      </c>
      <c r="J204" s="2">
        <f ca="1">IF(Units="EDR2 total",BF204,IF(Units="EDR1 total",#REF!,BE204))</f>
        <v>14.530000000000001</v>
      </c>
      <c r="K204" s="2">
        <f ca="1">IF(Units="EDR2 total",BQ204,IF(Units="EDR1 total",#REF!,BP204))</f>
        <v>14.530000000000001</v>
      </c>
      <c r="L204" s="3">
        <f t="shared" ca="1" si="511"/>
        <v>0</v>
      </c>
      <c r="M204" s="3" t="str">
        <f t="shared" ca="1" si="512"/>
        <v>Yes</v>
      </c>
      <c r="N204" s="27" t="str">
        <f t="shared" si="533"/>
        <v>W14R14</v>
      </c>
      <c r="O204" s="19">
        <f t="shared" ca="1" si="513"/>
        <v>0.94999999999999929</v>
      </c>
      <c r="P204" s="93">
        <f t="shared" ca="1" si="514"/>
        <v>170</v>
      </c>
      <c r="Q204" s="94">
        <f t="shared" ca="1" si="535"/>
        <v>5.75</v>
      </c>
      <c r="R204" s="94">
        <f t="shared" ca="1" si="535"/>
        <v>2.72</v>
      </c>
      <c r="S204" s="94">
        <f t="shared" ca="1" si="535"/>
        <v>0.88</v>
      </c>
      <c r="T204" s="94" t="str">
        <f t="shared" ca="1" si="535"/>
        <v/>
      </c>
      <c r="U204" s="94">
        <f t="shared" ca="1" si="535"/>
        <v>4.2300000000000004</v>
      </c>
      <c r="V204" s="94">
        <f t="shared" ca="1" si="535"/>
        <v>0</v>
      </c>
      <c r="W204" s="94">
        <f t="shared" ca="1" si="516"/>
        <v>13.580000000000002</v>
      </c>
      <c r="X204" s="94">
        <f t="shared" ca="1" si="536"/>
        <v>20.46</v>
      </c>
      <c r="Y204" s="94">
        <f t="shared" ca="1" si="536"/>
        <v>1.7172199999999999E-2</v>
      </c>
      <c r="Z204" s="107">
        <f t="shared" ca="1" si="536"/>
        <v>2.8161</v>
      </c>
      <c r="AA204" s="107">
        <f t="shared" ca="1" si="536"/>
        <v>3.83</v>
      </c>
      <c r="AB204" s="94">
        <f t="shared" ca="1" si="536"/>
        <v>116</v>
      </c>
      <c r="AC204" s="94">
        <f t="shared" ca="1" si="536"/>
        <v>0.95</v>
      </c>
      <c r="AD204" s="94">
        <f t="shared" ca="1" si="536"/>
        <v>0.78</v>
      </c>
      <c r="AE204" s="99">
        <f t="shared" ca="1" si="518"/>
        <v>170</v>
      </c>
      <c r="AF204" s="59">
        <f t="shared" ca="1" si="537"/>
        <v>5.75</v>
      </c>
      <c r="AG204" s="59">
        <f t="shared" ca="1" si="537"/>
        <v>2.72</v>
      </c>
      <c r="AH204" s="59">
        <f t="shared" ca="1" si="537"/>
        <v>0.88</v>
      </c>
      <c r="AI204" s="59" t="str">
        <f t="shared" ca="1" si="537"/>
        <v/>
      </c>
      <c r="AJ204" s="59">
        <f t="shared" ca="1" si="537"/>
        <v>4.2300000000000004</v>
      </c>
      <c r="AK204" s="59">
        <f t="shared" ca="1" si="537"/>
        <v>0</v>
      </c>
      <c r="AL204" s="59">
        <f t="shared" ca="1" si="537"/>
        <v>-8.08</v>
      </c>
      <c r="AM204" s="59">
        <f t="shared" ca="1" si="520"/>
        <v>13.580000000000002</v>
      </c>
      <c r="AN204" s="59">
        <f t="shared" ca="1" si="538"/>
        <v>1.7172300000000001E-2</v>
      </c>
      <c r="AO204" s="59">
        <f t="shared" ca="1" si="538"/>
        <v>2.8161</v>
      </c>
      <c r="AP204" s="59">
        <f t="shared" ca="1" si="538"/>
        <v>3.83</v>
      </c>
      <c r="AQ204" s="59">
        <f t="shared" ca="1" si="538"/>
        <v>116</v>
      </c>
      <c r="AR204" s="103">
        <f t="shared" ca="1" si="538"/>
        <v>2.8161</v>
      </c>
      <c r="AS204" s="103">
        <f t="shared" ca="1" si="538"/>
        <v>3.83</v>
      </c>
      <c r="AT204" s="59">
        <f t="shared" ca="1" si="538"/>
        <v>116</v>
      </c>
      <c r="AU204" s="59">
        <f t="shared" ca="1" si="538"/>
        <v>0.95</v>
      </c>
      <c r="AV204" s="59">
        <f t="shared" ca="1" si="538"/>
        <v>0.78</v>
      </c>
      <c r="AW204" s="93">
        <f t="shared" ca="1" si="522"/>
        <v>170</v>
      </c>
      <c r="AX204" s="94">
        <f t="shared" ca="1" si="539"/>
        <v>6.46</v>
      </c>
      <c r="AY204" s="94">
        <f t="shared" ca="1" si="539"/>
        <v>3.18</v>
      </c>
      <c r="AZ204" s="94">
        <f t="shared" ca="1" si="539"/>
        <v>0.88</v>
      </c>
      <c r="BA204" s="94" t="str">
        <f t="shared" ca="1" si="539"/>
        <v/>
      </c>
      <c r="BB204" s="94">
        <f t="shared" ca="1" si="539"/>
        <v>4.01</v>
      </c>
      <c r="BC204" s="94" t="str">
        <f t="shared" ca="1" si="539"/>
        <v/>
      </c>
      <c r="BD204" s="94">
        <f t="shared" ca="1" si="539"/>
        <v>-8.27</v>
      </c>
      <c r="BE204" s="94">
        <f t="shared" ca="1" si="524"/>
        <v>14.530000000000001</v>
      </c>
      <c r="BF204" s="94">
        <f t="shared" ca="1" si="540"/>
        <v>1.81312E-2</v>
      </c>
      <c r="BG204" s="94">
        <f t="shared" ca="1" si="540"/>
        <v>2.8161</v>
      </c>
      <c r="BH204" s="99">
        <f t="shared" ca="1" si="526"/>
        <v>170</v>
      </c>
      <c r="BI204" s="59">
        <f t="shared" ca="1" si="541"/>
        <v>6.46</v>
      </c>
      <c r="BJ204" s="59">
        <f t="shared" ca="1" si="541"/>
        <v>3.18</v>
      </c>
      <c r="BK204" s="59">
        <f t="shared" ca="1" si="541"/>
        <v>0.88</v>
      </c>
      <c r="BL204" s="59" t="str">
        <f t="shared" ca="1" si="541"/>
        <v/>
      </c>
      <c r="BM204" s="59">
        <f t="shared" ca="1" si="541"/>
        <v>4.01</v>
      </c>
      <c r="BN204" s="59" t="str">
        <f t="shared" ca="1" si="541"/>
        <v/>
      </c>
      <c r="BO204" s="59">
        <f t="shared" ca="1" si="541"/>
        <v>-8.27</v>
      </c>
      <c r="BP204" s="59">
        <f t="shared" ca="1" si="528"/>
        <v>14.530000000000001</v>
      </c>
      <c r="BQ204" s="59">
        <f t="shared" ca="1" si="542"/>
        <v>1.81312E-2</v>
      </c>
      <c r="BR204" s="59">
        <f t="shared" ca="1" si="542"/>
        <v>2.8161</v>
      </c>
      <c r="BS204" t="str">
        <f t="shared" si="530"/>
        <v>W17R14</v>
      </c>
      <c r="BT204">
        <f t="shared" si="531"/>
        <v>204</v>
      </c>
      <c r="BU204" t="b">
        <f t="shared" si="534"/>
        <v>1</v>
      </c>
      <c r="BV204" s="2"/>
    </row>
    <row r="205" spans="1:74" x14ac:dyDescent="0.3">
      <c r="A205" t="str">
        <f t="shared" si="532"/>
        <v>W17</v>
      </c>
      <c r="B205" t="s">
        <v>105</v>
      </c>
      <c r="C205" s="3" t="str">
        <f t="shared" si="504"/>
        <v>Zone 15</v>
      </c>
      <c r="D205" t="str">
        <f t="shared" ca="1" si="505"/>
        <v>Pass</v>
      </c>
      <c r="E205" s="2">
        <f t="shared" ca="1" si="506"/>
        <v>15.08</v>
      </c>
      <c r="F205" s="2">
        <f t="shared" ca="1" si="507"/>
        <v>15.08</v>
      </c>
      <c r="G205" s="3">
        <f t="shared" ca="1" si="508"/>
        <v>0</v>
      </c>
      <c r="H205" s="27" t="str">
        <f t="shared" ca="1" si="509"/>
        <v>Yes</v>
      </c>
      <c r="I205" s="2">
        <f t="shared" ca="1" si="510"/>
        <v>15.64</v>
      </c>
      <c r="J205" s="2">
        <f ca="1">IF(Units="EDR2 total",BF205,IF(Units="EDR1 total",#REF!,BE205))</f>
        <v>15.64</v>
      </c>
      <c r="K205" s="2">
        <f ca="1">IF(Units="EDR2 total",BQ205,IF(Units="EDR1 total",#REF!,BP205))</f>
        <v>15.64</v>
      </c>
      <c r="L205" s="3">
        <f t="shared" ca="1" si="511"/>
        <v>0</v>
      </c>
      <c r="M205" s="3" t="str">
        <f t="shared" ca="1" si="512"/>
        <v>Yes</v>
      </c>
      <c r="N205" s="27" t="str">
        <f t="shared" si="533"/>
        <v>W14R15</v>
      </c>
      <c r="O205" s="19">
        <f t="shared" ca="1" si="513"/>
        <v>0.5600000000000005</v>
      </c>
      <c r="P205" s="93">
        <f t="shared" ca="1" si="514"/>
        <v>171</v>
      </c>
      <c r="Q205" s="94">
        <f t="shared" ca="1" si="535"/>
        <v>0.36</v>
      </c>
      <c r="R205" s="94">
        <f t="shared" ca="1" si="535"/>
        <v>11.69</v>
      </c>
      <c r="S205" s="94">
        <f t="shared" ca="1" si="535"/>
        <v>0.89</v>
      </c>
      <c r="T205" s="94" t="str">
        <f t="shared" ca="1" si="535"/>
        <v/>
      </c>
      <c r="U205" s="94">
        <f t="shared" ca="1" si="535"/>
        <v>2.14</v>
      </c>
      <c r="V205" s="94">
        <f t="shared" ca="1" si="535"/>
        <v>0</v>
      </c>
      <c r="W205" s="94">
        <f t="shared" ca="1" si="516"/>
        <v>15.08</v>
      </c>
      <c r="X205" s="94">
        <f t="shared" ca="1" si="536"/>
        <v>18.420000000000002</v>
      </c>
      <c r="Y205" s="94">
        <f t="shared" ca="1" si="536"/>
        <v>0.14819199999999999</v>
      </c>
      <c r="Z205" s="107">
        <f t="shared" ca="1" si="536"/>
        <v>4.7460000000000004</v>
      </c>
      <c r="AA205" s="107">
        <f t="shared" ca="1" si="536"/>
        <v>3.17</v>
      </c>
      <c r="AB205" s="94">
        <f t="shared" ca="1" si="536"/>
        <v>214</v>
      </c>
      <c r="AC205" s="94">
        <f t="shared" ca="1" si="536"/>
        <v>0.56000000000000005</v>
      </c>
      <c r="AD205" s="94">
        <f t="shared" ca="1" si="536"/>
        <v>0.42</v>
      </c>
      <c r="AE205" s="99">
        <f t="shared" ca="1" si="518"/>
        <v>171</v>
      </c>
      <c r="AF205" s="59">
        <f t="shared" ca="1" si="537"/>
        <v>0.36</v>
      </c>
      <c r="AG205" s="59">
        <f t="shared" ca="1" si="537"/>
        <v>11.69</v>
      </c>
      <c r="AH205" s="59">
        <f t="shared" ca="1" si="537"/>
        <v>0.89</v>
      </c>
      <c r="AI205" s="59" t="str">
        <f t="shared" ca="1" si="537"/>
        <v/>
      </c>
      <c r="AJ205" s="59">
        <f t="shared" ca="1" si="537"/>
        <v>2.14</v>
      </c>
      <c r="AK205" s="59">
        <f t="shared" ca="1" si="537"/>
        <v>0</v>
      </c>
      <c r="AL205" s="59">
        <f t="shared" ca="1" si="537"/>
        <v>-11.87</v>
      </c>
      <c r="AM205" s="59">
        <f t="shared" ca="1" si="520"/>
        <v>15.08</v>
      </c>
      <c r="AN205" s="59">
        <f t="shared" ca="1" si="538"/>
        <v>0.14819199999999999</v>
      </c>
      <c r="AO205" s="59">
        <f t="shared" ca="1" si="538"/>
        <v>4.7460000000000004</v>
      </c>
      <c r="AP205" s="59">
        <f t="shared" ca="1" si="538"/>
        <v>3.17</v>
      </c>
      <c r="AQ205" s="59">
        <f t="shared" ca="1" si="538"/>
        <v>214</v>
      </c>
      <c r="AR205" s="103">
        <f t="shared" ca="1" si="538"/>
        <v>4.7460000000000004</v>
      </c>
      <c r="AS205" s="103">
        <f t="shared" ca="1" si="538"/>
        <v>3.17</v>
      </c>
      <c r="AT205" s="59">
        <f t="shared" ca="1" si="538"/>
        <v>214</v>
      </c>
      <c r="AU205" s="59">
        <f t="shared" ca="1" si="538"/>
        <v>0.56000000000000005</v>
      </c>
      <c r="AV205" s="59">
        <f t="shared" ca="1" si="538"/>
        <v>0.42</v>
      </c>
      <c r="AW205" s="93">
        <f t="shared" ca="1" si="522"/>
        <v>171</v>
      </c>
      <c r="AX205" s="94">
        <f t="shared" ca="1" si="539"/>
        <v>0.47</v>
      </c>
      <c r="AY205" s="94">
        <f t="shared" ca="1" si="539"/>
        <v>12.18</v>
      </c>
      <c r="AZ205" s="94">
        <f t="shared" ca="1" si="539"/>
        <v>0.89</v>
      </c>
      <c r="BA205" s="94" t="str">
        <f t="shared" ca="1" si="539"/>
        <v/>
      </c>
      <c r="BB205" s="94">
        <f t="shared" ca="1" si="539"/>
        <v>2.1</v>
      </c>
      <c r="BC205" s="94" t="str">
        <f t="shared" ca="1" si="539"/>
        <v/>
      </c>
      <c r="BD205" s="94">
        <f t="shared" ca="1" si="539"/>
        <v>-12.02</v>
      </c>
      <c r="BE205" s="94">
        <f t="shared" ca="1" si="524"/>
        <v>15.64</v>
      </c>
      <c r="BF205" s="94">
        <f t="shared" ca="1" si="540"/>
        <v>0.149288</v>
      </c>
      <c r="BG205" s="94">
        <f t="shared" ca="1" si="540"/>
        <v>4.7460000000000004</v>
      </c>
      <c r="BH205" s="99">
        <f t="shared" ca="1" si="526"/>
        <v>171</v>
      </c>
      <c r="BI205" s="59">
        <f t="shared" ca="1" si="541"/>
        <v>0.47</v>
      </c>
      <c r="BJ205" s="59">
        <f t="shared" ca="1" si="541"/>
        <v>12.18</v>
      </c>
      <c r="BK205" s="59">
        <f t="shared" ca="1" si="541"/>
        <v>0.89</v>
      </c>
      <c r="BL205" s="59" t="str">
        <f t="shared" ca="1" si="541"/>
        <v/>
      </c>
      <c r="BM205" s="59">
        <f t="shared" ca="1" si="541"/>
        <v>2.1</v>
      </c>
      <c r="BN205" s="59" t="str">
        <f t="shared" ca="1" si="541"/>
        <v/>
      </c>
      <c r="BO205" s="59">
        <f t="shared" ca="1" si="541"/>
        <v>-12.02</v>
      </c>
      <c r="BP205" s="59">
        <f t="shared" ca="1" si="528"/>
        <v>15.64</v>
      </c>
      <c r="BQ205" s="59">
        <f t="shared" ca="1" si="542"/>
        <v>0.149288</v>
      </c>
      <c r="BR205" s="59">
        <f t="shared" ca="1" si="542"/>
        <v>4.7460000000000004</v>
      </c>
      <c r="BS205" t="str">
        <f t="shared" si="530"/>
        <v>W17R15</v>
      </c>
      <c r="BT205">
        <f t="shared" si="531"/>
        <v>205</v>
      </c>
      <c r="BU205" t="b">
        <f t="shared" si="534"/>
        <v>1</v>
      </c>
      <c r="BV205" s="2"/>
    </row>
    <row r="206" spans="1:74" x14ac:dyDescent="0.3">
      <c r="A206" t="str">
        <f t="shared" si="532"/>
        <v>W17</v>
      </c>
      <c r="B206" t="s">
        <v>107</v>
      </c>
      <c r="C206" s="3" t="str">
        <f t="shared" si="504"/>
        <v>Zone 16</v>
      </c>
      <c r="D206" t="str">
        <f t="shared" ca="1" si="505"/>
        <v>Pass</v>
      </c>
      <c r="E206" s="2">
        <f t="shared" ca="1" si="506"/>
        <v>16.53</v>
      </c>
      <c r="F206" s="2">
        <f t="shared" ca="1" si="507"/>
        <v>16.53</v>
      </c>
      <c r="G206" s="3">
        <f t="shared" ca="1" si="508"/>
        <v>0</v>
      </c>
      <c r="H206" s="27" t="str">
        <f t="shared" ca="1" si="509"/>
        <v>Yes</v>
      </c>
      <c r="I206" s="2">
        <f t="shared" ca="1" si="510"/>
        <v>17.299999999999997</v>
      </c>
      <c r="J206" s="2">
        <f ca="1">IF(Units="EDR2 total",BF206,IF(Units="EDR1 total",#REF!,BE206))</f>
        <v>17.299999999999997</v>
      </c>
      <c r="K206" s="2">
        <f ca="1">IF(Units="EDR2 total",BQ206,IF(Units="EDR1 total",#REF!,BP206))</f>
        <v>17.299999999999997</v>
      </c>
      <c r="L206" s="3">
        <f t="shared" ca="1" si="511"/>
        <v>0</v>
      </c>
      <c r="M206" s="3" t="str">
        <f t="shared" ca="1" si="512"/>
        <v>Yes</v>
      </c>
      <c r="N206" s="27" t="str">
        <f t="shared" si="533"/>
        <v>W14R16</v>
      </c>
      <c r="O206" s="19">
        <f t="shared" ca="1" si="513"/>
        <v>0.76999999999999602</v>
      </c>
      <c r="P206" s="93">
        <f t="shared" ca="1" si="514"/>
        <v>172</v>
      </c>
      <c r="Q206" s="94">
        <f t="shared" ca="1" si="535"/>
        <v>11.01</v>
      </c>
      <c r="R206" s="94">
        <f t="shared" ca="1" si="535"/>
        <v>0.05</v>
      </c>
      <c r="S206" s="94">
        <f t="shared" ca="1" si="535"/>
        <v>0.89</v>
      </c>
      <c r="T206" s="94" t="str">
        <f t="shared" ca="1" si="535"/>
        <v/>
      </c>
      <c r="U206" s="94">
        <f t="shared" ca="1" si="535"/>
        <v>4.58</v>
      </c>
      <c r="V206" s="94">
        <f t="shared" ca="1" si="535"/>
        <v>0</v>
      </c>
      <c r="W206" s="94">
        <f t="shared" ca="1" si="516"/>
        <v>16.53</v>
      </c>
      <c r="X206" s="94">
        <f t="shared" ca="1" si="536"/>
        <v>25.27</v>
      </c>
      <c r="Y206" s="94">
        <f t="shared" ca="1" si="536"/>
        <v>0</v>
      </c>
      <c r="Z206" s="107">
        <f t="shared" ca="1" si="536"/>
        <v>2.4590000000000001</v>
      </c>
      <c r="AA206" s="107">
        <f t="shared" ca="1" si="536"/>
        <v>4.42</v>
      </c>
      <c r="AB206" s="94" t="str">
        <f t="shared" ca="1" si="536"/>
        <v>n/a</v>
      </c>
      <c r="AC206" s="94">
        <f t="shared" ca="1" si="536"/>
        <v>0.77</v>
      </c>
      <c r="AD206" s="94">
        <f t="shared" ca="1" si="536"/>
        <v>0.75</v>
      </c>
      <c r="AE206" s="99">
        <f t="shared" ca="1" si="518"/>
        <v>172</v>
      </c>
      <c r="AF206" s="59">
        <f t="shared" ca="1" si="537"/>
        <v>11.01</v>
      </c>
      <c r="AG206" s="59">
        <f t="shared" ca="1" si="537"/>
        <v>0.05</v>
      </c>
      <c r="AH206" s="59">
        <f t="shared" ca="1" si="537"/>
        <v>0.89</v>
      </c>
      <c r="AI206" s="59" t="str">
        <f t="shared" ca="1" si="537"/>
        <v/>
      </c>
      <c r="AJ206" s="59">
        <f t="shared" ca="1" si="537"/>
        <v>4.58</v>
      </c>
      <c r="AK206" s="59">
        <f t="shared" ca="1" si="537"/>
        <v>0</v>
      </c>
      <c r="AL206" s="59">
        <f t="shared" ca="1" si="537"/>
        <v>-6.23</v>
      </c>
      <c r="AM206" s="59">
        <f t="shared" ca="1" si="520"/>
        <v>16.53</v>
      </c>
      <c r="AN206" s="59">
        <f t="shared" ca="1" si="538"/>
        <v>0</v>
      </c>
      <c r="AO206" s="59">
        <f t="shared" ca="1" si="538"/>
        <v>2.4590000000000001</v>
      </c>
      <c r="AP206" s="59">
        <f t="shared" ca="1" si="538"/>
        <v>4.42</v>
      </c>
      <c r="AQ206" s="59" t="str">
        <f t="shared" ca="1" si="538"/>
        <v>n/a</v>
      </c>
      <c r="AR206" s="103">
        <f t="shared" ca="1" si="538"/>
        <v>2.4590000000000001</v>
      </c>
      <c r="AS206" s="103">
        <f t="shared" ca="1" si="538"/>
        <v>4.42</v>
      </c>
      <c r="AT206" s="59" t="str">
        <f t="shared" ca="1" si="538"/>
        <v>n/a</v>
      </c>
      <c r="AU206" s="59">
        <f t="shared" ca="1" si="538"/>
        <v>0.77</v>
      </c>
      <c r="AV206" s="59">
        <f t="shared" ca="1" si="538"/>
        <v>0.75</v>
      </c>
      <c r="AW206" s="93">
        <f t="shared" ca="1" si="522"/>
        <v>172</v>
      </c>
      <c r="AX206" s="94">
        <f t="shared" ca="1" si="539"/>
        <v>11.87</v>
      </c>
      <c r="AY206" s="94">
        <f t="shared" ca="1" si="539"/>
        <v>0.2</v>
      </c>
      <c r="AZ206" s="94">
        <f t="shared" ca="1" si="539"/>
        <v>0.89</v>
      </c>
      <c r="BA206" s="94" t="str">
        <f t="shared" ca="1" si="539"/>
        <v/>
      </c>
      <c r="BB206" s="94">
        <f t="shared" ca="1" si="539"/>
        <v>4.34</v>
      </c>
      <c r="BC206" s="94" t="str">
        <f t="shared" ca="1" si="539"/>
        <v/>
      </c>
      <c r="BD206" s="94">
        <f t="shared" ca="1" si="539"/>
        <v>-6.27</v>
      </c>
      <c r="BE206" s="94">
        <f t="shared" ca="1" si="524"/>
        <v>17.299999999999997</v>
      </c>
      <c r="BF206" s="94">
        <f t="shared" ca="1" si="540"/>
        <v>6.3222199999999999E-6</v>
      </c>
      <c r="BG206" s="94">
        <f t="shared" ca="1" si="540"/>
        <v>2.4590000000000001</v>
      </c>
      <c r="BH206" s="99">
        <f t="shared" ca="1" si="526"/>
        <v>172</v>
      </c>
      <c r="BI206" s="59">
        <f t="shared" ca="1" si="541"/>
        <v>11.87</v>
      </c>
      <c r="BJ206" s="59">
        <f t="shared" ca="1" si="541"/>
        <v>0.2</v>
      </c>
      <c r="BK206" s="59">
        <f t="shared" ca="1" si="541"/>
        <v>0.89</v>
      </c>
      <c r="BL206" s="59" t="str">
        <f t="shared" ca="1" si="541"/>
        <v/>
      </c>
      <c r="BM206" s="59">
        <f t="shared" ca="1" si="541"/>
        <v>4.34</v>
      </c>
      <c r="BN206" s="59" t="str">
        <f t="shared" ca="1" si="541"/>
        <v/>
      </c>
      <c r="BO206" s="59">
        <f t="shared" ca="1" si="541"/>
        <v>-6.27</v>
      </c>
      <c r="BP206" s="59">
        <f t="shared" ca="1" si="528"/>
        <v>17.299999999999997</v>
      </c>
      <c r="BQ206" s="59">
        <f t="shared" ca="1" si="542"/>
        <v>6.3224099999999997E-6</v>
      </c>
      <c r="BR206" s="59">
        <f t="shared" ca="1" si="542"/>
        <v>2.4590000000000001</v>
      </c>
      <c r="BS206" t="str">
        <f t="shared" si="530"/>
        <v>W17R16</v>
      </c>
      <c r="BT206">
        <f t="shared" si="531"/>
        <v>206</v>
      </c>
      <c r="BU206" t="b">
        <f t="shared" si="534"/>
        <v>1</v>
      </c>
      <c r="BV206" s="2"/>
    </row>
    <row r="207" spans="1:74" x14ac:dyDescent="0.3">
      <c r="A207" s="18" t="str">
        <f>"Result "&amp;A190</f>
        <v>Result W17</v>
      </c>
      <c r="C207" s="5"/>
      <c r="D207" s="6" t="str" cm="1">
        <f t="array" aca="1" ref="D207" ca="1">IF(NOT(BU207),"n/a",IF(COUNTIF(D191:D206,Pass)=INDIRECT("count"&amp;A206),Pass,Fail))</f>
        <v>Pass</v>
      </c>
      <c r="E207" s="15">
        <f ca="1">AVERAGE(E191:E206)</f>
        <v>10.877500000000003</v>
      </c>
      <c r="F207" s="15">
        <f ca="1">AVERAGE(F191:F206)</f>
        <v>10.877500000000003</v>
      </c>
      <c r="G207" s="16">
        <f t="shared" ca="1" si="508"/>
        <v>0</v>
      </c>
      <c r="H207" s="17"/>
      <c r="I207" s="15">
        <f ca="1">AVERAGE(I191:I206)</f>
        <v>11.439375000000002</v>
      </c>
      <c r="J207" s="15">
        <f ca="1">AVERAGE(J191:J206)</f>
        <v>11.439375000000002</v>
      </c>
      <c r="K207" s="15">
        <f ca="1">AVERAGE(K191:K206)</f>
        <v>11.439375000000002</v>
      </c>
      <c r="L207" s="16">
        <f t="shared" ca="1" si="511"/>
        <v>0</v>
      </c>
      <c r="M207" s="17" t="s">
        <v>252</v>
      </c>
      <c r="N207" s="17">
        <f ca="1">MIN(L191:L206)</f>
        <v>0</v>
      </c>
      <c r="O207" s="15">
        <f ca="1">AVERAGE(O191:O206)</f>
        <v>0.56187500000000001</v>
      </c>
      <c r="P207" s="95" t="s">
        <v>253</v>
      </c>
      <c r="Q207" s="96">
        <f t="shared" ref="Q207:AC207" ca="1" si="543">IFERROR(AVERAGE(Q191:Q206),"")</f>
        <v>4.3693750000000007</v>
      </c>
      <c r="R207" s="96">
        <f t="shared" ca="1" si="543"/>
        <v>1.7731250000000001</v>
      </c>
      <c r="S207" s="96">
        <f t="shared" ca="1" si="543"/>
        <v>0.8868750000000003</v>
      </c>
      <c r="T207" s="96" t="str">
        <f t="shared" ca="1" si="543"/>
        <v/>
      </c>
      <c r="U207" s="96">
        <f t="shared" ca="1" si="543"/>
        <v>3.8481249999999996</v>
      </c>
      <c r="V207" s="96">
        <f t="shared" ca="1" si="543"/>
        <v>0</v>
      </c>
      <c r="W207" s="96">
        <f t="shared" ca="1" si="543"/>
        <v>10.877500000000003</v>
      </c>
      <c r="X207" s="96">
        <f t="shared" ca="1" si="543"/>
        <v>19.161249999999999</v>
      </c>
      <c r="Y207" s="96">
        <f t="shared" ca="1" si="543"/>
        <v>1.9421888125000002E-2</v>
      </c>
      <c r="Z207" s="108">
        <f t="shared" ca="1" si="543"/>
        <v>2.7951187500000003</v>
      </c>
      <c r="AA207" s="108">
        <f t="shared" ca="1" si="543"/>
        <v>4.0250000000000004</v>
      </c>
      <c r="AB207" s="96">
        <f t="shared" ca="1" si="543"/>
        <v>113</v>
      </c>
      <c r="AC207" s="96">
        <f t="shared" ca="1" si="543"/>
        <v>0.56187500000000001</v>
      </c>
      <c r="AD207" s="96">
        <f t="shared" ref="AD207" ca="1" si="544">IFERROR(AVERAGE(AD191:AD206),"")</f>
        <v>0.51375000000000015</v>
      </c>
      <c r="AE207" s="79" t="s">
        <v>253</v>
      </c>
      <c r="AF207" s="79">
        <f t="shared" ref="AF207:AU207" ca="1" si="545">IFERROR(AVERAGE(AF191:AF206),"")</f>
        <v>4.3693750000000007</v>
      </c>
      <c r="AG207" s="79">
        <f t="shared" ca="1" si="545"/>
        <v>1.7731250000000001</v>
      </c>
      <c r="AH207" s="79">
        <f t="shared" ca="1" si="545"/>
        <v>0.8868750000000003</v>
      </c>
      <c r="AI207" s="79" t="str">
        <f t="shared" ca="1" si="545"/>
        <v/>
      </c>
      <c r="AJ207" s="79">
        <f t="shared" ca="1" si="545"/>
        <v>3.8481249999999996</v>
      </c>
      <c r="AK207" s="79">
        <f t="shared" ca="1" si="545"/>
        <v>0</v>
      </c>
      <c r="AL207" s="79">
        <f t="shared" ref="AL207" ca="1" si="546">IFERROR(AVERAGE(AL191:AL206),"")</f>
        <v>-6.8037500000000009</v>
      </c>
      <c r="AM207" s="79">
        <f t="shared" ca="1" si="545"/>
        <v>10.877500000000003</v>
      </c>
      <c r="AN207" s="79">
        <f t="shared" ca="1" si="545"/>
        <v>1.9421954999999998E-2</v>
      </c>
      <c r="AO207" s="79">
        <f t="shared" ca="1" si="545"/>
        <v>2.7951187500000003</v>
      </c>
      <c r="AP207" s="79">
        <f t="shared" ca="1" si="545"/>
        <v>4.0250000000000004</v>
      </c>
      <c r="AQ207" s="79">
        <f t="shared" ca="1" si="545"/>
        <v>113</v>
      </c>
      <c r="AR207" s="104">
        <f t="shared" ca="1" si="545"/>
        <v>2.7951187500000003</v>
      </c>
      <c r="AS207" s="104">
        <f t="shared" ca="1" si="545"/>
        <v>4.0250000000000004</v>
      </c>
      <c r="AT207" s="79">
        <f t="shared" ca="1" si="545"/>
        <v>113</v>
      </c>
      <c r="AU207" s="79">
        <f t="shared" ca="1" si="545"/>
        <v>0.56187500000000001</v>
      </c>
      <c r="AV207" s="79">
        <f t="shared" ref="AV207" ca="1" si="547">IFERROR(AVERAGE(AV191:AV206),"")</f>
        <v>0.51375000000000015</v>
      </c>
      <c r="AX207" s="96">
        <f t="shared" ref="AX207:BG207" ca="1" si="548">IFERROR(AVERAGE(AX191:AX206),"")</f>
        <v>4.8187499999999996</v>
      </c>
      <c r="AY207" s="96">
        <f t="shared" ca="1" si="548"/>
        <v>1.9862499999999998</v>
      </c>
      <c r="AZ207" s="96">
        <f t="shared" ca="1" si="548"/>
        <v>0.8868750000000003</v>
      </c>
      <c r="BA207" s="96" t="str">
        <f t="shared" ca="1" si="548"/>
        <v/>
      </c>
      <c r="BB207" s="96">
        <f t="shared" ca="1" si="548"/>
        <v>3.7475000000000005</v>
      </c>
      <c r="BC207" s="96" t="str">
        <f t="shared" ca="1" si="548"/>
        <v/>
      </c>
      <c r="BD207" s="96">
        <f t="shared" ref="BD207" ca="1" si="549">IFERROR(AVERAGE(BD191:BD206),"")</f>
        <v>-6.8656249999999988</v>
      </c>
      <c r="BE207" s="96">
        <f t="shared" ca="1" si="548"/>
        <v>11.439375000000002</v>
      </c>
      <c r="BF207" s="96">
        <f t="shared" ca="1" si="548"/>
        <v>1.9945457638750001E-2</v>
      </c>
      <c r="BG207" s="96">
        <f t="shared" ca="1" si="548"/>
        <v>2.7951187500000003</v>
      </c>
      <c r="BH207" s="79"/>
      <c r="BI207" s="79">
        <f t="shared" ref="BI207:BR207" ca="1" si="550">IFERROR(AVERAGE(BI191:BI206),"")</f>
        <v>4.8187499999999996</v>
      </c>
      <c r="BJ207" s="79">
        <f t="shared" ca="1" si="550"/>
        <v>1.9862499999999998</v>
      </c>
      <c r="BK207" s="79">
        <f t="shared" ca="1" si="550"/>
        <v>0.8868750000000003</v>
      </c>
      <c r="BL207" s="79" t="str">
        <f t="shared" ca="1" si="550"/>
        <v/>
      </c>
      <c r="BM207" s="79">
        <f t="shared" ca="1" si="550"/>
        <v>3.7475000000000005</v>
      </c>
      <c r="BN207" s="79" t="str">
        <f t="shared" ca="1" si="550"/>
        <v/>
      </c>
      <c r="BO207" s="79">
        <f t="shared" ref="BO207" ca="1" si="551">IFERROR(AVERAGE(BO191:BO206),"")</f>
        <v>-6.8656249999999988</v>
      </c>
      <c r="BP207" s="79">
        <f t="shared" ca="1" si="550"/>
        <v>11.439375000000002</v>
      </c>
      <c r="BQ207" s="79">
        <f t="shared" ca="1" si="550"/>
        <v>1.9945464525624998E-2</v>
      </c>
      <c r="BR207" s="79">
        <f t="shared" ca="1" si="550"/>
        <v>2.7951187500000003</v>
      </c>
      <c r="BU207" t="b">
        <f t="shared" si="534"/>
        <v>1</v>
      </c>
    </row>
    <row r="208" spans="1:74" x14ac:dyDescent="0.3">
      <c r="C208" s="6" t="str">
        <f>"Page 9 of "&amp;TotalPages</f>
        <v>Page 9 of 11</v>
      </c>
      <c r="D208" s="6"/>
      <c r="E208" s="6"/>
      <c r="F208" s="6"/>
      <c r="G208" s="6"/>
      <c r="H208" s="5"/>
      <c r="I208" s="6"/>
      <c r="J208" s="6"/>
      <c r="K208" s="6"/>
      <c r="L208" s="5" t="s">
        <v>254</v>
      </c>
      <c r="M208" s="5" t="s">
        <v>255</v>
      </c>
      <c r="N208" s="28">
        <f ca="1">MAX(L191:L206)</f>
        <v>0</v>
      </c>
      <c r="AE208" s="44" t="s">
        <v>256</v>
      </c>
      <c r="AF208" s="100">
        <f ca="1">(AF207-Q207)/Q207</f>
        <v>0</v>
      </c>
      <c r="AG208" s="100">
        <f ca="1">(AG207-R207)/R207</f>
        <v>0</v>
      </c>
      <c r="AH208" s="100">
        <f ca="1">(AH207-S207)/S207</f>
        <v>0</v>
      </c>
      <c r="AI208" s="100"/>
      <c r="AJ208" s="100">
        <f ca="1">(AJ207-U207)/U207</f>
        <v>0</v>
      </c>
      <c r="AK208" s="100"/>
      <c r="AL208" s="100"/>
      <c r="AM208" s="100">
        <f ca="1">(AM207-W207)/W207</f>
        <v>0</v>
      </c>
      <c r="BH208" s="44"/>
      <c r="BI208" s="100"/>
      <c r="BJ208" s="100"/>
      <c r="BK208" s="100"/>
      <c r="BL208" s="100"/>
      <c r="BM208" s="100"/>
      <c r="BN208" s="100"/>
      <c r="BO208" s="100"/>
      <c r="BP208" s="100"/>
    </row>
    <row r="209" spans="1:74" x14ac:dyDescent="0.3">
      <c r="A209" s="6" t="s">
        <v>168</v>
      </c>
      <c r="B209" s="6" t="str">
        <f>VLOOKUP(A209,TestArray,2)&amp;" in "&amp;VLOOKUP(A209,TestArray,3)&amp;" for Prototype "&amp;VLOOKUP(A209,TestArray,4)</f>
        <v>Proposed Design All Electric in All CZs for Prototype P2700ft2</v>
      </c>
      <c r="C209" s="6"/>
      <c r="I209" s="6" t="str">
        <f>VLOOKUP(A209,TestArray,21)</f>
        <v>Standard = V15 Standard for this test</v>
      </c>
    </row>
    <row r="210" spans="1:74" x14ac:dyDescent="0.3">
      <c r="A210" t="str">
        <f>A209</f>
        <v>W18</v>
      </c>
      <c r="B210" t="s">
        <v>74</v>
      </c>
      <c r="C210" s="3" t="str">
        <f t="shared" ref="C210:C225" si="552">VLOOKUP(A210,TestArray,4+RIGHT(B210,2))</f>
        <v>Zone 01</v>
      </c>
      <c r="D210" t="str">
        <f t="shared" ref="D210:D225" ca="1" si="553">IF(NOT(BU210),"n/a",IF(AND(H210=Yes,M210=Yes),Pass,Fail))</f>
        <v>Pass</v>
      </c>
      <c r="E210" s="2">
        <f t="shared" ref="E210:E225" ca="1" si="554">IF(Units="EDR2 total",X210,IF(Units="EDR1 total",Y210,W210))</f>
        <v>14.05</v>
      </c>
      <c r="F210" s="2">
        <f t="shared" ref="F210:F225" ca="1" si="555">IF(Units="EDR2 total",AN210,IF(Units="EDR1 total",AQ210,AM210))</f>
        <v>14.05</v>
      </c>
      <c r="G210" s="3">
        <f t="shared" ref="G210:G226" ca="1" si="556">IF(E210=0,0,(F210-E210)/E210)</f>
        <v>0</v>
      </c>
      <c r="H210" s="27" t="str">
        <f t="shared" ref="H210:H225" ca="1" si="557">IF(AND((E210-Tolerance&lt;=F210),(E210+Tolerance&gt;=F210)),Yes,No)</f>
        <v>Yes</v>
      </c>
      <c r="I210" s="2">
        <f t="shared" ref="I210:I225" ca="1" si="558">IF(Units="EDR2 total",J210,IF(Units="EDR1 total",J210,INDIRECT(RefCol&amp;INDEX(StandardArray,MATCH($N210,StandardList,0),2))))</f>
        <v>14.51</v>
      </c>
      <c r="J210" s="2">
        <f ca="1">IF(Units="EDR2 total",BF210,IF(Units="EDR1 total",#REF!,BE210))</f>
        <v>14.51</v>
      </c>
      <c r="K210" s="2">
        <f ca="1">IF(Units="EDR2 total",BQ210,IF(Units="EDR1 total",#REF!,BP210))</f>
        <v>14.51</v>
      </c>
      <c r="L210" s="3">
        <f t="shared" ref="L210:L226" ca="1" si="559">IF(I210=0,0,(K210-I210)/I210)</f>
        <v>0</v>
      </c>
      <c r="M210" s="3" t="str">
        <f t="shared" ref="M210:M225" ca="1" si="560">IF(AND((I210-Tolerance&lt;=K210),(I210+Tolerance&gt;=K210),(J210-Tolerance&lt;=K210),(J210+Tolerance&gt;=K210)),Yes,No)</f>
        <v>Yes</v>
      </c>
      <c r="N210" s="27" t="str">
        <f t="shared" ref="N210:N225" si="561">N172</f>
        <v>W15R01</v>
      </c>
      <c r="O210" s="19">
        <f t="shared" ref="O210:O225" ca="1" si="562">K210-F210</f>
        <v>0.45999999999999908</v>
      </c>
      <c r="P210" s="93">
        <f t="shared" ref="P210:P225" ca="1" si="563">MATCH($A210&amp;$B210,INDIRECT(P$2),0)</f>
        <v>173</v>
      </c>
      <c r="Q210" s="94">
        <f t="shared" ref="Q210:V219" ca="1" si="564">IF(Q$3=0,"",INDEX(INDIRECT(Q$1),$P210,Q$3))</f>
        <v>8.32</v>
      </c>
      <c r="R210" s="94">
        <f t="shared" ca="1" si="564"/>
        <v>0</v>
      </c>
      <c r="S210" s="94">
        <f t="shared" ca="1" si="564"/>
        <v>0.83</v>
      </c>
      <c r="T210" s="94" t="str">
        <f t="shared" ca="1" si="564"/>
        <v/>
      </c>
      <c r="U210" s="94">
        <f t="shared" ca="1" si="564"/>
        <v>4.9000000000000004</v>
      </c>
      <c r="V210" s="94">
        <f t="shared" ca="1" si="564"/>
        <v>0</v>
      </c>
      <c r="W210" s="94">
        <f t="shared" ref="W210:W225" ca="1" si="565">IF(TotalSum="No",INDEX(INDIRECT(W$1),$P210,W$3),SUM(Q210:V210))</f>
        <v>14.05</v>
      </c>
      <c r="X210" s="94">
        <f t="shared" ref="X210:AD219" ca="1" si="566">IF(X$3=0,"",INDEX(INDIRECT(X$1),$P210,X$3))</f>
        <v>22.28</v>
      </c>
      <c r="Y210" s="94">
        <f t="shared" ca="1" si="566"/>
        <v>0</v>
      </c>
      <c r="Z210" s="107">
        <f t="shared" ca="1" si="566"/>
        <v>3.4110999999999998</v>
      </c>
      <c r="AA210" s="107">
        <f t="shared" ca="1" si="566"/>
        <v>3.74</v>
      </c>
      <c r="AB210" s="94" t="str">
        <f t="shared" ca="1" si="566"/>
        <v>n/a</v>
      </c>
      <c r="AC210" s="94">
        <f t="shared" ca="1" si="566"/>
        <v>0.46</v>
      </c>
      <c r="AD210" s="94">
        <f t="shared" ca="1" si="566"/>
        <v>0.47</v>
      </c>
      <c r="AE210" s="99">
        <f t="shared" ref="AE210:AE225" ca="1" si="567">MATCH($A210&amp;$B210,INDIRECT(AE$2),0)</f>
        <v>173</v>
      </c>
      <c r="AF210" s="59">
        <f t="shared" ref="AF210:AL219" ca="1" si="568">IF(AF$3=0,"",INDEX(INDIRECT(AF$1),$AE210,AF$3))</f>
        <v>8.32</v>
      </c>
      <c r="AG210" s="59">
        <f t="shared" ca="1" si="568"/>
        <v>0</v>
      </c>
      <c r="AH210" s="59">
        <f t="shared" ca="1" si="568"/>
        <v>0.83</v>
      </c>
      <c r="AI210" s="59" t="str">
        <f t="shared" ca="1" si="568"/>
        <v/>
      </c>
      <c r="AJ210" s="59">
        <f t="shared" ca="1" si="568"/>
        <v>4.9000000000000004</v>
      </c>
      <c r="AK210" s="59">
        <f t="shared" ca="1" si="568"/>
        <v>0</v>
      </c>
      <c r="AL210" s="59">
        <f t="shared" ca="1" si="568"/>
        <v>-5.15</v>
      </c>
      <c r="AM210" s="59">
        <f t="shared" ref="AM210:AM225" ca="1" si="569">IF(TotalSum="No",INDEX(INDIRECT(AM$1),$AE210,AM$3),SUM(AF210:AK210))</f>
        <v>14.05</v>
      </c>
      <c r="AN210" s="59">
        <f t="shared" ref="AN210:AV219" ca="1" si="570">IF(AN$3=0,"",INDEX(INDIRECT(AN$1),$AE210,AN$3))</f>
        <v>0</v>
      </c>
      <c r="AO210" s="59">
        <f t="shared" ca="1" si="570"/>
        <v>3.4110999999999998</v>
      </c>
      <c r="AP210" s="59">
        <f t="shared" ca="1" si="570"/>
        <v>3.74</v>
      </c>
      <c r="AQ210" s="59" t="str">
        <f t="shared" ca="1" si="570"/>
        <v>n/a</v>
      </c>
      <c r="AR210" s="103">
        <f t="shared" ca="1" si="570"/>
        <v>3.4110999999999998</v>
      </c>
      <c r="AS210" s="103">
        <f t="shared" ca="1" si="570"/>
        <v>3.74</v>
      </c>
      <c r="AT210" s="59" t="str">
        <f t="shared" ca="1" si="570"/>
        <v>n/a</v>
      </c>
      <c r="AU210" s="59">
        <f t="shared" ca="1" si="570"/>
        <v>0.46</v>
      </c>
      <c r="AV210" s="59">
        <f t="shared" ca="1" si="570"/>
        <v>0.47</v>
      </c>
      <c r="AW210" s="93">
        <f t="shared" ref="AW210:AW225" ca="1" si="571">MATCH($A210&amp;$B210,INDIRECT(AW$2),0)</f>
        <v>173</v>
      </c>
      <c r="AX210" s="94">
        <f t="shared" ref="AX210:BD219" ca="1" si="572">IF(AX$3=0,"",INDEX(INDIRECT(AX$1),$AW210,AX$3))</f>
        <v>8.92</v>
      </c>
      <c r="AY210" s="94">
        <f t="shared" ca="1" si="572"/>
        <v>0</v>
      </c>
      <c r="AZ210" s="94">
        <f t="shared" ca="1" si="572"/>
        <v>0.83</v>
      </c>
      <c r="BA210" s="94" t="str">
        <f t="shared" ca="1" si="572"/>
        <v/>
      </c>
      <c r="BB210" s="94">
        <f t="shared" ca="1" si="572"/>
        <v>4.76</v>
      </c>
      <c r="BC210" s="94" t="str">
        <f t="shared" ca="1" si="572"/>
        <v/>
      </c>
      <c r="BD210" s="94">
        <f t="shared" ca="1" si="572"/>
        <v>-5.15</v>
      </c>
      <c r="BE210" s="94">
        <f t="shared" ref="BE210:BE225" ca="1" si="573">IF(TotalSum="No",INDEX(INDIRECT(BE$1),$AW210,BE$3),SUM(AX210:BC210))</f>
        <v>14.51</v>
      </c>
      <c r="BF210" s="94">
        <f t="shared" ref="BF210:BG219" ca="1" si="574">IF(BF$3=0,"",INDEX(INDIRECT(BF$1),$P210,BF$3))</f>
        <v>0</v>
      </c>
      <c r="BG210" s="94">
        <f t="shared" ca="1" si="574"/>
        <v>3.4110999999999998</v>
      </c>
      <c r="BH210" s="99">
        <f t="shared" ref="BH210:BH225" ca="1" si="575">MATCH($A210&amp;$B210,INDIRECT(BH$2),0)</f>
        <v>173</v>
      </c>
      <c r="BI210" s="59">
        <f t="shared" ref="BI210:BO219" ca="1" si="576">IF(BI$3=0,"",INDEX(INDIRECT(BI$1),$BH210,BI$3))</f>
        <v>8.92</v>
      </c>
      <c r="BJ210" s="59">
        <f t="shared" ca="1" si="576"/>
        <v>0</v>
      </c>
      <c r="BK210" s="59">
        <f t="shared" ca="1" si="576"/>
        <v>0.83</v>
      </c>
      <c r="BL210" s="59" t="str">
        <f t="shared" ca="1" si="576"/>
        <v/>
      </c>
      <c r="BM210" s="59">
        <f t="shared" ca="1" si="576"/>
        <v>4.76</v>
      </c>
      <c r="BN210" s="59" t="str">
        <f t="shared" ca="1" si="576"/>
        <v/>
      </c>
      <c r="BO210" s="59">
        <f t="shared" ca="1" si="576"/>
        <v>-5.15</v>
      </c>
      <c r="BP210" s="59">
        <f t="shared" ref="BP210:BP225" ca="1" si="577">IF(TotalSum="No",INDEX(INDIRECT(BP$1),$BH210,BP$3),SUM(BI210:BN210))</f>
        <v>14.51</v>
      </c>
      <c r="BQ210" s="59">
        <f t="shared" ref="BQ210:BR219" ca="1" si="578">IF(BQ$3=0,"",INDEX(INDIRECT(BQ$1),$BH210,BQ$3))</f>
        <v>0</v>
      </c>
      <c r="BR210" s="59">
        <f t="shared" ca="1" si="578"/>
        <v>3.4110999999999998</v>
      </c>
      <c r="BS210" t="str">
        <f t="shared" ref="BS210:BS225" si="579">A210&amp;B210</f>
        <v>W18R01</v>
      </c>
      <c r="BT210">
        <f t="shared" ref="BT210:BT225" si="580">ROW(BS210)</f>
        <v>210</v>
      </c>
      <c r="BU210" t="b">
        <f>AND(SingleFamily="Yes",NewlyConstructed="Yes")</f>
        <v>1</v>
      </c>
      <c r="BV210" s="2"/>
    </row>
    <row r="211" spans="1:74" x14ac:dyDescent="0.3">
      <c r="A211" t="str">
        <f t="shared" ref="A211:A225" si="581">A210</f>
        <v>W18</v>
      </c>
      <c r="B211" t="s">
        <v>77</v>
      </c>
      <c r="C211" s="3" t="str">
        <f t="shared" si="552"/>
        <v>Zone 02</v>
      </c>
      <c r="D211" t="str">
        <f t="shared" ca="1" si="553"/>
        <v>Pass</v>
      </c>
      <c r="E211" s="2">
        <f t="shared" ca="1" si="554"/>
        <v>11.28</v>
      </c>
      <c r="F211" s="2">
        <f t="shared" ca="1" si="555"/>
        <v>11.28</v>
      </c>
      <c r="G211" s="3">
        <f t="shared" ca="1" si="556"/>
        <v>0</v>
      </c>
      <c r="H211" s="27" t="str">
        <f t="shared" ca="1" si="557"/>
        <v>Yes</v>
      </c>
      <c r="I211" s="2">
        <f t="shared" ca="1" si="558"/>
        <v>11.68</v>
      </c>
      <c r="J211" s="2">
        <f ca="1">IF(Units="EDR2 total",BF211,IF(Units="EDR1 total",#REF!,BE211))</f>
        <v>11.68</v>
      </c>
      <c r="K211" s="2">
        <f ca="1">IF(Units="EDR2 total",BQ211,IF(Units="EDR1 total",#REF!,BP211))</f>
        <v>11.68</v>
      </c>
      <c r="L211" s="3">
        <f t="shared" ca="1" si="559"/>
        <v>0</v>
      </c>
      <c r="M211" s="3" t="str">
        <f t="shared" ca="1" si="560"/>
        <v>Yes</v>
      </c>
      <c r="N211" s="27" t="str">
        <f t="shared" si="561"/>
        <v>W15R02</v>
      </c>
      <c r="O211" s="19">
        <f t="shared" ca="1" si="562"/>
        <v>0.40000000000000036</v>
      </c>
      <c r="P211" s="93">
        <f t="shared" ca="1" si="563"/>
        <v>174</v>
      </c>
      <c r="Q211" s="94">
        <f t="shared" ca="1" si="564"/>
        <v>6.14</v>
      </c>
      <c r="R211" s="94">
        <f t="shared" ca="1" si="564"/>
        <v>0</v>
      </c>
      <c r="S211" s="94">
        <f t="shared" ca="1" si="564"/>
        <v>0.85</v>
      </c>
      <c r="T211" s="94" t="str">
        <f t="shared" ca="1" si="564"/>
        <v/>
      </c>
      <c r="U211" s="94">
        <f t="shared" ca="1" si="564"/>
        <v>4.29</v>
      </c>
      <c r="V211" s="94">
        <f t="shared" ca="1" si="564"/>
        <v>0</v>
      </c>
      <c r="W211" s="94">
        <f t="shared" ca="1" si="565"/>
        <v>11.28</v>
      </c>
      <c r="X211" s="94">
        <f t="shared" ca="1" si="566"/>
        <v>19.53</v>
      </c>
      <c r="Y211" s="94">
        <f t="shared" ca="1" si="566"/>
        <v>0</v>
      </c>
      <c r="Z211" s="107">
        <f t="shared" ca="1" si="566"/>
        <v>2.8967000000000001</v>
      </c>
      <c r="AA211" s="107">
        <f t="shared" ca="1" si="566"/>
        <v>3.71</v>
      </c>
      <c r="AB211" s="94" t="str">
        <f t="shared" ca="1" si="566"/>
        <v>n/a</v>
      </c>
      <c r="AC211" s="94">
        <f t="shared" ca="1" si="566"/>
        <v>0.4</v>
      </c>
      <c r="AD211" s="94">
        <f t="shared" ca="1" si="566"/>
        <v>0.4</v>
      </c>
      <c r="AE211" s="99">
        <f t="shared" ca="1" si="567"/>
        <v>174</v>
      </c>
      <c r="AF211" s="59">
        <f t="shared" ca="1" si="568"/>
        <v>6.14</v>
      </c>
      <c r="AG211" s="59">
        <f t="shared" ca="1" si="568"/>
        <v>0</v>
      </c>
      <c r="AH211" s="59">
        <f t="shared" ca="1" si="568"/>
        <v>0.85</v>
      </c>
      <c r="AI211" s="59" t="str">
        <f t="shared" ca="1" si="568"/>
        <v/>
      </c>
      <c r="AJ211" s="59">
        <f t="shared" ca="1" si="568"/>
        <v>4.29</v>
      </c>
      <c r="AK211" s="59">
        <f t="shared" ca="1" si="568"/>
        <v>0</v>
      </c>
      <c r="AL211" s="59">
        <f t="shared" ca="1" si="568"/>
        <v>-5.23</v>
      </c>
      <c r="AM211" s="59">
        <f t="shared" ca="1" si="569"/>
        <v>11.28</v>
      </c>
      <c r="AN211" s="59">
        <f t="shared" ca="1" si="570"/>
        <v>0</v>
      </c>
      <c r="AO211" s="59">
        <f t="shared" ca="1" si="570"/>
        <v>2.8967000000000001</v>
      </c>
      <c r="AP211" s="59">
        <f t="shared" ca="1" si="570"/>
        <v>3.71</v>
      </c>
      <c r="AQ211" s="59" t="str">
        <f t="shared" ca="1" si="570"/>
        <v>n/a</v>
      </c>
      <c r="AR211" s="103">
        <f t="shared" ca="1" si="570"/>
        <v>2.8967000000000001</v>
      </c>
      <c r="AS211" s="103">
        <f t="shared" ca="1" si="570"/>
        <v>3.71</v>
      </c>
      <c r="AT211" s="59" t="str">
        <f t="shared" ca="1" si="570"/>
        <v>n/a</v>
      </c>
      <c r="AU211" s="59">
        <f t="shared" ca="1" si="570"/>
        <v>0.4</v>
      </c>
      <c r="AV211" s="59">
        <f t="shared" ca="1" si="570"/>
        <v>0.4</v>
      </c>
      <c r="AW211" s="93">
        <f t="shared" ca="1" si="571"/>
        <v>174</v>
      </c>
      <c r="AX211" s="94">
        <f t="shared" ca="1" si="572"/>
        <v>6.63</v>
      </c>
      <c r="AY211" s="94">
        <f t="shared" ca="1" si="572"/>
        <v>0.01</v>
      </c>
      <c r="AZ211" s="94">
        <f t="shared" ca="1" si="572"/>
        <v>0.85</v>
      </c>
      <c r="BA211" s="94" t="str">
        <f t="shared" ca="1" si="572"/>
        <v/>
      </c>
      <c r="BB211" s="94">
        <f t="shared" ca="1" si="572"/>
        <v>4.1900000000000004</v>
      </c>
      <c r="BC211" s="94" t="str">
        <f t="shared" ca="1" si="572"/>
        <v/>
      </c>
      <c r="BD211" s="94">
        <f t="shared" ca="1" si="572"/>
        <v>-5.25</v>
      </c>
      <c r="BE211" s="94">
        <f t="shared" ca="1" si="573"/>
        <v>11.68</v>
      </c>
      <c r="BF211" s="94">
        <f t="shared" ca="1" si="574"/>
        <v>0</v>
      </c>
      <c r="BG211" s="94">
        <f t="shared" ca="1" si="574"/>
        <v>2.8967000000000001</v>
      </c>
      <c r="BH211" s="99">
        <f t="shared" ca="1" si="575"/>
        <v>174</v>
      </c>
      <c r="BI211" s="59">
        <f t="shared" ca="1" si="576"/>
        <v>6.63</v>
      </c>
      <c r="BJ211" s="59">
        <f t="shared" ca="1" si="576"/>
        <v>0.01</v>
      </c>
      <c r="BK211" s="59">
        <f t="shared" ca="1" si="576"/>
        <v>0.85</v>
      </c>
      <c r="BL211" s="59" t="str">
        <f t="shared" ca="1" si="576"/>
        <v/>
      </c>
      <c r="BM211" s="59">
        <f t="shared" ca="1" si="576"/>
        <v>4.1900000000000004</v>
      </c>
      <c r="BN211" s="59" t="str">
        <f t="shared" ca="1" si="576"/>
        <v/>
      </c>
      <c r="BO211" s="59">
        <f t="shared" ca="1" si="576"/>
        <v>-5.25</v>
      </c>
      <c r="BP211" s="59">
        <f t="shared" ca="1" si="577"/>
        <v>11.68</v>
      </c>
      <c r="BQ211" s="59">
        <f t="shared" ca="1" si="578"/>
        <v>0</v>
      </c>
      <c r="BR211" s="59">
        <f t="shared" ca="1" si="578"/>
        <v>2.8967000000000001</v>
      </c>
      <c r="BS211" t="str">
        <f t="shared" si="579"/>
        <v>W18R02</v>
      </c>
      <c r="BT211">
        <f t="shared" si="580"/>
        <v>211</v>
      </c>
      <c r="BU211" t="b">
        <f>BU210</f>
        <v>1</v>
      </c>
      <c r="BV211" s="2"/>
    </row>
    <row r="212" spans="1:74" x14ac:dyDescent="0.3">
      <c r="A212" t="str">
        <f t="shared" si="581"/>
        <v>W18</v>
      </c>
      <c r="B212" t="s">
        <v>80</v>
      </c>
      <c r="C212" s="3" t="str">
        <f t="shared" si="552"/>
        <v>Zone 03</v>
      </c>
      <c r="D212" t="str">
        <f t="shared" ca="1" si="553"/>
        <v>Pass</v>
      </c>
      <c r="E212" s="2">
        <f t="shared" ca="1" si="554"/>
        <v>7.64</v>
      </c>
      <c r="F212" s="2">
        <f t="shared" ca="1" si="555"/>
        <v>7.64</v>
      </c>
      <c r="G212" s="3">
        <f t="shared" ca="1" si="556"/>
        <v>0</v>
      </c>
      <c r="H212" s="27" t="str">
        <f t="shared" ca="1" si="557"/>
        <v>Yes</v>
      </c>
      <c r="I212" s="2">
        <f t="shared" ca="1" si="558"/>
        <v>8.34</v>
      </c>
      <c r="J212" s="2">
        <f ca="1">IF(Units="EDR2 total",BF212,IF(Units="EDR1 total",#REF!,BE212))</f>
        <v>8.34</v>
      </c>
      <c r="K212" s="2">
        <f ca="1">IF(Units="EDR2 total",BQ212,IF(Units="EDR1 total",#REF!,BP212))</f>
        <v>8.34</v>
      </c>
      <c r="L212" s="3">
        <f t="shared" ca="1" si="559"/>
        <v>0</v>
      </c>
      <c r="M212" s="3" t="str">
        <f t="shared" ca="1" si="560"/>
        <v>Yes</v>
      </c>
      <c r="N212" s="27" t="str">
        <f t="shared" si="561"/>
        <v>W15R03</v>
      </c>
      <c r="O212" s="19">
        <f t="shared" ca="1" si="562"/>
        <v>0.70000000000000018</v>
      </c>
      <c r="P212" s="93">
        <f t="shared" ca="1" si="563"/>
        <v>175</v>
      </c>
      <c r="Q212" s="94">
        <f t="shared" ca="1" si="564"/>
        <v>2.86</v>
      </c>
      <c r="R212" s="94">
        <f t="shared" ca="1" si="564"/>
        <v>0.01</v>
      </c>
      <c r="S212" s="94">
        <f t="shared" ca="1" si="564"/>
        <v>0.85</v>
      </c>
      <c r="T212" s="94" t="str">
        <f t="shared" ca="1" si="564"/>
        <v/>
      </c>
      <c r="U212" s="94">
        <f t="shared" ca="1" si="564"/>
        <v>3.92</v>
      </c>
      <c r="V212" s="94">
        <f t="shared" ca="1" si="564"/>
        <v>0</v>
      </c>
      <c r="W212" s="94">
        <f t="shared" ca="1" si="565"/>
        <v>7.64</v>
      </c>
      <c r="X212" s="94">
        <f t="shared" ca="1" si="566"/>
        <v>15.86</v>
      </c>
      <c r="Y212" s="94">
        <f t="shared" ca="1" si="566"/>
        <v>0</v>
      </c>
      <c r="Z212" s="107">
        <f t="shared" ca="1" si="566"/>
        <v>2.8155999999999999</v>
      </c>
      <c r="AA212" s="107">
        <f t="shared" ca="1" si="566"/>
        <v>3.87</v>
      </c>
      <c r="AB212" s="94" t="str">
        <f t="shared" ca="1" si="566"/>
        <v>n/a</v>
      </c>
      <c r="AC212" s="94">
        <f t="shared" ca="1" si="566"/>
        <v>0.7</v>
      </c>
      <c r="AD212" s="94">
        <f t="shared" ca="1" si="566"/>
        <v>0.71</v>
      </c>
      <c r="AE212" s="99">
        <f t="shared" ca="1" si="567"/>
        <v>175</v>
      </c>
      <c r="AF212" s="59">
        <f t="shared" ca="1" si="568"/>
        <v>2.86</v>
      </c>
      <c r="AG212" s="59">
        <f t="shared" ca="1" si="568"/>
        <v>0.01</v>
      </c>
      <c r="AH212" s="59">
        <f t="shared" ca="1" si="568"/>
        <v>0.85</v>
      </c>
      <c r="AI212" s="59" t="str">
        <f t="shared" ca="1" si="568"/>
        <v/>
      </c>
      <c r="AJ212" s="59">
        <f t="shared" ca="1" si="568"/>
        <v>3.92</v>
      </c>
      <c r="AK212" s="59">
        <f t="shared" ca="1" si="568"/>
        <v>0</v>
      </c>
      <c r="AL212" s="59">
        <f t="shared" ca="1" si="568"/>
        <v>-5.36</v>
      </c>
      <c r="AM212" s="59">
        <f t="shared" ca="1" si="569"/>
        <v>7.64</v>
      </c>
      <c r="AN212" s="59">
        <f t="shared" ca="1" si="570"/>
        <v>0</v>
      </c>
      <c r="AO212" s="59">
        <f t="shared" ca="1" si="570"/>
        <v>2.8155999999999999</v>
      </c>
      <c r="AP212" s="59">
        <f t="shared" ca="1" si="570"/>
        <v>3.89</v>
      </c>
      <c r="AQ212" s="59" t="str">
        <f t="shared" ca="1" si="570"/>
        <v>n/a</v>
      </c>
      <c r="AR212" s="103">
        <f t="shared" ca="1" si="570"/>
        <v>2.8155999999999999</v>
      </c>
      <c r="AS212" s="103">
        <f t="shared" ca="1" si="570"/>
        <v>3.89</v>
      </c>
      <c r="AT212" s="59" t="str">
        <f t="shared" ca="1" si="570"/>
        <v>n/a</v>
      </c>
      <c r="AU212" s="59">
        <f t="shared" ca="1" si="570"/>
        <v>0.7</v>
      </c>
      <c r="AV212" s="59">
        <f t="shared" ca="1" si="570"/>
        <v>0.76</v>
      </c>
      <c r="AW212" s="93">
        <f t="shared" ca="1" si="571"/>
        <v>175</v>
      </c>
      <c r="AX212" s="94">
        <f t="shared" ca="1" si="572"/>
        <v>3.61</v>
      </c>
      <c r="AY212" s="94">
        <f t="shared" ca="1" si="572"/>
        <v>0.02</v>
      </c>
      <c r="AZ212" s="94">
        <f t="shared" ca="1" si="572"/>
        <v>0.85</v>
      </c>
      <c r="BA212" s="94" t="str">
        <f t="shared" ca="1" si="572"/>
        <v/>
      </c>
      <c r="BB212" s="94">
        <f t="shared" ca="1" si="572"/>
        <v>3.86</v>
      </c>
      <c r="BC212" s="94" t="str">
        <f t="shared" ca="1" si="572"/>
        <v/>
      </c>
      <c r="BD212" s="94">
        <f t="shared" ca="1" si="572"/>
        <v>-5.31</v>
      </c>
      <c r="BE212" s="94">
        <f t="shared" ca="1" si="573"/>
        <v>8.34</v>
      </c>
      <c r="BF212" s="94">
        <f t="shared" ca="1" si="574"/>
        <v>0</v>
      </c>
      <c r="BG212" s="94">
        <f t="shared" ca="1" si="574"/>
        <v>2.8155999999999999</v>
      </c>
      <c r="BH212" s="99">
        <f t="shared" ca="1" si="575"/>
        <v>175</v>
      </c>
      <c r="BI212" s="59">
        <f t="shared" ca="1" si="576"/>
        <v>3.61</v>
      </c>
      <c r="BJ212" s="59">
        <f t="shared" ca="1" si="576"/>
        <v>0.02</v>
      </c>
      <c r="BK212" s="59">
        <f t="shared" ca="1" si="576"/>
        <v>0.85</v>
      </c>
      <c r="BL212" s="59" t="str">
        <f t="shared" ca="1" si="576"/>
        <v/>
      </c>
      <c r="BM212" s="59">
        <f t="shared" ca="1" si="576"/>
        <v>3.86</v>
      </c>
      <c r="BN212" s="59" t="str">
        <f t="shared" ca="1" si="576"/>
        <v/>
      </c>
      <c r="BO212" s="59">
        <f t="shared" ca="1" si="576"/>
        <v>-5.31</v>
      </c>
      <c r="BP212" s="59">
        <f t="shared" ca="1" si="577"/>
        <v>8.34</v>
      </c>
      <c r="BQ212" s="59">
        <f t="shared" ca="1" si="578"/>
        <v>0</v>
      </c>
      <c r="BR212" s="59">
        <f t="shared" ca="1" si="578"/>
        <v>2.8155999999999999</v>
      </c>
      <c r="BS212" t="str">
        <f t="shared" si="579"/>
        <v>W18R03</v>
      </c>
      <c r="BT212">
        <f t="shared" si="580"/>
        <v>212</v>
      </c>
      <c r="BU212" t="b">
        <f t="shared" ref="BU212:BU226" si="582">BU211</f>
        <v>1</v>
      </c>
      <c r="BV212" s="2"/>
    </row>
    <row r="213" spans="1:74" x14ac:dyDescent="0.3">
      <c r="A213" t="str">
        <f t="shared" si="581"/>
        <v>W18</v>
      </c>
      <c r="B213" t="s">
        <v>83</v>
      </c>
      <c r="C213" s="3" t="str">
        <f t="shared" si="552"/>
        <v>Zone 04</v>
      </c>
      <c r="D213" t="str">
        <f t="shared" ca="1" si="553"/>
        <v>Pass</v>
      </c>
      <c r="E213" s="2">
        <f t="shared" ca="1" si="554"/>
        <v>10.190000000000001</v>
      </c>
      <c r="F213" s="2">
        <f t="shared" ca="1" si="555"/>
        <v>10.190000000000001</v>
      </c>
      <c r="G213" s="3">
        <f t="shared" ca="1" si="556"/>
        <v>0</v>
      </c>
      <c r="H213" s="27" t="str">
        <f t="shared" ca="1" si="557"/>
        <v>Yes</v>
      </c>
      <c r="I213" s="2">
        <f t="shared" ca="1" si="558"/>
        <v>10.93</v>
      </c>
      <c r="J213" s="2">
        <f ca="1">IF(Units="EDR2 total",BF213,IF(Units="EDR1 total",#REF!,BE213))</f>
        <v>10.93</v>
      </c>
      <c r="K213" s="2">
        <f ca="1">IF(Units="EDR2 total",BQ213,IF(Units="EDR1 total",#REF!,BP213))</f>
        <v>10.93</v>
      </c>
      <c r="L213" s="3">
        <f t="shared" ca="1" si="559"/>
        <v>0</v>
      </c>
      <c r="M213" s="3" t="str">
        <f t="shared" ca="1" si="560"/>
        <v>Yes</v>
      </c>
      <c r="N213" s="27" t="str">
        <f t="shared" si="561"/>
        <v>W15R04</v>
      </c>
      <c r="O213" s="19">
        <f t="shared" ca="1" si="562"/>
        <v>0.73999999999999844</v>
      </c>
      <c r="P213" s="93">
        <f t="shared" ca="1" si="563"/>
        <v>176</v>
      </c>
      <c r="Q213" s="94">
        <f t="shared" ca="1" si="564"/>
        <v>5.03</v>
      </c>
      <c r="R213" s="94">
        <f t="shared" ca="1" si="564"/>
        <v>0.46</v>
      </c>
      <c r="S213" s="94">
        <f t="shared" ca="1" si="564"/>
        <v>0.86</v>
      </c>
      <c r="T213" s="94" t="str">
        <f t="shared" ca="1" si="564"/>
        <v/>
      </c>
      <c r="U213" s="94">
        <f t="shared" ca="1" si="564"/>
        <v>3.84</v>
      </c>
      <c r="V213" s="94">
        <f t="shared" ca="1" si="564"/>
        <v>0</v>
      </c>
      <c r="W213" s="94">
        <f t="shared" ca="1" si="565"/>
        <v>10.190000000000001</v>
      </c>
      <c r="X213" s="94">
        <f t="shared" ca="1" si="566"/>
        <v>17.91</v>
      </c>
      <c r="Y213" s="94">
        <f t="shared" ca="1" si="566"/>
        <v>9.6894199999999998E-5</v>
      </c>
      <c r="Z213" s="107">
        <f t="shared" ca="1" si="566"/>
        <v>2.7921999999999998</v>
      </c>
      <c r="AA213" s="107">
        <f t="shared" ca="1" si="566"/>
        <v>3.65</v>
      </c>
      <c r="AB213" s="94">
        <f t="shared" ca="1" si="566"/>
        <v>77</v>
      </c>
      <c r="AC213" s="94">
        <f t="shared" ca="1" si="566"/>
        <v>0.74</v>
      </c>
      <c r="AD213" s="94">
        <f t="shared" ca="1" si="566"/>
        <v>0.7</v>
      </c>
      <c r="AE213" s="99">
        <f t="shared" ca="1" si="567"/>
        <v>176</v>
      </c>
      <c r="AF213" s="59">
        <f t="shared" ca="1" si="568"/>
        <v>5.03</v>
      </c>
      <c r="AG213" s="59">
        <f t="shared" ca="1" si="568"/>
        <v>0.46</v>
      </c>
      <c r="AH213" s="59">
        <f t="shared" ca="1" si="568"/>
        <v>0.86</v>
      </c>
      <c r="AI213" s="59" t="str">
        <f t="shared" ca="1" si="568"/>
        <v/>
      </c>
      <c r="AJ213" s="59">
        <f t="shared" ca="1" si="568"/>
        <v>3.84</v>
      </c>
      <c r="AK213" s="59">
        <f t="shared" ca="1" si="568"/>
        <v>0</v>
      </c>
      <c r="AL213" s="59">
        <f t="shared" ca="1" si="568"/>
        <v>-5.68</v>
      </c>
      <c r="AM213" s="59">
        <f t="shared" ca="1" si="569"/>
        <v>10.190000000000001</v>
      </c>
      <c r="AN213" s="59">
        <f t="shared" ca="1" si="570"/>
        <v>9.69382E-5</v>
      </c>
      <c r="AO213" s="59">
        <f t="shared" ca="1" si="570"/>
        <v>2.7921999999999998</v>
      </c>
      <c r="AP213" s="59">
        <f t="shared" ca="1" si="570"/>
        <v>3.65</v>
      </c>
      <c r="AQ213" s="59">
        <f t="shared" ca="1" si="570"/>
        <v>77</v>
      </c>
      <c r="AR213" s="103">
        <f t="shared" ca="1" si="570"/>
        <v>2.7921999999999998</v>
      </c>
      <c r="AS213" s="103">
        <f t="shared" ca="1" si="570"/>
        <v>3.65</v>
      </c>
      <c r="AT213" s="59">
        <f t="shared" ca="1" si="570"/>
        <v>77</v>
      </c>
      <c r="AU213" s="59">
        <f t="shared" ca="1" si="570"/>
        <v>0.74</v>
      </c>
      <c r="AV213" s="59">
        <f t="shared" ca="1" si="570"/>
        <v>0.7</v>
      </c>
      <c r="AW213" s="93">
        <f t="shared" ca="1" si="571"/>
        <v>176</v>
      </c>
      <c r="AX213" s="94">
        <f t="shared" ca="1" si="572"/>
        <v>5.62</v>
      </c>
      <c r="AY213" s="94">
        <f t="shared" ca="1" si="572"/>
        <v>0.74</v>
      </c>
      <c r="AZ213" s="94">
        <f t="shared" ca="1" si="572"/>
        <v>0.86</v>
      </c>
      <c r="BA213" s="94" t="str">
        <f t="shared" ca="1" si="572"/>
        <v/>
      </c>
      <c r="BB213" s="94">
        <f t="shared" ca="1" si="572"/>
        <v>3.71</v>
      </c>
      <c r="BC213" s="94" t="str">
        <f t="shared" ca="1" si="572"/>
        <v/>
      </c>
      <c r="BD213" s="94">
        <f t="shared" ca="1" si="572"/>
        <v>-5.74</v>
      </c>
      <c r="BE213" s="94">
        <f t="shared" ca="1" si="573"/>
        <v>10.93</v>
      </c>
      <c r="BF213" s="94">
        <f t="shared" ca="1" si="574"/>
        <v>2.73966E-4</v>
      </c>
      <c r="BG213" s="94">
        <f t="shared" ca="1" si="574"/>
        <v>2.7921999999999998</v>
      </c>
      <c r="BH213" s="99">
        <f t="shared" ca="1" si="575"/>
        <v>176</v>
      </c>
      <c r="BI213" s="59">
        <f t="shared" ca="1" si="576"/>
        <v>5.62</v>
      </c>
      <c r="BJ213" s="59">
        <f t="shared" ca="1" si="576"/>
        <v>0.74</v>
      </c>
      <c r="BK213" s="59">
        <f t="shared" ca="1" si="576"/>
        <v>0.86</v>
      </c>
      <c r="BL213" s="59" t="str">
        <f t="shared" ca="1" si="576"/>
        <v/>
      </c>
      <c r="BM213" s="59">
        <f t="shared" ca="1" si="576"/>
        <v>3.71</v>
      </c>
      <c r="BN213" s="59" t="str">
        <f t="shared" ca="1" si="576"/>
        <v/>
      </c>
      <c r="BO213" s="59">
        <f t="shared" ca="1" si="576"/>
        <v>-5.74</v>
      </c>
      <c r="BP213" s="59">
        <f t="shared" ca="1" si="577"/>
        <v>10.93</v>
      </c>
      <c r="BQ213" s="59">
        <f t="shared" ca="1" si="578"/>
        <v>2.73966E-4</v>
      </c>
      <c r="BR213" s="59">
        <f t="shared" ca="1" si="578"/>
        <v>2.7921999999999998</v>
      </c>
      <c r="BS213" t="str">
        <f t="shared" si="579"/>
        <v>W18R04</v>
      </c>
      <c r="BT213">
        <f t="shared" si="580"/>
        <v>213</v>
      </c>
      <c r="BU213" t="b">
        <f t="shared" si="582"/>
        <v>1</v>
      </c>
      <c r="BV213" s="2"/>
    </row>
    <row r="214" spans="1:74" x14ac:dyDescent="0.3">
      <c r="A214" t="str">
        <f t="shared" si="581"/>
        <v>W18</v>
      </c>
      <c r="B214" t="s">
        <v>85</v>
      </c>
      <c r="C214" s="3" t="str">
        <f t="shared" si="552"/>
        <v>Zone 05</v>
      </c>
      <c r="D214" t="str">
        <f t="shared" ca="1" si="553"/>
        <v>Pass</v>
      </c>
      <c r="E214" s="2">
        <f t="shared" ca="1" si="554"/>
        <v>7.08</v>
      </c>
      <c r="F214" s="2">
        <f t="shared" ca="1" si="555"/>
        <v>7.08</v>
      </c>
      <c r="G214" s="3">
        <f t="shared" ca="1" si="556"/>
        <v>0</v>
      </c>
      <c r="H214" s="27" t="str">
        <f t="shared" ca="1" si="557"/>
        <v>Yes</v>
      </c>
      <c r="I214" s="2">
        <f t="shared" ca="1" si="558"/>
        <v>7.6400000000000006</v>
      </c>
      <c r="J214" s="2">
        <f ca="1">IF(Units="EDR2 total",BF214,IF(Units="EDR1 total",#REF!,BE214))</f>
        <v>7.6400000000000006</v>
      </c>
      <c r="K214" s="2">
        <f ca="1">IF(Units="EDR2 total",BQ214,IF(Units="EDR1 total",#REF!,BP214))</f>
        <v>7.6400000000000006</v>
      </c>
      <c r="L214" s="3">
        <f t="shared" ca="1" si="559"/>
        <v>0</v>
      </c>
      <c r="M214" s="3" t="str">
        <f t="shared" ca="1" si="560"/>
        <v>Yes</v>
      </c>
      <c r="N214" s="27" t="str">
        <f t="shared" si="561"/>
        <v>W15R05</v>
      </c>
      <c r="O214" s="19">
        <f t="shared" ca="1" si="562"/>
        <v>0.5600000000000005</v>
      </c>
      <c r="P214" s="93">
        <f t="shared" ca="1" si="563"/>
        <v>177</v>
      </c>
      <c r="Q214" s="94">
        <f t="shared" ca="1" si="564"/>
        <v>2.25</v>
      </c>
      <c r="R214" s="94">
        <f t="shared" ca="1" si="564"/>
        <v>0.01</v>
      </c>
      <c r="S214" s="94">
        <f t="shared" ca="1" si="564"/>
        <v>0.85</v>
      </c>
      <c r="T214" s="94" t="str">
        <f t="shared" ca="1" si="564"/>
        <v/>
      </c>
      <c r="U214" s="94">
        <f t="shared" ca="1" si="564"/>
        <v>3.97</v>
      </c>
      <c r="V214" s="94">
        <f t="shared" ca="1" si="564"/>
        <v>0</v>
      </c>
      <c r="W214" s="94">
        <f t="shared" ca="1" si="565"/>
        <v>7.08</v>
      </c>
      <c r="X214" s="94">
        <f t="shared" ca="1" si="566"/>
        <v>15.12</v>
      </c>
      <c r="Y214" s="94">
        <f t="shared" ca="1" si="566"/>
        <v>2.5562900000000001E-6</v>
      </c>
      <c r="Z214" s="107">
        <f t="shared" ca="1" si="566"/>
        <v>2.6395</v>
      </c>
      <c r="AA214" s="107">
        <f t="shared" ca="1" si="566"/>
        <v>3.89</v>
      </c>
      <c r="AB214" s="94" t="str">
        <f t="shared" ca="1" si="566"/>
        <v>n/a</v>
      </c>
      <c r="AC214" s="94">
        <f t="shared" ca="1" si="566"/>
        <v>0.56000000000000005</v>
      </c>
      <c r="AD214" s="94">
        <f t="shared" ca="1" si="566"/>
        <v>0.59</v>
      </c>
      <c r="AE214" s="99">
        <f t="shared" ca="1" si="567"/>
        <v>177</v>
      </c>
      <c r="AF214" s="59">
        <f t="shared" ca="1" si="568"/>
        <v>2.25</v>
      </c>
      <c r="AG214" s="59">
        <f t="shared" ca="1" si="568"/>
        <v>0.01</v>
      </c>
      <c r="AH214" s="59">
        <f t="shared" ca="1" si="568"/>
        <v>0.85</v>
      </c>
      <c r="AI214" s="59" t="str">
        <f t="shared" ca="1" si="568"/>
        <v/>
      </c>
      <c r="AJ214" s="59">
        <f t="shared" ca="1" si="568"/>
        <v>3.97</v>
      </c>
      <c r="AK214" s="59">
        <f t="shared" ca="1" si="568"/>
        <v>0</v>
      </c>
      <c r="AL214" s="59">
        <f t="shared" ca="1" si="568"/>
        <v>-5.46</v>
      </c>
      <c r="AM214" s="59">
        <f t="shared" ca="1" si="569"/>
        <v>7.08</v>
      </c>
      <c r="AN214" s="59">
        <f t="shared" ca="1" si="570"/>
        <v>2.5594399999999998E-6</v>
      </c>
      <c r="AO214" s="59">
        <f t="shared" ca="1" si="570"/>
        <v>2.6395</v>
      </c>
      <c r="AP214" s="59">
        <f t="shared" ca="1" si="570"/>
        <v>3.89</v>
      </c>
      <c r="AQ214" s="59" t="str">
        <f t="shared" ca="1" si="570"/>
        <v>n/a</v>
      </c>
      <c r="AR214" s="103">
        <f t="shared" ca="1" si="570"/>
        <v>2.6395</v>
      </c>
      <c r="AS214" s="103">
        <f t="shared" ca="1" si="570"/>
        <v>3.89</v>
      </c>
      <c r="AT214" s="59" t="str">
        <f t="shared" ca="1" si="570"/>
        <v>n/a</v>
      </c>
      <c r="AU214" s="59">
        <f t="shared" ca="1" si="570"/>
        <v>0.56000000000000005</v>
      </c>
      <c r="AV214" s="59">
        <f t="shared" ca="1" si="570"/>
        <v>0.59</v>
      </c>
      <c r="AW214" s="93">
        <f t="shared" ca="1" si="571"/>
        <v>177</v>
      </c>
      <c r="AX214" s="94">
        <f t="shared" ca="1" si="572"/>
        <v>2.9</v>
      </c>
      <c r="AY214" s="94">
        <f t="shared" ca="1" si="572"/>
        <v>0</v>
      </c>
      <c r="AZ214" s="94">
        <f t="shared" ca="1" si="572"/>
        <v>0.85</v>
      </c>
      <c r="BA214" s="94" t="str">
        <f t="shared" ca="1" si="572"/>
        <v/>
      </c>
      <c r="BB214" s="94">
        <f t="shared" ca="1" si="572"/>
        <v>3.89</v>
      </c>
      <c r="BC214" s="94" t="str">
        <f t="shared" ca="1" si="572"/>
        <v/>
      </c>
      <c r="BD214" s="94">
        <f t="shared" ca="1" si="572"/>
        <v>-5.44</v>
      </c>
      <c r="BE214" s="94">
        <f t="shared" ca="1" si="573"/>
        <v>7.6400000000000006</v>
      </c>
      <c r="BF214" s="94">
        <f t="shared" ca="1" si="574"/>
        <v>2.78505E-5</v>
      </c>
      <c r="BG214" s="94">
        <f t="shared" ca="1" si="574"/>
        <v>2.6395</v>
      </c>
      <c r="BH214" s="99">
        <f t="shared" ca="1" si="575"/>
        <v>177</v>
      </c>
      <c r="BI214" s="59">
        <f t="shared" ca="1" si="576"/>
        <v>2.9</v>
      </c>
      <c r="BJ214" s="59">
        <f t="shared" ca="1" si="576"/>
        <v>0</v>
      </c>
      <c r="BK214" s="59">
        <f t="shared" ca="1" si="576"/>
        <v>0.85</v>
      </c>
      <c r="BL214" s="59" t="str">
        <f t="shared" ca="1" si="576"/>
        <v/>
      </c>
      <c r="BM214" s="59">
        <f t="shared" ca="1" si="576"/>
        <v>3.89</v>
      </c>
      <c r="BN214" s="59" t="str">
        <f t="shared" ca="1" si="576"/>
        <v/>
      </c>
      <c r="BO214" s="59">
        <f t="shared" ca="1" si="576"/>
        <v>-5.44</v>
      </c>
      <c r="BP214" s="59">
        <f t="shared" ca="1" si="577"/>
        <v>7.6400000000000006</v>
      </c>
      <c r="BQ214" s="59">
        <f t="shared" ca="1" si="578"/>
        <v>2.78505E-5</v>
      </c>
      <c r="BR214" s="59">
        <f t="shared" ca="1" si="578"/>
        <v>2.6395</v>
      </c>
      <c r="BS214" t="str">
        <f t="shared" si="579"/>
        <v>W18R05</v>
      </c>
      <c r="BT214">
        <f t="shared" si="580"/>
        <v>214</v>
      </c>
      <c r="BU214" t="b">
        <f t="shared" si="582"/>
        <v>1</v>
      </c>
      <c r="BV214" s="2"/>
    </row>
    <row r="215" spans="1:74" x14ac:dyDescent="0.3">
      <c r="A215" t="str">
        <f t="shared" si="581"/>
        <v>W18</v>
      </c>
      <c r="B215" t="s">
        <v>87</v>
      </c>
      <c r="C215" s="3" t="str">
        <f t="shared" si="552"/>
        <v>Zone 06</v>
      </c>
      <c r="D215" t="str">
        <f t="shared" ca="1" si="553"/>
        <v>Pass</v>
      </c>
      <c r="E215" s="2">
        <f t="shared" ca="1" si="554"/>
        <v>5.01</v>
      </c>
      <c r="F215" s="2">
        <f t="shared" ca="1" si="555"/>
        <v>5.01</v>
      </c>
      <c r="G215" s="3">
        <f t="shared" ca="1" si="556"/>
        <v>0</v>
      </c>
      <c r="H215" s="27" t="str">
        <f t="shared" ca="1" si="557"/>
        <v>Yes</v>
      </c>
      <c r="I215" s="2">
        <f t="shared" ca="1" si="558"/>
        <v>5.15</v>
      </c>
      <c r="J215" s="2">
        <f ca="1">IF(Units="EDR2 total",BF215,IF(Units="EDR1 total",#REF!,BE215))</f>
        <v>5.15</v>
      </c>
      <c r="K215" s="2">
        <f ca="1">IF(Units="EDR2 total",BQ215,IF(Units="EDR1 total",#REF!,BP215))</f>
        <v>5.15</v>
      </c>
      <c r="L215" s="3">
        <f t="shared" ca="1" si="559"/>
        <v>0</v>
      </c>
      <c r="M215" s="3" t="str">
        <f t="shared" ca="1" si="560"/>
        <v>Yes</v>
      </c>
      <c r="N215" s="27" t="str">
        <f t="shared" si="561"/>
        <v>W15R06</v>
      </c>
      <c r="O215" s="19">
        <f t="shared" ca="1" si="562"/>
        <v>0.14000000000000057</v>
      </c>
      <c r="P215" s="93">
        <f t="shared" ca="1" si="563"/>
        <v>178</v>
      </c>
      <c r="Q215" s="94">
        <f t="shared" ca="1" si="564"/>
        <v>0.98</v>
      </c>
      <c r="R215" s="94">
        <f t="shared" ca="1" si="564"/>
        <v>0.23</v>
      </c>
      <c r="S215" s="94">
        <f t="shared" ca="1" si="564"/>
        <v>0.88</v>
      </c>
      <c r="T215" s="94" t="str">
        <f t="shared" ca="1" si="564"/>
        <v/>
      </c>
      <c r="U215" s="94">
        <f t="shared" ca="1" si="564"/>
        <v>2.92</v>
      </c>
      <c r="V215" s="94">
        <f t="shared" ca="1" si="564"/>
        <v>0</v>
      </c>
      <c r="W215" s="94">
        <f t="shared" ca="1" si="565"/>
        <v>5.01</v>
      </c>
      <c r="X215" s="94">
        <f t="shared" ca="1" si="566"/>
        <v>12.68</v>
      </c>
      <c r="Y215" s="94">
        <f t="shared" ca="1" si="566"/>
        <v>7.2771199999999998E-3</v>
      </c>
      <c r="Z215" s="107">
        <f t="shared" ca="1" si="566"/>
        <v>2.8338000000000001</v>
      </c>
      <c r="AA215" s="107">
        <f t="shared" ca="1" si="566"/>
        <v>3.47</v>
      </c>
      <c r="AB215" s="94" t="str">
        <f t="shared" ca="1" si="566"/>
        <v>n/a</v>
      </c>
      <c r="AC215" s="94">
        <f t="shared" ca="1" si="566"/>
        <v>0.14000000000000001</v>
      </c>
      <c r="AD215" s="94">
        <f t="shared" ca="1" si="566"/>
        <v>0.18</v>
      </c>
      <c r="AE215" s="99">
        <f t="shared" ca="1" si="567"/>
        <v>178</v>
      </c>
      <c r="AF215" s="59">
        <f t="shared" ca="1" si="568"/>
        <v>0.98</v>
      </c>
      <c r="AG215" s="59">
        <f t="shared" ca="1" si="568"/>
        <v>0.23</v>
      </c>
      <c r="AH215" s="59">
        <f t="shared" ca="1" si="568"/>
        <v>0.88</v>
      </c>
      <c r="AI215" s="59" t="str">
        <f t="shared" ca="1" si="568"/>
        <v/>
      </c>
      <c r="AJ215" s="59">
        <f t="shared" ca="1" si="568"/>
        <v>2.92</v>
      </c>
      <c r="AK215" s="59">
        <f t="shared" ca="1" si="568"/>
        <v>0</v>
      </c>
      <c r="AL215" s="59">
        <f t="shared" ca="1" si="568"/>
        <v>-5.76</v>
      </c>
      <c r="AM215" s="59">
        <f t="shared" ca="1" si="569"/>
        <v>5.01</v>
      </c>
      <c r="AN215" s="59">
        <f t="shared" ca="1" si="570"/>
        <v>7.2760200000000002E-3</v>
      </c>
      <c r="AO215" s="59">
        <f t="shared" ca="1" si="570"/>
        <v>2.8338000000000001</v>
      </c>
      <c r="AP215" s="59">
        <f t="shared" ca="1" si="570"/>
        <v>3.47</v>
      </c>
      <c r="AQ215" s="59" t="str">
        <f t="shared" ca="1" si="570"/>
        <v>n/a</v>
      </c>
      <c r="AR215" s="103">
        <f t="shared" ca="1" si="570"/>
        <v>2.8338000000000001</v>
      </c>
      <c r="AS215" s="103">
        <f t="shared" ca="1" si="570"/>
        <v>3.47</v>
      </c>
      <c r="AT215" s="59" t="str">
        <f t="shared" ca="1" si="570"/>
        <v>n/a</v>
      </c>
      <c r="AU215" s="59">
        <f t="shared" ca="1" si="570"/>
        <v>0.14000000000000001</v>
      </c>
      <c r="AV215" s="59">
        <f t="shared" ca="1" si="570"/>
        <v>0.18</v>
      </c>
      <c r="AW215" s="93">
        <f t="shared" ca="1" si="571"/>
        <v>178</v>
      </c>
      <c r="AX215" s="94">
        <f t="shared" ca="1" si="572"/>
        <v>1.1599999999999999</v>
      </c>
      <c r="AY215" s="94">
        <f t="shared" ca="1" si="572"/>
        <v>0.24</v>
      </c>
      <c r="AZ215" s="94">
        <f t="shared" ca="1" si="572"/>
        <v>0.88</v>
      </c>
      <c r="BA215" s="94" t="str">
        <f t="shared" ca="1" si="572"/>
        <v/>
      </c>
      <c r="BB215" s="94">
        <f t="shared" ca="1" si="572"/>
        <v>2.87</v>
      </c>
      <c r="BC215" s="94" t="str">
        <f t="shared" ca="1" si="572"/>
        <v/>
      </c>
      <c r="BD215" s="94">
        <f t="shared" ca="1" si="572"/>
        <v>-5.74</v>
      </c>
      <c r="BE215" s="94">
        <f t="shared" ca="1" si="573"/>
        <v>5.15</v>
      </c>
      <c r="BF215" s="94">
        <f t="shared" ca="1" si="574"/>
        <v>7.7333200000000001E-3</v>
      </c>
      <c r="BG215" s="94">
        <f t="shared" ca="1" si="574"/>
        <v>2.8338000000000001</v>
      </c>
      <c r="BH215" s="99">
        <f t="shared" ca="1" si="575"/>
        <v>178</v>
      </c>
      <c r="BI215" s="59">
        <f t="shared" ca="1" si="576"/>
        <v>1.1599999999999999</v>
      </c>
      <c r="BJ215" s="59">
        <f t="shared" ca="1" si="576"/>
        <v>0.24</v>
      </c>
      <c r="BK215" s="59">
        <f t="shared" ca="1" si="576"/>
        <v>0.88</v>
      </c>
      <c r="BL215" s="59" t="str">
        <f t="shared" ca="1" si="576"/>
        <v/>
      </c>
      <c r="BM215" s="59">
        <f t="shared" ca="1" si="576"/>
        <v>2.87</v>
      </c>
      <c r="BN215" s="59" t="str">
        <f t="shared" ca="1" si="576"/>
        <v/>
      </c>
      <c r="BO215" s="59">
        <f t="shared" ca="1" si="576"/>
        <v>-5.74</v>
      </c>
      <c r="BP215" s="59">
        <f t="shared" ca="1" si="577"/>
        <v>5.15</v>
      </c>
      <c r="BQ215" s="59">
        <f t="shared" ca="1" si="578"/>
        <v>7.7333200000000001E-3</v>
      </c>
      <c r="BR215" s="59">
        <f t="shared" ca="1" si="578"/>
        <v>2.8338000000000001</v>
      </c>
      <c r="BS215" t="str">
        <f t="shared" si="579"/>
        <v>W18R06</v>
      </c>
      <c r="BT215">
        <f t="shared" si="580"/>
        <v>215</v>
      </c>
      <c r="BU215" t="b">
        <f t="shared" si="582"/>
        <v>1</v>
      </c>
      <c r="BV215" s="2"/>
    </row>
    <row r="216" spans="1:74" x14ac:dyDescent="0.3">
      <c r="A216" t="str">
        <f t="shared" si="581"/>
        <v>W18</v>
      </c>
      <c r="B216" t="s">
        <v>89</v>
      </c>
      <c r="C216" s="3" t="str">
        <f t="shared" si="552"/>
        <v>Zone 07</v>
      </c>
      <c r="D216" t="str">
        <f t="shared" ca="1" si="553"/>
        <v>Pass</v>
      </c>
      <c r="E216" s="2">
        <f t="shared" ca="1" si="554"/>
        <v>4.8600000000000003</v>
      </c>
      <c r="F216" s="2">
        <f t="shared" ca="1" si="555"/>
        <v>4.8600000000000003</v>
      </c>
      <c r="G216" s="3">
        <f t="shared" ca="1" si="556"/>
        <v>0</v>
      </c>
      <c r="H216" s="27" t="str">
        <f t="shared" ca="1" si="557"/>
        <v>Yes</v>
      </c>
      <c r="I216" s="2">
        <f t="shared" ca="1" si="558"/>
        <v>5.07</v>
      </c>
      <c r="J216" s="2">
        <f ca="1">IF(Units="EDR2 total",BF216,IF(Units="EDR1 total",#REF!,BE216))</f>
        <v>5.07</v>
      </c>
      <c r="K216" s="2">
        <f ca="1">IF(Units="EDR2 total",BQ216,IF(Units="EDR1 total",#REF!,BP216))</f>
        <v>5.07</v>
      </c>
      <c r="L216" s="3">
        <f t="shared" ca="1" si="559"/>
        <v>0</v>
      </c>
      <c r="M216" s="3" t="str">
        <f t="shared" ca="1" si="560"/>
        <v>Yes</v>
      </c>
      <c r="N216" s="27" t="str">
        <f t="shared" si="561"/>
        <v>W15R07</v>
      </c>
      <c r="O216" s="19">
        <f t="shared" ca="1" si="562"/>
        <v>0.20999999999999996</v>
      </c>
      <c r="P216" s="93">
        <f t="shared" ca="1" si="563"/>
        <v>179</v>
      </c>
      <c r="Q216" s="94">
        <f t="shared" ca="1" si="564"/>
        <v>0.66</v>
      </c>
      <c r="R216" s="94">
        <f t="shared" ca="1" si="564"/>
        <v>0.54</v>
      </c>
      <c r="S216" s="94">
        <f t="shared" ca="1" si="564"/>
        <v>0.87</v>
      </c>
      <c r="T216" s="94" t="str">
        <f t="shared" ca="1" si="564"/>
        <v/>
      </c>
      <c r="U216" s="94">
        <f t="shared" ca="1" si="564"/>
        <v>2.79</v>
      </c>
      <c r="V216" s="94">
        <f t="shared" ca="1" si="564"/>
        <v>0</v>
      </c>
      <c r="W216" s="94">
        <f t="shared" ca="1" si="565"/>
        <v>4.8600000000000003</v>
      </c>
      <c r="X216" s="94">
        <f t="shared" ca="1" si="566"/>
        <v>13.5</v>
      </c>
      <c r="Y216" s="94">
        <f t="shared" ca="1" si="566"/>
        <v>8.4547000000000008E-3</v>
      </c>
      <c r="Z216" s="107">
        <f t="shared" ca="1" si="566"/>
        <v>2.6943999999999999</v>
      </c>
      <c r="AA216" s="107">
        <f t="shared" ca="1" si="566"/>
        <v>3.43</v>
      </c>
      <c r="AB216" s="94" t="str">
        <f t="shared" ca="1" si="566"/>
        <v>n/a</v>
      </c>
      <c r="AC216" s="94">
        <f t="shared" ca="1" si="566"/>
        <v>0.21</v>
      </c>
      <c r="AD216" s="94">
        <f t="shared" ca="1" si="566"/>
        <v>0.22</v>
      </c>
      <c r="AE216" s="99">
        <f t="shared" ca="1" si="567"/>
        <v>179</v>
      </c>
      <c r="AF216" s="59">
        <f t="shared" ca="1" si="568"/>
        <v>0.66</v>
      </c>
      <c r="AG216" s="59">
        <f t="shared" ca="1" si="568"/>
        <v>0.54</v>
      </c>
      <c r="AH216" s="59">
        <f t="shared" ca="1" si="568"/>
        <v>0.87</v>
      </c>
      <c r="AI216" s="59" t="str">
        <f t="shared" ca="1" si="568"/>
        <v/>
      </c>
      <c r="AJ216" s="59">
        <f t="shared" ca="1" si="568"/>
        <v>2.79</v>
      </c>
      <c r="AK216" s="59">
        <f t="shared" ca="1" si="568"/>
        <v>0</v>
      </c>
      <c r="AL216" s="59">
        <f t="shared" ca="1" si="568"/>
        <v>-5.16</v>
      </c>
      <c r="AM216" s="59">
        <f t="shared" ca="1" si="569"/>
        <v>4.8600000000000003</v>
      </c>
      <c r="AN216" s="59">
        <f t="shared" ca="1" si="570"/>
        <v>8.4531799999999994E-3</v>
      </c>
      <c r="AO216" s="59">
        <f t="shared" ca="1" si="570"/>
        <v>2.6943999999999999</v>
      </c>
      <c r="AP216" s="59">
        <f t="shared" ca="1" si="570"/>
        <v>3.43</v>
      </c>
      <c r="AQ216" s="59" t="str">
        <f t="shared" ca="1" si="570"/>
        <v>n/a</v>
      </c>
      <c r="AR216" s="103">
        <f t="shared" ca="1" si="570"/>
        <v>2.6943999999999999</v>
      </c>
      <c r="AS216" s="103">
        <f t="shared" ca="1" si="570"/>
        <v>3.43</v>
      </c>
      <c r="AT216" s="59" t="str">
        <f t="shared" ca="1" si="570"/>
        <v>n/a</v>
      </c>
      <c r="AU216" s="59">
        <f t="shared" ca="1" si="570"/>
        <v>0.21</v>
      </c>
      <c r="AV216" s="59">
        <f t="shared" ca="1" si="570"/>
        <v>0.22</v>
      </c>
      <c r="AW216" s="93">
        <f t="shared" ca="1" si="571"/>
        <v>179</v>
      </c>
      <c r="AX216" s="94">
        <f t="shared" ca="1" si="572"/>
        <v>0.82</v>
      </c>
      <c r="AY216" s="94">
        <f t="shared" ca="1" si="572"/>
        <v>0.62</v>
      </c>
      <c r="AZ216" s="94">
        <f t="shared" ca="1" si="572"/>
        <v>0.87</v>
      </c>
      <c r="BA216" s="94" t="str">
        <f t="shared" ca="1" si="572"/>
        <v/>
      </c>
      <c r="BB216" s="94">
        <f t="shared" ca="1" si="572"/>
        <v>2.76</v>
      </c>
      <c r="BC216" s="94" t="str">
        <f t="shared" ca="1" si="572"/>
        <v/>
      </c>
      <c r="BD216" s="94">
        <f t="shared" ca="1" si="572"/>
        <v>-5.17</v>
      </c>
      <c r="BE216" s="94">
        <f t="shared" ca="1" si="573"/>
        <v>5.07</v>
      </c>
      <c r="BF216" s="94">
        <f t="shared" ca="1" si="574"/>
        <v>9.4944599999999997E-3</v>
      </c>
      <c r="BG216" s="94">
        <f t="shared" ca="1" si="574"/>
        <v>2.6943999999999999</v>
      </c>
      <c r="BH216" s="99">
        <f t="shared" ca="1" si="575"/>
        <v>179</v>
      </c>
      <c r="BI216" s="59">
        <f t="shared" ca="1" si="576"/>
        <v>0.82</v>
      </c>
      <c r="BJ216" s="59">
        <f t="shared" ca="1" si="576"/>
        <v>0.62</v>
      </c>
      <c r="BK216" s="59">
        <f t="shared" ca="1" si="576"/>
        <v>0.87</v>
      </c>
      <c r="BL216" s="59" t="str">
        <f t="shared" ca="1" si="576"/>
        <v/>
      </c>
      <c r="BM216" s="59">
        <f t="shared" ca="1" si="576"/>
        <v>2.76</v>
      </c>
      <c r="BN216" s="59" t="str">
        <f t="shared" ca="1" si="576"/>
        <v/>
      </c>
      <c r="BO216" s="59">
        <f t="shared" ca="1" si="576"/>
        <v>-5.17</v>
      </c>
      <c r="BP216" s="59">
        <f t="shared" ca="1" si="577"/>
        <v>5.07</v>
      </c>
      <c r="BQ216" s="59">
        <f t="shared" ca="1" si="578"/>
        <v>9.4944599999999997E-3</v>
      </c>
      <c r="BR216" s="59">
        <f t="shared" ca="1" si="578"/>
        <v>2.6943999999999999</v>
      </c>
      <c r="BS216" t="str">
        <f t="shared" si="579"/>
        <v>W18R07</v>
      </c>
      <c r="BT216">
        <f t="shared" si="580"/>
        <v>216</v>
      </c>
      <c r="BU216" t="b">
        <f t="shared" si="582"/>
        <v>1</v>
      </c>
      <c r="BV216" s="2"/>
    </row>
    <row r="217" spans="1:74" x14ac:dyDescent="0.3">
      <c r="A217" t="str">
        <f t="shared" si="581"/>
        <v>W18</v>
      </c>
      <c r="B217" t="s">
        <v>91</v>
      </c>
      <c r="C217" s="3" t="str">
        <f t="shared" si="552"/>
        <v>Zone 08</v>
      </c>
      <c r="D217" t="str">
        <f t="shared" ca="1" si="553"/>
        <v>Pass</v>
      </c>
      <c r="E217" s="2">
        <f t="shared" ca="1" si="554"/>
        <v>6.0600000000000005</v>
      </c>
      <c r="F217" s="2">
        <f t="shared" ca="1" si="555"/>
        <v>6.0600000000000005</v>
      </c>
      <c r="G217" s="3">
        <f t="shared" ca="1" si="556"/>
        <v>0</v>
      </c>
      <c r="H217" s="27" t="str">
        <f t="shared" ca="1" si="557"/>
        <v>Yes</v>
      </c>
      <c r="I217" s="2">
        <f t="shared" ca="1" si="558"/>
        <v>6.5600000000000005</v>
      </c>
      <c r="J217" s="2">
        <f ca="1">IF(Units="EDR2 total",BF217,IF(Units="EDR1 total",#REF!,BE217))</f>
        <v>6.5600000000000005</v>
      </c>
      <c r="K217" s="2">
        <f ca="1">IF(Units="EDR2 total",BQ217,IF(Units="EDR1 total",#REF!,BP217))</f>
        <v>6.5600000000000005</v>
      </c>
      <c r="L217" s="3">
        <f t="shared" ca="1" si="559"/>
        <v>0</v>
      </c>
      <c r="M217" s="3" t="str">
        <f t="shared" ca="1" si="560"/>
        <v>Yes</v>
      </c>
      <c r="N217" s="27" t="str">
        <f t="shared" si="561"/>
        <v>W15R08</v>
      </c>
      <c r="O217" s="19">
        <f t="shared" ca="1" si="562"/>
        <v>0.5</v>
      </c>
      <c r="P217" s="93">
        <f t="shared" ca="1" si="563"/>
        <v>180</v>
      </c>
      <c r="Q217" s="94">
        <f t="shared" ca="1" si="564"/>
        <v>0.94</v>
      </c>
      <c r="R217" s="94">
        <f t="shared" ca="1" si="564"/>
        <v>1.54</v>
      </c>
      <c r="S217" s="94">
        <f t="shared" ca="1" si="564"/>
        <v>0.88</v>
      </c>
      <c r="T217" s="94" t="str">
        <f t="shared" ca="1" si="564"/>
        <v/>
      </c>
      <c r="U217" s="94">
        <f t="shared" ca="1" si="564"/>
        <v>2.7</v>
      </c>
      <c r="V217" s="94">
        <f t="shared" ca="1" si="564"/>
        <v>0</v>
      </c>
      <c r="W217" s="94">
        <f t="shared" ca="1" si="565"/>
        <v>6.0600000000000005</v>
      </c>
      <c r="X217" s="94">
        <f t="shared" ca="1" si="566"/>
        <v>13.62</v>
      </c>
      <c r="Y217" s="94">
        <f t="shared" ca="1" si="566"/>
        <v>2.8586E-2</v>
      </c>
      <c r="Z217" s="107">
        <f t="shared" ca="1" si="566"/>
        <v>2.9521999999999999</v>
      </c>
      <c r="AA217" s="107">
        <f t="shared" ca="1" si="566"/>
        <v>3.41</v>
      </c>
      <c r="AB217" s="94">
        <f t="shared" ca="1" si="566"/>
        <v>120</v>
      </c>
      <c r="AC217" s="94">
        <f t="shared" ca="1" si="566"/>
        <v>0.5</v>
      </c>
      <c r="AD217" s="94">
        <f t="shared" ca="1" si="566"/>
        <v>0.45</v>
      </c>
      <c r="AE217" s="99">
        <f t="shared" ca="1" si="567"/>
        <v>180</v>
      </c>
      <c r="AF217" s="59">
        <f t="shared" ca="1" si="568"/>
        <v>0.94</v>
      </c>
      <c r="AG217" s="59">
        <f t="shared" ca="1" si="568"/>
        <v>1.54</v>
      </c>
      <c r="AH217" s="59">
        <f t="shared" ca="1" si="568"/>
        <v>0.88</v>
      </c>
      <c r="AI217" s="59" t="str">
        <f t="shared" ca="1" si="568"/>
        <v/>
      </c>
      <c r="AJ217" s="59">
        <f t="shared" ca="1" si="568"/>
        <v>2.7</v>
      </c>
      <c r="AK217" s="59">
        <f t="shared" ca="1" si="568"/>
        <v>0</v>
      </c>
      <c r="AL217" s="59">
        <f t="shared" ca="1" si="568"/>
        <v>-5.91</v>
      </c>
      <c r="AM217" s="59">
        <f t="shared" ca="1" si="569"/>
        <v>6.0600000000000005</v>
      </c>
      <c r="AN217" s="59">
        <f t="shared" ca="1" si="570"/>
        <v>2.8583999999999998E-2</v>
      </c>
      <c r="AO217" s="59">
        <f t="shared" ca="1" si="570"/>
        <v>2.9521999999999999</v>
      </c>
      <c r="AP217" s="59">
        <f t="shared" ca="1" si="570"/>
        <v>3.41</v>
      </c>
      <c r="AQ217" s="59">
        <f t="shared" ca="1" si="570"/>
        <v>120</v>
      </c>
      <c r="AR217" s="103">
        <f t="shared" ca="1" si="570"/>
        <v>2.9521999999999999</v>
      </c>
      <c r="AS217" s="103">
        <f t="shared" ca="1" si="570"/>
        <v>3.41</v>
      </c>
      <c r="AT217" s="59">
        <f t="shared" ca="1" si="570"/>
        <v>120</v>
      </c>
      <c r="AU217" s="59">
        <f t="shared" ca="1" si="570"/>
        <v>0.5</v>
      </c>
      <c r="AV217" s="59">
        <f t="shared" ca="1" si="570"/>
        <v>0.45</v>
      </c>
      <c r="AW217" s="93">
        <f t="shared" ca="1" si="571"/>
        <v>180</v>
      </c>
      <c r="AX217" s="94">
        <f t="shared" ca="1" si="572"/>
        <v>1.2</v>
      </c>
      <c r="AY217" s="94">
        <f t="shared" ca="1" si="572"/>
        <v>1.82</v>
      </c>
      <c r="AZ217" s="94">
        <f t="shared" ca="1" si="572"/>
        <v>0.88</v>
      </c>
      <c r="BA217" s="94" t="str">
        <f t="shared" ca="1" si="572"/>
        <v/>
      </c>
      <c r="BB217" s="94">
        <f t="shared" ca="1" si="572"/>
        <v>2.66</v>
      </c>
      <c r="BC217" s="94" t="str">
        <f t="shared" ca="1" si="572"/>
        <v/>
      </c>
      <c r="BD217" s="94">
        <f t="shared" ca="1" si="572"/>
        <v>-5.98</v>
      </c>
      <c r="BE217" s="94">
        <f t="shared" ca="1" si="573"/>
        <v>6.5600000000000005</v>
      </c>
      <c r="BF217" s="94">
        <f t="shared" ca="1" si="574"/>
        <v>2.9892700000000001E-2</v>
      </c>
      <c r="BG217" s="94">
        <f t="shared" ca="1" si="574"/>
        <v>2.9521999999999999</v>
      </c>
      <c r="BH217" s="99">
        <f t="shared" ca="1" si="575"/>
        <v>180</v>
      </c>
      <c r="BI217" s="59">
        <f t="shared" ca="1" si="576"/>
        <v>1.2</v>
      </c>
      <c r="BJ217" s="59">
        <f t="shared" ca="1" si="576"/>
        <v>1.82</v>
      </c>
      <c r="BK217" s="59">
        <f t="shared" ca="1" si="576"/>
        <v>0.88</v>
      </c>
      <c r="BL217" s="59" t="str">
        <f t="shared" ca="1" si="576"/>
        <v/>
      </c>
      <c r="BM217" s="59">
        <f t="shared" ca="1" si="576"/>
        <v>2.66</v>
      </c>
      <c r="BN217" s="59" t="str">
        <f t="shared" ca="1" si="576"/>
        <v/>
      </c>
      <c r="BO217" s="59">
        <f t="shared" ca="1" si="576"/>
        <v>-5.98</v>
      </c>
      <c r="BP217" s="59">
        <f t="shared" ca="1" si="577"/>
        <v>6.5600000000000005</v>
      </c>
      <c r="BQ217" s="59">
        <f t="shared" ca="1" si="578"/>
        <v>2.9892700000000001E-2</v>
      </c>
      <c r="BR217" s="59">
        <f t="shared" ca="1" si="578"/>
        <v>2.9521999999999999</v>
      </c>
      <c r="BS217" t="str">
        <f t="shared" si="579"/>
        <v>W18R08</v>
      </c>
      <c r="BT217">
        <f t="shared" si="580"/>
        <v>217</v>
      </c>
      <c r="BU217" t="b">
        <f t="shared" si="582"/>
        <v>1</v>
      </c>
      <c r="BV217" s="2"/>
    </row>
    <row r="218" spans="1:74" x14ac:dyDescent="0.3">
      <c r="A218" t="str">
        <f t="shared" si="581"/>
        <v>W18</v>
      </c>
      <c r="B218" t="s">
        <v>93</v>
      </c>
      <c r="C218" s="3" t="str">
        <f t="shared" si="552"/>
        <v>Zone 09</v>
      </c>
      <c r="D218" t="str">
        <f t="shared" ca="1" si="553"/>
        <v>Pass</v>
      </c>
      <c r="E218" s="2">
        <f t="shared" ca="1" si="554"/>
        <v>6.74</v>
      </c>
      <c r="F218" s="2">
        <f t="shared" ca="1" si="555"/>
        <v>6.74</v>
      </c>
      <c r="G218" s="3">
        <f t="shared" ca="1" si="556"/>
        <v>0</v>
      </c>
      <c r="H218" s="27" t="str">
        <f t="shared" ca="1" si="557"/>
        <v>Yes</v>
      </c>
      <c r="I218" s="2">
        <f t="shared" ca="1" si="558"/>
        <v>7.2799999999999994</v>
      </c>
      <c r="J218" s="2">
        <f ca="1">IF(Units="EDR2 total",BF218,IF(Units="EDR1 total",#REF!,BE218))</f>
        <v>7.2799999999999994</v>
      </c>
      <c r="K218" s="2">
        <f ca="1">IF(Units="EDR2 total",BQ218,IF(Units="EDR1 total",#REF!,BP218))</f>
        <v>7.2799999999999994</v>
      </c>
      <c r="L218" s="3">
        <f t="shared" ca="1" si="559"/>
        <v>0</v>
      </c>
      <c r="M218" s="3" t="str">
        <f t="shared" ca="1" si="560"/>
        <v>Yes</v>
      </c>
      <c r="N218" s="27" t="str">
        <f t="shared" si="561"/>
        <v>W15R09</v>
      </c>
      <c r="O218" s="19">
        <f t="shared" ca="1" si="562"/>
        <v>0.53999999999999915</v>
      </c>
      <c r="P218" s="93">
        <f t="shared" ca="1" si="563"/>
        <v>181</v>
      </c>
      <c r="Q218" s="94">
        <f t="shared" ca="1" si="564"/>
        <v>1.52</v>
      </c>
      <c r="R218" s="94">
        <f t="shared" ca="1" si="564"/>
        <v>1.56</v>
      </c>
      <c r="S218" s="94">
        <f t="shared" ca="1" si="564"/>
        <v>0.87</v>
      </c>
      <c r="T218" s="94" t="str">
        <f t="shared" ca="1" si="564"/>
        <v/>
      </c>
      <c r="U218" s="94">
        <f t="shared" ca="1" si="564"/>
        <v>2.79</v>
      </c>
      <c r="V218" s="94">
        <f t="shared" ca="1" si="564"/>
        <v>0</v>
      </c>
      <c r="W218" s="94">
        <f t="shared" ca="1" si="565"/>
        <v>6.74</v>
      </c>
      <c r="X218" s="94">
        <f t="shared" ca="1" si="566"/>
        <v>14.05</v>
      </c>
      <c r="Y218" s="94">
        <f t="shared" ca="1" si="566"/>
        <v>2.9058199999999999E-2</v>
      </c>
      <c r="Z218" s="107">
        <f t="shared" ca="1" si="566"/>
        <v>3.0150999999999999</v>
      </c>
      <c r="AA218" s="107">
        <f t="shared" ca="1" si="566"/>
        <v>3.43</v>
      </c>
      <c r="AB218" s="94">
        <f t="shared" ca="1" si="566"/>
        <v>120</v>
      </c>
      <c r="AC218" s="94">
        <f t="shared" ca="1" si="566"/>
        <v>0.54</v>
      </c>
      <c r="AD218" s="94">
        <f t="shared" ca="1" si="566"/>
        <v>0.46</v>
      </c>
      <c r="AE218" s="99">
        <f t="shared" ca="1" si="567"/>
        <v>181</v>
      </c>
      <c r="AF218" s="59">
        <f t="shared" ca="1" si="568"/>
        <v>1.52</v>
      </c>
      <c r="AG218" s="59">
        <f t="shared" ca="1" si="568"/>
        <v>1.56</v>
      </c>
      <c r="AH218" s="59">
        <f t="shared" ca="1" si="568"/>
        <v>0.87</v>
      </c>
      <c r="AI218" s="59" t="str">
        <f t="shared" ca="1" si="568"/>
        <v/>
      </c>
      <c r="AJ218" s="59">
        <f t="shared" ca="1" si="568"/>
        <v>2.79</v>
      </c>
      <c r="AK218" s="59">
        <f t="shared" ca="1" si="568"/>
        <v>0</v>
      </c>
      <c r="AL218" s="59">
        <f t="shared" ca="1" si="568"/>
        <v>-6.13</v>
      </c>
      <c r="AM218" s="59">
        <f t="shared" ca="1" si="569"/>
        <v>6.74</v>
      </c>
      <c r="AN218" s="59">
        <f t="shared" ca="1" si="570"/>
        <v>2.9055999999999998E-2</v>
      </c>
      <c r="AO218" s="59">
        <f t="shared" ca="1" si="570"/>
        <v>3.0150999999999999</v>
      </c>
      <c r="AP218" s="59">
        <f t="shared" ca="1" si="570"/>
        <v>3.43</v>
      </c>
      <c r="AQ218" s="59">
        <f t="shared" ca="1" si="570"/>
        <v>120</v>
      </c>
      <c r="AR218" s="103">
        <f t="shared" ca="1" si="570"/>
        <v>3.0150999999999999</v>
      </c>
      <c r="AS218" s="103">
        <f t="shared" ca="1" si="570"/>
        <v>3.43</v>
      </c>
      <c r="AT218" s="59">
        <f t="shared" ca="1" si="570"/>
        <v>120</v>
      </c>
      <c r="AU218" s="59">
        <f t="shared" ca="1" si="570"/>
        <v>0.54</v>
      </c>
      <c r="AV218" s="59">
        <f t="shared" ca="1" si="570"/>
        <v>0.46</v>
      </c>
      <c r="AW218" s="93">
        <f t="shared" ca="1" si="571"/>
        <v>181</v>
      </c>
      <c r="AX218" s="94">
        <f t="shared" ca="1" si="572"/>
        <v>1.78</v>
      </c>
      <c r="AY218" s="94">
        <f t="shared" ca="1" si="572"/>
        <v>1.9</v>
      </c>
      <c r="AZ218" s="94">
        <f t="shared" ca="1" si="572"/>
        <v>0.87</v>
      </c>
      <c r="BA218" s="94" t="str">
        <f t="shared" ca="1" si="572"/>
        <v/>
      </c>
      <c r="BB218" s="94">
        <f t="shared" ca="1" si="572"/>
        <v>2.73</v>
      </c>
      <c r="BC218" s="94" t="str">
        <f t="shared" ca="1" si="572"/>
        <v/>
      </c>
      <c r="BD218" s="94">
        <f t="shared" ca="1" si="572"/>
        <v>-6.22</v>
      </c>
      <c r="BE218" s="94">
        <f t="shared" ca="1" si="573"/>
        <v>7.2799999999999994</v>
      </c>
      <c r="BF218" s="94">
        <f t="shared" ca="1" si="574"/>
        <v>3.0688E-2</v>
      </c>
      <c r="BG218" s="94">
        <f t="shared" ca="1" si="574"/>
        <v>3.0150999999999999</v>
      </c>
      <c r="BH218" s="99">
        <f t="shared" ca="1" si="575"/>
        <v>181</v>
      </c>
      <c r="BI218" s="59">
        <f t="shared" ca="1" si="576"/>
        <v>1.78</v>
      </c>
      <c r="BJ218" s="59">
        <f t="shared" ca="1" si="576"/>
        <v>1.9</v>
      </c>
      <c r="BK218" s="59">
        <f t="shared" ca="1" si="576"/>
        <v>0.87</v>
      </c>
      <c r="BL218" s="59" t="str">
        <f t="shared" ca="1" si="576"/>
        <v/>
      </c>
      <c r="BM218" s="59">
        <f t="shared" ca="1" si="576"/>
        <v>2.73</v>
      </c>
      <c r="BN218" s="59" t="str">
        <f t="shared" ca="1" si="576"/>
        <v/>
      </c>
      <c r="BO218" s="59">
        <f t="shared" ca="1" si="576"/>
        <v>-6.22</v>
      </c>
      <c r="BP218" s="59">
        <f t="shared" ca="1" si="577"/>
        <v>7.2799999999999994</v>
      </c>
      <c r="BQ218" s="59">
        <f t="shared" ca="1" si="578"/>
        <v>3.0688E-2</v>
      </c>
      <c r="BR218" s="59">
        <f t="shared" ca="1" si="578"/>
        <v>3.0150999999999999</v>
      </c>
      <c r="BS218" t="str">
        <f t="shared" si="579"/>
        <v>W18R09</v>
      </c>
      <c r="BT218">
        <f t="shared" si="580"/>
        <v>218</v>
      </c>
      <c r="BU218" t="b">
        <f t="shared" si="582"/>
        <v>1</v>
      </c>
      <c r="BV218" s="2"/>
    </row>
    <row r="219" spans="1:74" x14ac:dyDescent="0.3">
      <c r="A219" t="str">
        <f t="shared" si="581"/>
        <v>W18</v>
      </c>
      <c r="B219" t="s">
        <v>95</v>
      </c>
      <c r="C219" s="3" t="str">
        <f t="shared" si="552"/>
        <v>Zone 10</v>
      </c>
      <c r="D219" t="str">
        <f t="shared" ca="1" si="553"/>
        <v>Pass</v>
      </c>
      <c r="E219" s="2">
        <f t="shared" ca="1" si="554"/>
        <v>7.36</v>
      </c>
      <c r="F219" s="2">
        <f t="shared" ca="1" si="555"/>
        <v>7.36</v>
      </c>
      <c r="G219" s="3">
        <f t="shared" ca="1" si="556"/>
        <v>0</v>
      </c>
      <c r="H219" s="27" t="str">
        <f t="shared" ca="1" si="557"/>
        <v>Yes</v>
      </c>
      <c r="I219" s="2">
        <f t="shared" ca="1" si="558"/>
        <v>8.0100000000000016</v>
      </c>
      <c r="J219" s="2">
        <f ca="1">IF(Units="EDR2 total",BF219,IF(Units="EDR1 total",#REF!,BE219))</f>
        <v>8.0100000000000016</v>
      </c>
      <c r="K219" s="2">
        <f ca="1">IF(Units="EDR2 total",BQ219,IF(Units="EDR1 total",#REF!,BP219))</f>
        <v>8.0100000000000016</v>
      </c>
      <c r="L219" s="3">
        <f t="shared" ca="1" si="559"/>
        <v>0</v>
      </c>
      <c r="M219" s="3" t="str">
        <f t="shared" ca="1" si="560"/>
        <v>Yes</v>
      </c>
      <c r="N219" s="27" t="str">
        <f t="shared" si="561"/>
        <v>W15R10</v>
      </c>
      <c r="O219" s="19">
        <f t="shared" ca="1" si="562"/>
        <v>0.65000000000000124</v>
      </c>
      <c r="P219" s="93">
        <f t="shared" ca="1" si="563"/>
        <v>182</v>
      </c>
      <c r="Q219" s="94">
        <f t="shared" ca="1" si="564"/>
        <v>1.61</v>
      </c>
      <c r="R219" s="94">
        <f t="shared" ca="1" si="564"/>
        <v>2.1800000000000002</v>
      </c>
      <c r="S219" s="94">
        <f t="shared" ca="1" si="564"/>
        <v>0.86</v>
      </c>
      <c r="T219" s="94" t="str">
        <f t="shared" ca="1" si="564"/>
        <v/>
      </c>
      <c r="U219" s="94">
        <f t="shared" ca="1" si="564"/>
        <v>2.71</v>
      </c>
      <c r="V219" s="94">
        <f t="shared" ca="1" si="564"/>
        <v>0</v>
      </c>
      <c r="W219" s="94">
        <f t="shared" ca="1" si="565"/>
        <v>7.36</v>
      </c>
      <c r="X219" s="94">
        <f t="shared" ca="1" si="566"/>
        <v>14.46</v>
      </c>
      <c r="Y219" s="94">
        <f t="shared" ca="1" si="566"/>
        <v>3.0038100000000002E-2</v>
      </c>
      <c r="Z219" s="107">
        <f t="shared" ca="1" si="566"/>
        <v>3.1029</v>
      </c>
      <c r="AA219" s="107">
        <f t="shared" ca="1" si="566"/>
        <v>3.37</v>
      </c>
      <c r="AB219" s="94">
        <f t="shared" ca="1" si="566"/>
        <v>151</v>
      </c>
      <c r="AC219" s="94">
        <f t="shared" ca="1" si="566"/>
        <v>0.65</v>
      </c>
      <c r="AD219" s="94">
        <f t="shared" ca="1" si="566"/>
        <v>0.54</v>
      </c>
      <c r="AE219" s="99">
        <f t="shared" ca="1" si="567"/>
        <v>182</v>
      </c>
      <c r="AF219" s="59">
        <f t="shared" ca="1" si="568"/>
        <v>1.61</v>
      </c>
      <c r="AG219" s="59">
        <f t="shared" ca="1" si="568"/>
        <v>2.1800000000000002</v>
      </c>
      <c r="AH219" s="59">
        <f t="shared" ca="1" si="568"/>
        <v>0.86</v>
      </c>
      <c r="AI219" s="59" t="str">
        <f t="shared" ca="1" si="568"/>
        <v/>
      </c>
      <c r="AJ219" s="59">
        <f t="shared" ca="1" si="568"/>
        <v>2.71</v>
      </c>
      <c r="AK219" s="59">
        <f t="shared" ca="1" si="568"/>
        <v>0</v>
      </c>
      <c r="AL219" s="59">
        <f t="shared" ca="1" si="568"/>
        <v>-6.35</v>
      </c>
      <c r="AM219" s="59">
        <f t="shared" ca="1" si="569"/>
        <v>7.36</v>
      </c>
      <c r="AN219" s="59">
        <f t="shared" ca="1" si="570"/>
        <v>3.00361E-2</v>
      </c>
      <c r="AO219" s="59">
        <f t="shared" ca="1" si="570"/>
        <v>3.1029</v>
      </c>
      <c r="AP219" s="59">
        <f t="shared" ca="1" si="570"/>
        <v>3.37</v>
      </c>
      <c r="AQ219" s="59">
        <f t="shared" ca="1" si="570"/>
        <v>151</v>
      </c>
      <c r="AR219" s="103">
        <f t="shared" ca="1" si="570"/>
        <v>3.1029</v>
      </c>
      <c r="AS219" s="103">
        <f t="shared" ca="1" si="570"/>
        <v>3.37</v>
      </c>
      <c r="AT219" s="59">
        <f t="shared" ca="1" si="570"/>
        <v>151</v>
      </c>
      <c r="AU219" s="59">
        <f t="shared" ca="1" si="570"/>
        <v>0.65</v>
      </c>
      <c r="AV219" s="59">
        <f t="shared" ca="1" si="570"/>
        <v>0.54</v>
      </c>
      <c r="AW219" s="93">
        <f t="shared" ca="1" si="571"/>
        <v>182</v>
      </c>
      <c r="AX219" s="94">
        <f t="shared" ca="1" si="572"/>
        <v>1.88</v>
      </c>
      <c r="AY219" s="94">
        <f t="shared" ca="1" si="572"/>
        <v>2.61</v>
      </c>
      <c r="AZ219" s="94">
        <f t="shared" ca="1" si="572"/>
        <v>0.86</v>
      </c>
      <c r="BA219" s="94" t="str">
        <f t="shared" ca="1" si="572"/>
        <v/>
      </c>
      <c r="BB219" s="94">
        <f t="shared" ca="1" si="572"/>
        <v>2.66</v>
      </c>
      <c r="BC219" s="94" t="str">
        <f t="shared" ca="1" si="572"/>
        <v/>
      </c>
      <c r="BD219" s="94">
        <f t="shared" ca="1" si="572"/>
        <v>-6.47</v>
      </c>
      <c r="BE219" s="94">
        <f t="shared" ca="1" si="573"/>
        <v>8.0100000000000016</v>
      </c>
      <c r="BF219" s="94">
        <f t="shared" ca="1" si="574"/>
        <v>3.1876399999999999E-2</v>
      </c>
      <c r="BG219" s="94">
        <f t="shared" ca="1" si="574"/>
        <v>3.1029</v>
      </c>
      <c r="BH219" s="99">
        <f t="shared" ca="1" si="575"/>
        <v>182</v>
      </c>
      <c r="BI219" s="59">
        <f t="shared" ca="1" si="576"/>
        <v>1.88</v>
      </c>
      <c r="BJ219" s="59">
        <f t="shared" ca="1" si="576"/>
        <v>2.61</v>
      </c>
      <c r="BK219" s="59">
        <f t="shared" ca="1" si="576"/>
        <v>0.86</v>
      </c>
      <c r="BL219" s="59" t="str">
        <f t="shared" ca="1" si="576"/>
        <v/>
      </c>
      <c r="BM219" s="59">
        <f t="shared" ca="1" si="576"/>
        <v>2.66</v>
      </c>
      <c r="BN219" s="59" t="str">
        <f t="shared" ca="1" si="576"/>
        <v/>
      </c>
      <c r="BO219" s="59">
        <f t="shared" ca="1" si="576"/>
        <v>-6.47</v>
      </c>
      <c r="BP219" s="59">
        <f t="shared" ca="1" si="577"/>
        <v>8.0100000000000016</v>
      </c>
      <c r="BQ219" s="59">
        <f t="shared" ca="1" si="578"/>
        <v>3.1876399999999999E-2</v>
      </c>
      <c r="BR219" s="59">
        <f t="shared" ca="1" si="578"/>
        <v>3.1029</v>
      </c>
      <c r="BS219" t="str">
        <f t="shared" si="579"/>
        <v>W18R10</v>
      </c>
      <c r="BT219">
        <f t="shared" si="580"/>
        <v>219</v>
      </c>
      <c r="BU219" t="b">
        <f t="shared" si="582"/>
        <v>1</v>
      </c>
      <c r="BV219" s="2"/>
    </row>
    <row r="220" spans="1:74" x14ac:dyDescent="0.3">
      <c r="A220" t="str">
        <f t="shared" si="581"/>
        <v>W18</v>
      </c>
      <c r="B220" t="s">
        <v>97</v>
      </c>
      <c r="C220" s="3" t="str">
        <f t="shared" si="552"/>
        <v>Zone 11</v>
      </c>
      <c r="D220" t="str">
        <f t="shared" ca="1" si="553"/>
        <v>Pass</v>
      </c>
      <c r="E220" s="2">
        <f t="shared" ca="1" si="554"/>
        <v>13.19</v>
      </c>
      <c r="F220" s="2">
        <f t="shared" ca="1" si="555"/>
        <v>13.19</v>
      </c>
      <c r="G220" s="3">
        <f t="shared" ca="1" si="556"/>
        <v>0</v>
      </c>
      <c r="H220" s="27" t="str">
        <f t="shared" ca="1" si="557"/>
        <v>Yes</v>
      </c>
      <c r="I220" s="2">
        <f t="shared" ca="1" si="558"/>
        <v>14.07</v>
      </c>
      <c r="J220" s="2">
        <f ca="1">IF(Units="EDR2 total",BF220,IF(Units="EDR1 total",#REF!,BE220))</f>
        <v>14.07</v>
      </c>
      <c r="K220" s="2">
        <f ca="1">IF(Units="EDR2 total",BQ220,IF(Units="EDR1 total",#REF!,BP220))</f>
        <v>14.07</v>
      </c>
      <c r="L220" s="3">
        <f t="shared" ca="1" si="559"/>
        <v>0</v>
      </c>
      <c r="M220" s="3" t="str">
        <f t="shared" ca="1" si="560"/>
        <v>Yes</v>
      </c>
      <c r="N220" s="27" t="str">
        <f t="shared" si="561"/>
        <v>W15R11</v>
      </c>
      <c r="O220" s="19">
        <f t="shared" ca="1" si="562"/>
        <v>0.88000000000000078</v>
      </c>
      <c r="P220" s="93">
        <f t="shared" ca="1" si="563"/>
        <v>183</v>
      </c>
      <c r="Q220" s="94">
        <f t="shared" ref="Q220:V225" ca="1" si="583">IF(Q$3=0,"",INDEX(INDIRECT(Q$1),$P220,Q$3))</f>
        <v>5.32</v>
      </c>
      <c r="R220" s="94">
        <f t="shared" ca="1" si="583"/>
        <v>3.68</v>
      </c>
      <c r="S220" s="94">
        <f t="shared" ca="1" si="583"/>
        <v>0.86</v>
      </c>
      <c r="T220" s="94" t="str">
        <f t="shared" ca="1" si="583"/>
        <v/>
      </c>
      <c r="U220" s="94">
        <f t="shared" ca="1" si="583"/>
        <v>3.33</v>
      </c>
      <c r="V220" s="94">
        <f t="shared" ca="1" si="583"/>
        <v>0</v>
      </c>
      <c r="W220" s="94">
        <f t="shared" ca="1" si="565"/>
        <v>13.19</v>
      </c>
      <c r="X220" s="94">
        <f t="shared" ref="X220:AD225" ca="1" si="584">IF(X$3=0,"",INDEX(INDIRECT(X$1),$P220,X$3))</f>
        <v>20.07</v>
      </c>
      <c r="Y220" s="94">
        <f t="shared" ca="1" si="584"/>
        <v>3.4496300000000001E-2</v>
      </c>
      <c r="Z220" s="107">
        <f t="shared" ca="1" si="584"/>
        <v>3.6972</v>
      </c>
      <c r="AA220" s="107">
        <f t="shared" ca="1" si="584"/>
        <v>3.39</v>
      </c>
      <c r="AB220" s="94">
        <f t="shared" ca="1" si="584"/>
        <v>206</v>
      </c>
      <c r="AC220" s="94">
        <f t="shared" ca="1" si="584"/>
        <v>0.88</v>
      </c>
      <c r="AD220" s="94">
        <f t="shared" ca="1" si="584"/>
        <v>0.77</v>
      </c>
      <c r="AE220" s="99">
        <f t="shared" ca="1" si="567"/>
        <v>183</v>
      </c>
      <c r="AF220" s="59">
        <f t="shared" ref="AF220:AL225" ca="1" si="585">IF(AF$3=0,"",INDEX(INDIRECT(AF$1),$AE220,AF$3))</f>
        <v>5.32</v>
      </c>
      <c r="AG220" s="59">
        <f t="shared" ca="1" si="585"/>
        <v>3.68</v>
      </c>
      <c r="AH220" s="59">
        <f t="shared" ca="1" si="585"/>
        <v>0.86</v>
      </c>
      <c r="AI220" s="59" t="str">
        <f t="shared" ca="1" si="585"/>
        <v/>
      </c>
      <c r="AJ220" s="59">
        <f t="shared" ca="1" si="585"/>
        <v>3.33</v>
      </c>
      <c r="AK220" s="59">
        <f t="shared" ca="1" si="585"/>
        <v>0</v>
      </c>
      <c r="AL220" s="59">
        <f t="shared" ca="1" si="585"/>
        <v>-6.56</v>
      </c>
      <c r="AM220" s="59">
        <f t="shared" ca="1" si="569"/>
        <v>13.19</v>
      </c>
      <c r="AN220" s="59">
        <f t="shared" ref="AN220:AV225" ca="1" si="586">IF(AN$3=0,"",INDEX(INDIRECT(AN$1),$AE220,AN$3))</f>
        <v>3.4493099999999999E-2</v>
      </c>
      <c r="AO220" s="59">
        <f t="shared" ca="1" si="586"/>
        <v>3.6972</v>
      </c>
      <c r="AP220" s="59">
        <f t="shared" ca="1" si="586"/>
        <v>3.39</v>
      </c>
      <c r="AQ220" s="59">
        <f t="shared" ca="1" si="586"/>
        <v>206</v>
      </c>
      <c r="AR220" s="103">
        <f t="shared" ca="1" si="586"/>
        <v>3.6972</v>
      </c>
      <c r="AS220" s="103">
        <f t="shared" ca="1" si="586"/>
        <v>3.39</v>
      </c>
      <c r="AT220" s="59">
        <f t="shared" ca="1" si="586"/>
        <v>206</v>
      </c>
      <c r="AU220" s="59">
        <f t="shared" ca="1" si="586"/>
        <v>0.88</v>
      </c>
      <c r="AV220" s="59">
        <f t="shared" ca="1" si="586"/>
        <v>0.77</v>
      </c>
      <c r="AW220" s="93">
        <f t="shared" ca="1" si="571"/>
        <v>183</v>
      </c>
      <c r="AX220" s="94">
        <f t="shared" ref="AX220:BD225" ca="1" si="587">IF(AX$3=0,"",INDEX(INDIRECT(AX$1),$AW220,AX$3))</f>
        <v>5.8</v>
      </c>
      <c r="AY220" s="94">
        <f t="shared" ca="1" si="587"/>
        <v>4.18</v>
      </c>
      <c r="AZ220" s="94">
        <f t="shared" ca="1" si="587"/>
        <v>0.86</v>
      </c>
      <c r="BA220" s="94" t="str">
        <f t="shared" ca="1" si="587"/>
        <v/>
      </c>
      <c r="BB220" s="94">
        <f t="shared" ca="1" si="587"/>
        <v>3.23</v>
      </c>
      <c r="BC220" s="94" t="str">
        <f t="shared" ca="1" si="587"/>
        <v/>
      </c>
      <c r="BD220" s="94">
        <f t="shared" ca="1" si="587"/>
        <v>-6.68</v>
      </c>
      <c r="BE220" s="94">
        <f t="shared" ca="1" si="573"/>
        <v>14.07</v>
      </c>
      <c r="BF220" s="94">
        <f t="shared" ref="BF220:BG225" ca="1" si="588">IF(BF$3=0,"",INDEX(INDIRECT(BF$1),$P220,BF$3))</f>
        <v>3.6193599999999999E-2</v>
      </c>
      <c r="BG220" s="94">
        <f t="shared" ca="1" si="588"/>
        <v>3.6972</v>
      </c>
      <c r="BH220" s="99">
        <f t="shared" ca="1" si="575"/>
        <v>183</v>
      </c>
      <c r="BI220" s="59">
        <f t="shared" ref="BI220:BO225" ca="1" si="589">IF(BI$3=0,"",INDEX(INDIRECT(BI$1),$BH220,BI$3))</f>
        <v>5.8</v>
      </c>
      <c r="BJ220" s="59">
        <f t="shared" ca="1" si="589"/>
        <v>4.18</v>
      </c>
      <c r="BK220" s="59">
        <f t="shared" ca="1" si="589"/>
        <v>0.86</v>
      </c>
      <c r="BL220" s="59" t="str">
        <f t="shared" ca="1" si="589"/>
        <v/>
      </c>
      <c r="BM220" s="59">
        <f t="shared" ca="1" si="589"/>
        <v>3.23</v>
      </c>
      <c r="BN220" s="59" t="str">
        <f t="shared" ca="1" si="589"/>
        <v/>
      </c>
      <c r="BO220" s="59">
        <f t="shared" ca="1" si="589"/>
        <v>-6.68</v>
      </c>
      <c r="BP220" s="59">
        <f t="shared" ca="1" si="577"/>
        <v>14.07</v>
      </c>
      <c r="BQ220" s="59">
        <f t="shared" ref="BQ220:BR225" ca="1" si="590">IF(BQ$3=0,"",INDEX(INDIRECT(BQ$1),$BH220,BQ$3))</f>
        <v>3.6193599999999999E-2</v>
      </c>
      <c r="BR220" s="59">
        <f t="shared" ca="1" si="590"/>
        <v>3.6972</v>
      </c>
      <c r="BS220" t="str">
        <f t="shared" si="579"/>
        <v>W18R11</v>
      </c>
      <c r="BT220">
        <f t="shared" si="580"/>
        <v>220</v>
      </c>
      <c r="BU220" t="b">
        <f t="shared" si="582"/>
        <v>1</v>
      </c>
      <c r="BV220" s="2"/>
    </row>
    <row r="221" spans="1:74" x14ac:dyDescent="0.3">
      <c r="A221" t="str">
        <f t="shared" si="581"/>
        <v>W18</v>
      </c>
      <c r="B221" t="s">
        <v>99</v>
      </c>
      <c r="C221" s="3" t="str">
        <f t="shared" si="552"/>
        <v>Zone 12</v>
      </c>
      <c r="D221" t="str">
        <f t="shared" ca="1" si="553"/>
        <v>Pass</v>
      </c>
      <c r="E221" s="2">
        <f t="shared" ca="1" si="554"/>
        <v>10.77</v>
      </c>
      <c r="F221" s="2">
        <f t="shared" ca="1" si="555"/>
        <v>10.73</v>
      </c>
      <c r="G221" s="3">
        <f t="shared" ca="1" si="556"/>
        <v>-3.7140204271122702E-3</v>
      </c>
      <c r="H221" s="27" t="str">
        <f t="shared" ca="1" si="557"/>
        <v>Yes</v>
      </c>
      <c r="I221" s="2">
        <f t="shared" ca="1" si="558"/>
        <v>11.39</v>
      </c>
      <c r="J221" s="2">
        <f ca="1">IF(Units="EDR2 total",BF221,IF(Units="EDR1 total",#REF!,BE221))</f>
        <v>11.39</v>
      </c>
      <c r="K221" s="2">
        <f ca="1">IF(Units="EDR2 total",BQ221,IF(Units="EDR1 total",#REF!,BP221))</f>
        <v>11.39</v>
      </c>
      <c r="L221" s="3">
        <f t="shared" ca="1" si="559"/>
        <v>0</v>
      </c>
      <c r="M221" s="3" t="str">
        <f t="shared" ca="1" si="560"/>
        <v>Yes</v>
      </c>
      <c r="N221" s="27" t="str">
        <f t="shared" si="561"/>
        <v>W15R12</v>
      </c>
      <c r="O221" s="19">
        <f t="shared" ca="1" si="562"/>
        <v>0.66000000000000014</v>
      </c>
      <c r="P221" s="93">
        <f t="shared" ca="1" si="563"/>
        <v>184</v>
      </c>
      <c r="Q221" s="94">
        <f t="shared" ca="1" si="583"/>
        <v>5.34</v>
      </c>
      <c r="R221" s="94">
        <f t="shared" ca="1" si="583"/>
        <v>0.91</v>
      </c>
      <c r="S221" s="94">
        <f t="shared" ca="1" si="583"/>
        <v>0.86</v>
      </c>
      <c r="T221" s="94" t="str">
        <f t="shared" ca="1" si="583"/>
        <v/>
      </c>
      <c r="U221" s="94">
        <f t="shared" ca="1" si="583"/>
        <v>3.66</v>
      </c>
      <c r="V221" s="94">
        <f t="shared" ca="1" si="583"/>
        <v>0</v>
      </c>
      <c r="W221" s="94">
        <f t="shared" ca="1" si="565"/>
        <v>10.77</v>
      </c>
      <c r="X221" s="94">
        <f t="shared" ca="1" si="584"/>
        <v>18.690000000000001</v>
      </c>
      <c r="Y221" s="94">
        <f t="shared" ca="1" si="584"/>
        <v>1.26395E-2</v>
      </c>
      <c r="Z221" s="107">
        <f t="shared" ca="1" si="584"/>
        <v>3.0550999999999999</v>
      </c>
      <c r="AA221" s="107">
        <f t="shared" ca="1" si="584"/>
        <v>3.54</v>
      </c>
      <c r="AB221" s="94">
        <f t="shared" ca="1" si="584"/>
        <v>87</v>
      </c>
      <c r="AC221" s="94">
        <f t="shared" ca="1" si="584"/>
        <v>0.62</v>
      </c>
      <c r="AD221" s="94">
        <f t="shared" ca="1" si="584"/>
        <v>0.57999999999999996</v>
      </c>
      <c r="AE221" s="99">
        <f t="shared" ca="1" si="567"/>
        <v>184</v>
      </c>
      <c r="AF221" s="59">
        <f t="shared" ca="1" si="585"/>
        <v>5.3</v>
      </c>
      <c r="AG221" s="59">
        <f t="shared" ca="1" si="585"/>
        <v>0.91</v>
      </c>
      <c r="AH221" s="59">
        <f t="shared" ca="1" si="585"/>
        <v>0.86</v>
      </c>
      <c r="AI221" s="59" t="str">
        <f t="shared" ca="1" si="585"/>
        <v/>
      </c>
      <c r="AJ221" s="59">
        <f t="shared" ca="1" si="585"/>
        <v>3.66</v>
      </c>
      <c r="AK221" s="59">
        <f t="shared" ca="1" si="585"/>
        <v>0</v>
      </c>
      <c r="AL221" s="59">
        <f t="shared" ca="1" si="585"/>
        <v>-5.47</v>
      </c>
      <c r="AM221" s="59">
        <f t="shared" ca="1" si="569"/>
        <v>10.73</v>
      </c>
      <c r="AN221" s="59">
        <f t="shared" ca="1" si="586"/>
        <v>1.2626500000000001E-2</v>
      </c>
      <c r="AO221" s="59">
        <f t="shared" ca="1" si="586"/>
        <v>3.0550999999999999</v>
      </c>
      <c r="AP221" s="59">
        <f t="shared" ca="1" si="586"/>
        <v>3.55</v>
      </c>
      <c r="AQ221" s="59">
        <f t="shared" ca="1" si="586"/>
        <v>88</v>
      </c>
      <c r="AR221" s="103">
        <f t="shared" ca="1" si="586"/>
        <v>3.0550999999999999</v>
      </c>
      <c r="AS221" s="103">
        <f t="shared" ca="1" si="586"/>
        <v>3.55</v>
      </c>
      <c r="AT221" s="59">
        <f t="shared" ca="1" si="586"/>
        <v>88</v>
      </c>
      <c r="AU221" s="59">
        <f t="shared" ca="1" si="586"/>
        <v>0.66</v>
      </c>
      <c r="AV221" s="59">
        <f t="shared" ca="1" si="586"/>
        <v>0.62</v>
      </c>
      <c r="AW221" s="93">
        <f t="shared" ca="1" si="571"/>
        <v>184</v>
      </c>
      <c r="AX221" s="94">
        <f t="shared" ca="1" si="587"/>
        <v>5.72</v>
      </c>
      <c r="AY221" s="94">
        <f t="shared" ca="1" si="587"/>
        <v>1.25</v>
      </c>
      <c r="AZ221" s="94">
        <f t="shared" ca="1" si="587"/>
        <v>0.86</v>
      </c>
      <c r="BA221" s="94" t="str">
        <f t="shared" ca="1" si="587"/>
        <v/>
      </c>
      <c r="BB221" s="94">
        <f t="shared" ca="1" si="587"/>
        <v>3.56</v>
      </c>
      <c r="BC221" s="94" t="str">
        <f t="shared" ca="1" si="587"/>
        <v/>
      </c>
      <c r="BD221" s="94">
        <f t="shared" ca="1" si="587"/>
        <v>-5.53</v>
      </c>
      <c r="BE221" s="94">
        <f t="shared" ca="1" si="573"/>
        <v>11.39</v>
      </c>
      <c r="BF221" s="94">
        <f t="shared" ca="1" si="588"/>
        <v>1.31845E-2</v>
      </c>
      <c r="BG221" s="94">
        <f t="shared" ca="1" si="588"/>
        <v>3.0550999999999999</v>
      </c>
      <c r="BH221" s="99">
        <f t="shared" ca="1" si="575"/>
        <v>184</v>
      </c>
      <c r="BI221" s="59">
        <f t="shared" ca="1" si="589"/>
        <v>5.72</v>
      </c>
      <c r="BJ221" s="59">
        <f t="shared" ca="1" si="589"/>
        <v>1.25</v>
      </c>
      <c r="BK221" s="59">
        <f t="shared" ca="1" si="589"/>
        <v>0.86</v>
      </c>
      <c r="BL221" s="59" t="str">
        <f t="shared" ca="1" si="589"/>
        <v/>
      </c>
      <c r="BM221" s="59">
        <f t="shared" ca="1" si="589"/>
        <v>3.56</v>
      </c>
      <c r="BN221" s="59" t="str">
        <f t="shared" ca="1" si="589"/>
        <v/>
      </c>
      <c r="BO221" s="59">
        <f t="shared" ca="1" si="589"/>
        <v>-5.53</v>
      </c>
      <c r="BP221" s="59">
        <f t="shared" ca="1" si="577"/>
        <v>11.39</v>
      </c>
      <c r="BQ221" s="59">
        <f t="shared" ca="1" si="590"/>
        <v>1.31845E-2</v>
      </c>
      <c r="BR221" s="59">
        <f t="shared" ca="1" si="590"/>
        <v>3.0550999999999999</v>
      </c>
      <c r="BS221" t="str">
        <f t="shared" si="579"/>
        <v>W18R12</v>
      </c>
      <c r="BT221">
        <f t="shared" si="580"/>
        <v>221</v>
      </c>
      <c r="BU221" t="b">
        <f t="shared" si="582"/>
        <v>1</v>
      </c>
      <c r="BV221" s="2"/>
    </row>
    <row r="222" spans="1:74" x14ac:dyDescent="0.3">
      <c r="A222" t="str">
        <f t="shared" si="581"/>
        <v>W18</v>
      </c>
      <c r="B222" t="s">
        <v>101</v>
      </c>
      <c r="C222" s="3" t="str">
        <f t="shared" si="552"/>
        <v>Zone 13</v>
      </c>
      <c r="D222" t="str">
        <f t="shared" ca="1" si="553"/>
        <v>Pass</v>
      </c>
      <c r="E222" s="2">
        <f t="shared" ca="1" si="554"/>
        <v>12.69</v>
      </c>
      <c r="F222" s="2">
        <f t="shared" ca="1" si="555"/>
        <v>12.69</v>
      </c>
      <c r="G222" s="3">
        <f t="shared" ca="1" si="556"/>
        <v>0</v>
      </c>
      <c r="H222" s="27" t="str">
        <f t="shared" ca="1" si="557"/>
        <v>Yes</v>
      </c>
      <c r="I222" s="2">
        <f t="shared" ca="1" si="558"/>
        <v>13.469999999999999</v>
      </c>
      <c r="J222" s="2">
        <f ca="1">IF(Units="EDR2 total",BF222,IF(Units="EDR1 total",#REF!,BE222))</f>
        <v>13.469999999999999</v>
      </c>
      <c r="K222" s="2">
        <f ca="1">IF(Units="EDR2 total",BQ222,IF(Units="EDR1 total",#REF!,BP222))</f>
        <v>13.469999999999999</v>
      </c>
      <c r="L222" s="3">
        <f t="shared" ca="1" si="559"/>
        <v>0</v>
      </c>
      <c r="M222" s="3" t="str">
        <f t="shared" ca="1" si="560"/>
        <v>Yes</v>
      </c>
      <c r="N222" s="27" t="str">
        <f t="shared" si="561"/>
        <v>W15R13</v>
      </c>
      <c r="O222" s="19">
        <f t="shared" ca="1" si="562"/>
        <v>0.77999999999999936</v>
      </c>
      <c r="P222" s="93">
        <f t="shared" ca="1" si="563"/>
        <v>185</v>
      </c>
      <c r="Q222" s="94">
        <f t="shared" ca="1" si="583"/>
        <v>4.01</v>
      </c>
      <c r="R222" s="94">
        <f t="shared" ca="1" si="583"/>
        <v>4.8099999999999996</v>
      </c>
      <c r="S222" s="94">
        <f t="shared" ca="1" si="583"/>
        <v>0.86</v>
      </c>
      <c r="T222" s="94" t="str">
        <f t="shared" ca="1" si="583"/>
        <v/>
      </c>
      <c r="U222" s="94">
        <f t="shared" ca="1" si="583"/>
        <v>3.01</v>
      </c>
      <c r="V222" s="94">
        <f t="shared" ca="1" si="583"/>
        <v>0</v>
      </c>
      <c r="W222" s="94">
        <f t="shared" ca="1" si="565"/>
        <v>12.69</v>
      </c>
      <c r="X222" s="94">
        <f t="shared" ca="1" si="584"/>
        <v>19.07</v>
      </c>
      <c r="Y222" s="94">
        <f t="shared" ca="1" si="584"/>
        <v>5.69693E-2</v>
      </c>
      <c r="Z222" s="107">
        <f t="shared" ca="1" si="584"/>
        <v>3.9238</v>
      </c>
      <c r="AA222" s="107">
        <f t="shared" ca="1" si="584"/>
        <v>3.33</v>
      </c>
      <c r="AB222" s="94">
        <f t="shared" ca="1" si="584"/>
        <v>218</v>
      </c>
      <c r="AC222" s="94">
        <f t="shared" ca="1" si="584"/>
        <v>0.78</v>
      </c>
      <c r="AD222" s="94">
        <f t="shared" ca="1" si="584"/>
        <v>0.63</v>
      </c>
      <c r="AE222" s="99">
        <f t="shared" ca="1" si="567"/>
        <v>185</v>
      </c>
      <c r="AF222" s="59">
        <f t="shared" ca="1" si="585"/>
        <v>4.01</v>
      </c>
      <c r="AG222" s="59">
        <f t="shared" ca="1" si="585"/>
        <v>4.8099999999999996</v>
      </c>
      <c r="AH222" s="59">
        <f t="shared" ca="1" si="585"/>
        <v>0.86</v>
      </c>
      <c r="AI222" s="59" t="str">
        <f t="shared" ca="1" si="585"/>
        <v/>
      </c>
      <c r="AJ222" s="59">
        <f t="shared" ca="1" si="585"/>
        <v>3.01</v>
      </c>
      <c r="AK222" s="59">
        <f t="shared" ca="1" si="585"/>
        <v>0</v>
      </c>
      <c r="AL222" s="59">
        <f t="shared" ca="1" si="585"/>
        <v>-7.11</v>
      </c>
      <c r="AM222" s="59">
        <f t="shared" ca="1" si="569"/>
        <v>12.69</v>
      </c>
      <c r="AN222" s="59">
        <f t="shared" ca="1" si="586"/>
        <v>5.6964800000000003E-2</v>
      </c>
      <c r="AO222" s="59">
        <f t="shared" ca="1" si="586"/>
        <v>3.9238</v>
      </c>
      <c r="AP222" s="59">
        <f t="shared" ca="1" si="586"/>
        <v>3.33</v>
      </c>
      <c r="AQ222" s="59">
        <f t="shared" ca="1" si="586"/>
        <v>218</v>
      </c>
      <c r="AR222" s="103">
        <f t="shared" ca="1" si="586"/>
        <v>3.9238</v>
      </c>
      <c r="AS222" s="103">
        <f t="shared" ca="1" si="586"/>
        <v>3.33</v>
      </c>
      <c r="AT222" s="59">
        <f t="shared" ca="1" si="586"/>
        <v>218</v>
      </c>
      <c r="AU222" s="59">
        <f t="shared" ca="1" si="586"/>
        <v>0.78</v>
      </c>
      <c r="AV222" s="59">
        <f t="shared" ca="1" si="586"/>
        <v>0.63</v>
      </c>
      <c r="AW222" s="93">
        <f t="shared" ca="1" si="571"/>
        <v>185</v>
      </c>
      <c r="AX222" s="94">
        <f t="shared" ca="1" si="587"/>
        <v>4.3099999999999996</v>
      </c>
      <c r="AY222" s="94">
        <f t="shared" ca="1" si="587"/>
        <v>5.35</v>
      </c>
      <c r="AZ222" s="94">
        <f t="shared" ca="1" si="587"/>
        <v>0.86</v>
      </c>
      <c r="BA222" s="94" t="str">
        <f t="shared" ca="1" si="587"/>
        <v/>
      </c>
      <c r="BB222" s="94">
        <f t="shared" ca="1" si="587"/>
        <v>2.95</v>
      </c>
      <c r="BC222" s="94" t="str">
        <f t="shared" ca="1" si="587"/>
        <v/>
      </c>
      <c r="BD222" s="94">
        <f t="shared" ca="1" si="587"/>
        <v>-7.27</v>
      </c>
      <c r="BE222" s="94">
        <f t="shared" ca="1" si="573"/>
        <v>13.469999999999999</v>
      </c>
      <c r="BF222" s="94">
        <f t="shared" ca="1" si="588"/>
        <v>5.9746899999999999E-2</v>
      </c>
      <c r="BG222" s="94">
        <f t="shared" ca="1" si="588"/>
        <v>3.9238</v>
      </c>
      <c r="BH222" s="99">
        <f t="shared" ca="1" si="575"/>
        <v>185</v>
      </c>
      <c r="BI222" s="59">
        <f t="shared" ca="1" si="589"/>
        <v>4.3099999999999996</v>
      </c>
      <c r="BJ222" s="59">
        <f t="shared" ca="1" si="589"/>
        <v>5.35</v>
      </c>
      <c r="BK222" s="59">
        <f t="shared" ca="1" si="589"/>
        <v>0.86</v>
      </c>
      <c r="BL222" s="59" t="str">
        <f t="shared" ca="1" si="589"/>
        <v/>
      </c>
      <c r="BM222" s="59">
        <f t="shared" ca="1" si="589"/>
        <v>2.95</v>
      </c>
      <c r="BN222" s="59" t="str">
        <f t="shared" ca="1" si="589"/>
        <v/>
      </c>
      <c r="BO222" s="59">
        <f t="shared" ca="1" si="589"/>
        <v>-7.27</v>
      </c>
      <c r="BP222" s="59">
        <f t="shared" ca="1" si="577"/>
        <v>13.469999999999999</v>
      </c>
      <c r="BQ222" s="59">
        <f t="shared" ca="1" si="590"/>
        <v>5.9746899999999999E-2</v>
      </c>
      <c r="BR222" s="59">
        <f t="shared" ca="1" si="590"/>
        <v>3.9238</v>
      </c>
      <c r="BS222" t="str">
        <f t="shared" si="579"/>
        <v>W18R13</v>
      </c>
      <c r="BT222">
        <f t="shared" si="580"/>
        <v>222</v>
      </c>
      <c r="BU222" t="b">
        <f t="shared" si="582"/>
        <v>1</v>
      </c>
      <c r="BV222" s="2"/>
    </row>
    <row r="223" spans="1:74" x14ac:dyDescent="0.3">
      <c r="A223" t="str">
        <f t="shared" si="581"/>
        <v>W18</v>
      </c>
      <c r="B223" t="s">
        <v>103</v>
      </c>
      <c r="C223" s="3" t="str">
        <f t="shared" si="552"/>
        <v>Zone 14</v>
      </c>
      <c r="D223" t="str">
        <f t="shared" ca="1" si="553"/>
        <v>Pass</v>
      </c>
      <c r="E223" s="2">
        <f t="shared" ca="1" si="554"/>
        <v>12.93</v>
      </c>
      <c r="F223" s="2">
        <f t="shared" ca="1" si="555"/>
        <v>12.93</v>
      </c>
      <c r="G223" s="3">
        <f t="shared" ca="1" si="556"/>
        <v>0</v>
      </c>
      <c r="H223" s="27" t="str">
        <f t="shared" ca="1" si="557"/>
        <v>Yes</v>
      </c>
      <c r="I223" s="2">
        <f t="shared" ca="1" si="558"/>
        <v>13.98</v>
      </c>
      <c r="J223" s="2">
        <f ca="1">IF(Units="EDR2 total",BF223,IF(Units="EDR1 total",#REF!,BE223))</f>
        <v>13.98</v>
      </c>
      <c r="K223" s="2">
        <f ca="1">IF(Units="EDR2 total",BQ223,IF(Units="EDR1 total",#REF!,BP223))</f>
        <v>13.98</v>
      </c>
      <c r="L223" s="3">
        <f t="shared" ca="1" si="559"/>
        <v>0</v>
      </c>
      <c r="M223" s="3" t="str">
        <f t="shared" ca="1" si="560"/>
        <v>Yes</v>
      </c>
      <c r="N223" s="27" t="str">
        <f t="shared" si="561"/>
        <v>W15R14</v>
      </c>
      <c r="O223" s="19">
        <f t="shared" ca="1" si="562"/>
        <v>1.0500000000000007</v>
      </c>
      <c r="P223" s="93">
        <f t="shared" ca="1" si="563"/>
        <v>186</v>
      </c>
      <c r="Q223" s="94">
        <f t="shared" ca="1" si="583"/>
        <v>5.43</v>
      </c>
      <c r="R223" s="94">
        <f t="shared" ca="1" si="583"/>
        <v>3</v>
      </c>
      <c r="S223" s="94">
        <f t="shared" ca="1" si="583"/>
        <v>0.85</v>
      </c>
      <c r="T223" s="94" t="str">
        <f t="shared" ca="1" si="583"/>
        <v/>
      </c>
      <c r="U223" s="94">
        <f t="shared" ca="1" si="583"/>
        <v>3.65</v>
      </c>
      <c r="V223" s="94">
        <f t="shared" ca="1" si="583"/>
        <v>0</v>
      </c>
      <c r="W223" s="94">
        <f t="shared" ca="1" si="565"/>
        <v>12.93</v>
      </c>
      <c r="X223" s="94">
        <f t="shared" ca="1" si="584"/>
        <v>18.82</v>
      </c>
      <c r="Y223" s="94">
        <f t="shared" ca="1" si="584"/>
        <v>2.2439299999999999E-2</v>
      </c>
      <c r="Z223" s="107">
        <f t="shared" ca="1" si="584"/>
        <v>3.2606999999999999</v>
      </c>
      <c r="AA223" s="107">
        <f t="shared" ca="1" si="584"/>
        <v>3.36</v>
      </c>
      <c r="AB223" s="94">
        <f t="shared" ca="1" si="584"/>
        <v>158</v>
      </c>
      <c r="AC223" s="94">
        <f t="shared" ca="1" si="584"/>
        <v>1.05</v>
      </c>
      <c r="AD223" s="94">
        <f t="shared" ca="1" si="584"/>
        <v>0.9</v>
      </c>
      <c r="AE223" s="99">
        <f t="shared" ca="1" si="567"/>
        <v>186</v>
      </c>
      <c r="AF223" s="59">
        <f t="shared" ca="1" si="585"/>
        <v>5.43</v>
      </c>
      <c r="AG223" s="59">
        <f t="shared" ca="1" si="585"/>
        <v>3</v>
      </c>
      <c r="AH223" s="59">
        <f t="shared" ca="1" si="585"/>
        <v>0.85</v>
      </c>
      <c r="AI223" s="59" t="str">
        <f t="shared" ca="1" si="585"/>
        <v/>
      </c>
      <c r="AJ223" s="59">
        <f t="shared" ca="1" si="585"/>
        <v>3.65</v>
      </c>
      <c r="AK223" s="59">
        <f t="shared" ca="1" si="585"/>
        <v>0</v>
      </c>
      <c r="AL223" s="59">
        <f t="shared" ca="1" si="585"/>
        <v>-7.45</v>
      </c>
      <c r="AM223" s="59">
        <f t="shared" ca="1" si="569"/>
        <v>12.93</v>
      </c>
      <c r="AN223" s="59">
        <f t="shared" ca="1" si="586"/>
        <v>2.2438199999999998E-2</v>
      </c>
      <c r="AO223" s="59">
        <f t="shared" ca="1" si="586"/>
        <v>3.2606999999999999</v>
      </c>
      <c r="AP223" s="59">
        <f t="shared" ca="1" si="586"/>
        <v>3.36</v>
      </c>
      <c r="AQ223" s="59">
        <f t="shared" ca="1" si="586"/>
        <v>158</v>
      </c>
      <c r="AR223" s="103">
        <f t="shared" ca="1" si="586"/>
        <v>3.2606999999999999</v>
      </c>
      <c r="AS223" s="103">
        <f t="shared" ca="1" si="586"/>
        <v>3.36</v>
      </c>
      <c r="AT223" s="59">
        <f t="shared" ca="1" si="586"/>
        <v>158</v>
      </c>
      <c r="AU223" s="59">
        <f t="shared" ca="1" si="586"/>
        <v>1.05</v>
      </c>
      <c r="AV223" s="59">
        <f t="shared" ca="1" si="586"/>
        <v>0.9</v>
      </c>
      <c r="AW223" s="93">
        <f t="shared" ca="1" si="571"/>
        <v>186</v>
      </c>
      <c r="AX223" s="94">
        <f t="shared" ca="1" si="587"/>
        <v>6.17</v>
      </c>
      <c r="AY223" s="94">
        <f t="shared" ca="1" si="587"/>
        <v>3.5</v>
      </c>
      <c r="AZ223" s="94">
        <f t="shared" ca="1" si="587"/>
        <v>0.85</v>
      </c>
      <c r="BA223" s="94" t="str">
        <f t="shared" ca="1" si="587"/>
        <v/>
      </c>
      <c r="BB223" s="94">
        <f t="shared" ca="1" si="587"/>
        <v>3.46</v>
      </c>
      <c r="BC223" s="94" t="str">
        <f t="shared" ca="1" si="587"/>
        <v/>
      </c>
      <c r="BD223" s="94">
        <f t="shared" ca="1" si="587"/>
        <v>-7.62</v>
      </c>
      <c r="BE223" s="94">
        <f t="shared" ca="1" si="573"/>
        <v>13.98</v>
      </c>
      <c r="BF223" s="94">
        <f t="shared" ca="1" si="588"/>
        <v>2.4259900000000001E-2</v>
      </c>
      <c r="BG223" s="94">
        <f t="shared" ca="1" si="588"/>
        <v>3.2606999999999999</v>
      </c>
      <c r="BH223" s="99">
        <f t="shared" ca="1" si="575"/>
        <v>186</v>
      </c>
      <c r="BI223" s="59">
        <f t="shared" ca="1" si="589"/>
        <v>6.17</v>
      </c>
      <c r="BJ223" s="59">
        <f t="shared" ca="1" si="589"/>
        <v>3.5</v>
      </c>
      <c r="BK223" s="59">
        <f t="shared" ca="1" si="589"/>
        <v>0.85</v>
      </c>
      <c r="BL223" s="59" t="str">
        <f t="shared" ca="1" si="589"/>
        <v/>
      </c>
      <c r="BM223" s="59">
        <f t="shared" ca="1" si="589"/>
        <v>3.46</v>
      </c>
      <c r="BN223" s="59" t="str">
        <f t="shared" ca="1" si="589"/>
        <v/>
      </c>
      <c r="BO223" s="59">
        <f t="shared" ca="1" si="589"/>
        <v>-7.62</v>
      </c>
      <c r="BP223" s="59">
        <f t="shared" ca="1" si="577"/>
        <v>13.98</v>
      </c>
      <c r="BQ223" s="59">
        <f t="shared" ca="1" si="590"/>
        <v>2.4259900000000001E-2</v>
      </c>
      <c r="BR223" s="59">
        <f t="shared" ca="1" si="590"/>
        <v>3.2606999999999999</v>
      </c>
      <c r="BS223" t="str">
        <f t="shared" si="579"/>
        <v>W18R14</v>
      </c>
      <c r="BT223">
        <f t="shared" si="580"/>
        <v>223</v>
      </c>
      <c r="BU223" t="b">
        <f t="shared" si="582"/>
        <v>1</v>
      </c>
      <c r="BV223" s="2"/>
    </row>
    <row r="224" spans="1:74" x14ac:dyDescent="0.3">
      <c r="A224" t="str">
        <f t="shared" si="581"/>
        <v>W18</v>
      </c>
      <c r="B224" t="s">
        <v>105</v>
      </c>
      <c r="C224" s="3" t="str">
        <f t="shared" si="552"/>
        <v>Zone 15</v>
      </c>
      <c r="D224" t="str">
        <f t="shared" ca="1" si="553"/>
        <v>Pass</v>
      </c>
      <c r="E224" s="2">
        <f t="shared" ca="1" si="554"/>
        <v>14.11</v>
      </c>
      <c r="F224" s="2">
        <f t="shared" ca="1" si="555"/>
        <v>14.11</v>
      </c>
      <c r="G224" s="3">
        <f t="shared" ca="1" si="556"/>
        <v>0</v>
      </c>
      <c r="H224" s="27" t="str">
        <f t="shared" ca="1" si="557"/>
        <v>Yes</v>
      </c>
      <c r="I224" s="2">
        <f t="shared" ca="1" si="558"/>
        <v>14.77</v>
      </c>
      <c r="J224" s="2">
        <f ca="1">IF(Units="EDR2 total",BF224,IF(Units="EDR1 total",#REF!,BE224))</f>
        <v>14.77</v>
      </c>
      <c r="K224" s="2">
        <f ca="1">IF(Units="EDR2 total",BQ224,IF(Units="EDR1 total",#REF!,BP224))</f>
        <v>14.77</v>
      </c>
      <c r="L224" s="3">
        <f t="shared" ca="1" si="559"/>
        <v>0</v>
      </c>
      <c r="M224" s="3" t="str">
        <f t="shared" ca="1" si="560"/>
        <v>Yes</v>
      </c>
      <c r="N224" s="27" t="s">
        <v>268</v>
      </c>
      <c r="O224" s="19">
        <f t="shared" ca="1" si="562"/>
        <v>0.66000000000000014</v>
      </c>
      <c r="P224" s="93">
        <f t="shared" ca="1" si="563"/>
        <v>187</v>
      </c>
      <c r="Q224" s="94">
        <f t="shared" ca="1" si="583"/>
        <v>0.67</v>
      </c>
      <c r="R224" s="94">
        <f t="shared" ca="1" si="583"/>
        <v>10.7</v>
      </c>
      <c r="S224" s="94">
        <f t="shared" ca="1" si="583"/>
        <v>0.86</v>
      </c>
      <c r="T224" s="94" t="str">
        <f t="shared" ca="1" si="583"/>
        <v/>
      </c>
      <c r="U224" s="94">
        <f t="shared" ca="1" si="583"/>
        <v>1.88</v>
      </c>
      <c r="V224" s="94">
        <f t="shared" ca="1" si="583"/>
        <v>0</v>
      </c>
      <c r="W224" s="94">
        <f t="shared" ca="1" si="565"/>
        <v>14.11</v>
      </c>
      <c r="X224" s="94">
        <f t="shared" ca="1" si="584"/>
        <v>16.739999999999998</v>
      </c>
      <c r="Y224" s="94">
        <f t="shared" ca="1" si="584"/>
        <v>0.15728</v>
      </c>
      <c r="Z224" s="107">
        <f t="shared" ca="1" si="584"/>
        <v>5.6820000000000004</v>
      </c>
      <c r="AA224" s="107">
        <f t="shared" ca="1" si="584"/>
        <v>2.76</v>
      </c>
      <c r="AB224" s="94">
        <f t="shared" ca="1" si="584"/>
        <v>264</v>
      </c>
      <c r="AC224" s="94">
        <f t="shared" ca="1" si="584"/>
        <v>0.66</v>
      </c>
      <c r="AD224" s="94">
        <f t="shared" ca="1" si="584"/>
        <v>0.5</v>
      </c>
      <c r="AE224" s="99">
        <f t="shared" ca="1" si="567"/>
        <v>187</v>
      </c>
      <c r="AF224" s="59">
        <f t="shared" ca="1" si="585"/>
        <v>0.67</v>
      </c>
      <c r="AG224" s="59">
        <f t="shared" ca="1" si="585"/>
        <v>10.7</v>
      </c>
      <c r="AH224" s="59">
        <f t="shared" ca="1" si="585"/>
        <v>0.86</v>
      </c>
      <c r="AI224" s="59" t="str">
        <f t="shared" ca="1" si="585"/>
        <v/>
      </c>
      <c r="AJ224" s="59">
        <f t="shared" ca="1" si="585"/>
        <v>1.88</v>
      </c>
      <c r="AK224" s="59">
        <f t="shared" ca="1" si="585"/>
        <v>0</v>
      </c>
      <c r="AL224" s="59">
        <f t="shared" ca="1" si="585"/>
        <v>-10.94</v>
      </c>
      <c r="AM224" s="59">
        <f t="shared" ca="1" si="569"/>
        <v>14.11</v>
      </c>
      <c r="AN224" s="59">
        <f t="shared" ca="1" si="586"/>
        <v>0.157273</v>
      </c>
      <c r="AO224" s="59">
        <f t="shared" ca="1" si="586"/>
        <v>5.6820000000000004</v>
      </c>
      <c r="AP224" s="59">
        <f t="shared" ca="1" si="586"/>
        <v>2.76</v>
      </c>
      <c r="AQ224" s="59">
        <f t="shared" ca="1" si="586"/>
        <v>264</v>
      </c>
      <c r="AR224" s="103">
        <f t="shared" ca="1" si="586"/>
        <v>5.6820000000000004</v>
      </c>
      <c r="AS224" s="103">
        <f t="shared" ca="1" si="586"/>
        <v>2.76</v>
      </c>
      <c r="AT224" s="59">
        <f t="shared" ca="1" si="586"/>
        <v>264</v>
      </c>
      <c r="AU224" s="59">
        <f t="shared" ca="1" si="586"/>
        <v>0.66</v>
      </c>
      <c r="AV224" s="59">
        <f t="shared" ca="1" si="586"/>
        <v>0.5</v>
      </c>
      <c r="AW224" s="93">
        <f t="shared" ca="1" si="571"/>
        <v>187</v>
      </c>
      <c r="AX224" s="94">
        <f t="shared" ca="1" si="587"/>
        <v>0.81</v>
      </c>
      <c r="AY224" s="94">
        <f t="shared" ca="1" si="587"/>
        <v>11.27</v>
      </c>
      <c r="AZ224" s="94">
        <f t="shared" ca="1" si="587"/>
        <v>0.86</v>
      </c>
      <c r="BA224" s="94" t="str">
        <f t="shared" ca="1" si="587"/>
        <v/>
      </c>
      <c r="BB224" s="94">
        <f t="shared" ca="1" si="587"/>
        <v>1.83</v>
      </c>
      <c r="BC224" s="94" t="str">
        <f t="shared" ca="1" si="587"/>
        <v/>
      </c>
      <c r="BD224" s="94">
        <f t="shared" ca="1" si="587"/>
        <v>-11.12</v>
      </c>
      <c r="BE224" s="94">
        <f t="shared" ca="1" si="573"/>
        <v>14.77</v>
      </c>
      <c r="BF224" s="94">
        <f t="shared" ca="1" si="588"/>
        <v>0.15968399999999999</v>
      </c>
      <c r="BG224" s="94">
        <f t="shared" ca="1" si="588"/>
        <v>5.6820000000000004</v>
      </c>
      <c r="BH224" s="99">
        <f t="shared" ca="1" si="575"/>
        <v>187</v>
      </c>
      <c r="BI224" s="59">
        <f t="shared" ca="1" si="589"/>
        <v>0.81</v>
      </c>
      <c r="BJ224" s="59">
        <f t="shared" ca="1" si="589"/>
        <v>11.27</v>
      </c>
      <c r="BK224" s="59">
        <f t="shared" ca="1" si="589"/>
        <v>0.86</v>
      </c>
      <c r="BL224" s="59" t="str">
        <f t="shared" ca="1" si="589"/>
        <v/>
      </c>
      <c r="BM224" s="59">
        <f t="shared" ca="1" si="589"/>
        <v>1.83</v>
      </c>
      <c r="BN224" s="59" t="str">
        <f t="shared" ca="1" si="589"/>
        <v/>
      </c>
      <c r="BO224" s="59">
        <f t="shared" ca="1" si="589"/>
        <v>-11.12</v>
      </c>
      <c r="BP224" s="59">
        <f t="shared" ca="1" si="577"/>
        <v>14.77</v>
      </c>
      <c r="BQ224" s="59">
        <f t="shared" ca="1" si="590"/>
        <v>0.15968399999999999</v>
      </c>
      <c r="BR224" s="59">
        <f t="shared" ca="1" si="590"/>
        <v>5.6820000000000004</v>
      </c>
      <c r="BS224" t="str">
        <f t="shared" si="579"/>
        <v>W18R15</v>
      </c>
      <c r="BT224">
        <f t="shared" si="580"/>
        <v>224</v>
      </c>
      <c r="BU224" t="b">
        <f t="shared" si="582"/>
        <v>1</v>
      </c>
      <c r="BV224" s="2"/>
    </row>
    <row r="225" spans="1:74" x14ac:dyDescent="0.3">
      <c r="A225" t="str">
        <f t="shared" si="581"/>
        <v>W18</v>
      </c>
      <c r="B225" t="s">
        <v>107</v>
      </c>
      <c r="C225" s="3" t="str">
        <f t="shared" si="552"/>
        <v>Zone 16</v>
      </c>
      <c r="D225" t="str">
        <f t="shared" ca="1" si="553"/>
        <v>Pass</v>
      </c>
      <c r="E225" s="2">
        <f t="shared" ca="1" si="554"/>
        <v>14.779999999999998</v>
      </c>
      <c r="F225" s="2">
        <f t="shared" ca="1" si="555"/>
        <v>14.779999999999998</v>
      </c>
      <c r="G225" s="3">
        <f t="shared" ca="1" si="556"/>
        <v>0</v>
      </c>
      <c r="H225" s="27" t="str">
        <f t="shared" ca="1" si="557"/>
        <v>Yes</v>
      </c>
      <c r="I225" s="2">
        <f t="shared" ca="1" si="558"/>
        <v>15.62</v>
      </c>
      <c r="J225" s="2">
        <f ca="1">IF(Units="EDR2 total",BF225,IF(Units="EDR1 total",#REF!,BE225))</f>
        <v>15.62</v>
      </c>
      <c r="K225" s="2">
        <f ca="1">IF(Units="EDR2 total",BQ225,IF(Units="EDR1 total",#REF!,BP225))</f>
        <v>15.62</v>
      </c>
      <c r="L225" s="3">
        <f t="shared" ca="1" si="559"/>
        <v>0</v>
      </c>
      <c r="M225" s="3" t="str">
        <f t="shared" ca="1" si="560"/>
        <v>Yes</v>
      </c>
      <c r="N225" s="27" t="str">
        <f t="shared" si="561"/>
        <v>W15R16</v>
      </c>
      <c r="O225" s="19">
        <f t="shared" ca="1" si="562"/>
        <v>0.84000000000000163</v>
      </c>
      <c r="P225" s="93">
        <f t="shared" ca="1" si="563"/>
        <v>188</v>
      </c>
      <c r="Q225" s="94">
        <f t="shared" ca="1" si="583"/>
        <v>9.85</v>
      </c>
      <c r="R225" s="94">
        <f t="shared" ca="1" si="583"/>
        <v>0.19</v>
      </c>
      <c r="S225" s="94">
        <f t="shared" ca="1" si="583"/>
        <v>0.86</v>
      </c>
      <c r="T225" s="94" t="str">
        <f t="shared" ca="1" si="583"/>
        <v/>
      </c>
      <c r="U225" s="94">
        <f t="shared" ca="1" si="583"/>
        <v>3.88</v>
      </c>
      <c r="V225" s="94">
        <f t="shared" ca="1" si="583"/>
        <v>0</v>
      </c>
      <c r="W225" s="94">
        <f t="shared" ca="1" si="565"/>
        <v>14.779999999999998</v>
      </c>
      <c r="X225" s="94">
        <f t="shared" ca="1" si="584"/>
        <v>22.46</v>
      </c>
      <c r="Y225" s="94">
        <f t="shared" ca="1" si="584"/>
        <v>5.2232199999999998E-5</v>
      </c>
      <c r="Z225" s="107">
        <f t="shared" ca="1" si="584"/>
        <v>2.8130000000000002</v>
      </c>
      <c r="AA225" s="107">
        <f t="shared" ca="1" si="584"/>
        <v>3.91</v>
      </c>
      <c r="AB225" s="94" t="str">
        <f t="shared" ca="1" si="584"/>
        <v>n/a</v>
      </c>
      <c r="AC225" s="94">
        <f t="shared" ca="1" si="584"/>
        <v>0.84</v>
      </c>
      <c r="AD225" s="94">
        <f t="shared" ca="1" si="584"/>
        <v>0.8</v>
      </c>
      <c r="AE225" s="99">
        <f t="shared" ca="1" si="567"/>
        <v>188</v>
      </c>
      <c r="AF225" s="59">
        <f t="shared" ca="1" si="585"/>
        <v>9.85</v>
      </c>
      <c r="AG225" s="59">
        <f t="shared" ca="1" si="585"/>
        <v>0.19</v>
      </c>
      <c r="AH225" s="59">
        <f t="shared" ca="1" si="585"/>
        <v>0.86</v>
      </c>
      <c r="AI225" s="59" t="str">
        <f t="shared" ca="1" si="585"/>
        <v/>
      </c>
      <c r="AJ225" s="59">
        <f t="shared" ca="1" si="585"/>
        <v>3.88</v>
      </c>
      <c r="AK225" s="59">
        <f t="shared" ca="1" si="585"/>
        <v>0</v>
      </c>
      <c r="AL225" s="59">
        <f t="shared" ca="1" si="585"/>
        <v>-5.69</v>
      </c>
      <c r="AM225" s="59">
        <f t="shared" ca="1" si="569"/>
        <v>14.779999999999998</v>
      </c>
      <c r="AN225" s="59">
        <f t="shared" ca="1" si="586"/>
        <v>5.2230800000000001E-5</v>
      </c>
      <c r="AO225" s="59">
        <f t="shared" ca="1" si="586"/>
        <v>2.8130000000000002</v>
      </c>
      <c r="AP225" s="59">
        <f t="shared" ca="1" si="586"/>
        <v>3.91</v>
      </c>
      <c r="AQ225" s="59" t="str">
        <f t="shared" ca="1" si="586"/>
        <v>n/a</v>
      </c>
      <c r="AR225" s="103">
        <f t="shared" ca="1" si="586"/>
        <v>2.8130000000000002</v>
      </c>
      <c r="AS225" s="103">
        <f t="shared" ca="1" si="586"/>
        <v>3.91</v>
      </c>
      <c r="AT225" s="59" t="str">
        <f t="shared" ca="1" si="586"/>
        <v>n/a</v>
      </c>
      <c r="AU225" s="59">
        <f t="shared" ca="1" si="586"/>
        <v>0.84</v>
      </c>
      <c r="AV225" s="59">
        <f t="shared" ca="1" si="586"/>
        <v>0.8</v>
      </c>
      <c r="AW225" s="93">
        <f t="shared" ca="1" si="571"/>
        <v>188</v>
      </c>
      <c r="AX225" s="94">
        <f t="shared" ca="1" si="587"/>
        <v>10.66</v>
      </c>
      <c r="AY225" s="94">
        <f t="shared" ca="1" si="587"/>
        <v>0.42</v>
      </c>
      <c r="AZ225" s="94">
        <f t="shared" ca="1" si="587"/>
        <v>0.86</v>
      </c>
      <c r="BA225" s="94" t="str">
        <f t="shared" ca="1" si="587"/>
        <v/>
      </c>
      <c r="BB225" s="94">
        <f t="shared" ca="1" si="587"/>
        <v>3.68</v>
      </c>
      <c r="BC225" s="94" t="str">
        <f t="shared" ca="1" si="587"/>
        <v/>
      </c>
      <c r="BD225" s="94">
        <f t="shared" ca="1" si="587"/>
        <v>-5.75</v>
      </c>
      <c r="BE225" s="94">
        <f t="shared" ca="1" si="573"/>
        <v>15.62</v>
      </c>
      <c r="BF225" s="94">
        <f t="shared" ca="1" si="588"/>
        <v>9.8966600000000002E-5</v>
      </c>
      <c r="BG225" s="94">
        <f t="shared" ca="1" si="588"/>
        <v>2.8130000000000002</v>
      </c>
      <c r="BH225" s="99">
        <f t="shared" ca="1" si="575"/>
        <v>188</v>
      </c>
      <c r="BI225" s="59">
        <f t="shared" ca="1" si="589"/>
        <v>10.66</v>
      </c>
      <c r="BJ225" s="59">
        <f t="shared" ca="1" si="589"/>
        <v>0.42</v>
      </c>
      <c r="BK225" s="59">
        <f t="shared" ca="1" si="589"/>
        <v>0.86</v>
      </c>
      <c r="BL225" s="59" t="str">
        <f t="shared" ca="1" si="589"/>
        <v/>
      </c>
      <c r="BM225" s="59">
        <f t="shared" ca="1" si="589"/>
        <v>3.68</v>
      </c>
      <c r="BN225" s="59" t="str">
        <f t="shared" ca="1" si="589"/>
        <v/>
      </c>
      <c r="BO225" s="59">
        <f t="shared" ca="1" si="589"/>
        <v>-5.75</v>
      </c>
      <c r="BP225" s="59">
        <f t="shared" ca="1" si="577"/>
        <v>15.62</v>
      </c>
      <c r="BQ225" s="59">
        <f t="shared" ca="1" si="590"/>
        <v>9.8966600000000002E-5</v>
      </c>
      <c r="BR225" s="59">
        <f t="shared" ca="1" si="590"/>
        <v>2.8130000000000002</v>
      </c>
      <c r="BS225" t="str">
        <f t="shared" si="579"/>
        <v>W18R16</v>
      </c>
      <c r="BT225">
        <f t="shared" si="580"/>
        <v>225</v>
      </c>
      <c r="BU225" t="b">
        <f t="shared" si="582"/>
        <v>1</v>
      </c>
      <c r="BV225" s="2"/>
    </row>
    <row r="226" spans="1:74" x14ac:dyDescent="0.3">
      <c r="A226" s="18" t="str">
        <f>"Result "&amp;A209</f>
        <v>Result W18</v>
      </c>
      <c r="C226" s="5"/>
      <c r="D226" s="6" t="str" cm="1">
        <f t="array" aca="1" ref="D226" ca="1">IF(NOT(BU226),"n/a",IF(COUNTIF(D210:D225,Pass)=INDIRECT("count"&amp;A225),Pass,Fail))</f>
        <v>Pass</v>
      </c>
      <c r="E226" s="15">
        <f ca="1">AVERAGE(E210:E225)</f>
        <v>9.9212499999999988</v>
      </c>
      <c r="F226" s="15">
        <f ca="1">AVERAGE(F210:F225)</f>
        <v>9.9187499999999975</v>
      </c>
      <c r="G226" s="16">
        <f t="shared" ca="1" si="556"/>
        <v>-2.519843769687569E-4</v>
      </c>
      <c r="H226" s="17"/>
      <c r="I226" s="15">
        <f ca="1">AVERAGE(I210:I225)</f>
        <v>10.529375000000002</v>
      </c>
      <c r="J226" s="15">
        <f ca="1">AVERAGE(J210:J225)</f>
        <v>10.529375000000002</v>
      </c>
      <c r="K226" s="15">
        <f ca="1">AVERAGE(K210:K225)</f>
        <v>10.529375000000002</v>
      </c>
      <c r="L226" s="16">
        <f t="shared" ca="1" si="559"/>
        <v>0</v>
      </c>
      <c r="M226" s="17" t="s">
        <v>252</v>
      </c>
      <c r="N226" s="17">
        <f ca="1">MIN(L210:L225)</f>
        <v>0</v>
      </c>
      <c r="O226" s="15">
        <f ca="1">AVERAGE(O210:O225)</f>
        <v>0.61062500000000008</v>
      </c>
      <c r="P226" s="95" t="s">
        <v>253</v>
      </c>
      <c r="Q226" s="96">
        <f t="shared" ref="Q226:AC226" ca="1" si="591">IFERROR(AVERAGE(Q210:Q225),"")</f>
        <v>3.808125</v>
      </c>
      <c r="R226" s="96">
        <f t="shared" ca="1" si="591"/>
        <v>1.86375</v>
      </c>
      <c r="S226" s="96">
        <f t="shared" ca="1" si="591"/>
        <v>0.85937499999999978</v>
      </c>
      <c r="T226" s="96" t="str">
        <f t="shared" ca="1" si="591"/>
        <v/>
      </c>
      <c r="U226" s="96">
        <f t="shared" ca="1" si="591"/>
        <v>3.3900000000000006</v>
      </c>
      <c r="V226" s="96">
        <f t="shared" ca="1" si="591"/>
        <v>0</v>
      </c>
      <c r="W226" s="96">
        <f t="shared" ca="1" si="591"/>
        <v>9.9212499999999988</v>
      </c>
      <c r="X226" s="96">
        <f t="shared" ca="1" si="591"/>
        <v>17.178750000000001</v>
      </c>
      <c r="Y226" s="96">
        <f t="shared" ca="1" si="591"/>
        <v>2.4211887668124998E-2</v>
      </c>
      <c r="Z226" s="108">
        <f t="shared" ca="1" si="591"/>
        <v>3.2240812500000007</v>
      </c>
      <c r="AA226" s="108">
        <f t="shared" ca="1" si="591"/>
        <v>3.5162499999999994</v>
      </c>
      <c r="AB226" s="96">
        <f t="shared" ca="1" si="591"/>
        <v>155.66666666666666</v>
      </c>
      <c r="AC226" s="96">
        <f t="shared" ca="1" si="591"/>
        <v>0.60812500000000003</v>
      </c>
      <c r="AD226" s="96">
        <f t="shared" ref="AD226" ca="1" si="592">IFERROR(AVERAGE(AD210:AD225),"")</f>
        <v>0.55625000000000013</v>
      </c>
      <c r="AE226" s="79" t="s">
        <v>253</v>
      </c>
      <c r="AF226" s="79">
        <f t="shared" ref="AF226:AU226" ca="1" si="593">IFERROR(AVERAGE(AF210:AF225),"")</f>
        <v>3.805625</v>
      </c>
      <c r="AG226" s="79">
        <f t="shared" ca="1" si="593"/>
        <v>1.86375</v>
      </c>
      <c r="AH226" s="79">
        <f t="shared" ca="1" si="593"/>
        <v>0.85937499999999978</v>
      </c>
      <c r="AI226" s="79" t="str">
        <f t="shared" ca="1" si="593"/>
        <v/>
      </c>
      <c r="AJ226" s="79">
        <f t="shared" ca="1" si="593"/>
        <v>3.3900000000000006</v>
      </c>
      <c r="AK226" s="79">
        <f t="shared" ca="1" si="593"/>
        <v>0</v>
      </c>
      <c r="AL226" s="79">
        <f t="shared" ref="AL226" ca="1" si="594">IFERROR(AVERAGE(AL210:AL225),"")</f>
        <v>-6.2131249999999998</v>
      </c>
      <c r="AM226" s="79">
        <f t="shared" ca="1" si="593"/>
        <v>9.9187499999999975</v>
      </c>
      <c r="AN226" s="79">
        <f t="shared" ca="1" si="593"/>
        <v>2.4209539277500001E-2</v>
      </c>
      <c r="AO226" s="79">
        <f t="shared" ca="1" si="593"/>
        <v>3.2240812500000007</v>
      </c>
      <c r="AP226" s="79">
        <f t="shared" ca="1" si="593"/>
        <v>3.5181249999999995</v>
      </c>
      <c r="AQ226" s="79">
        <f t="shared" ca="1" si="593"/>
        <v>155.77777777777777</v>
      </c>
      <c r="AR226" s="104">
        <f t="shared" ca="1" si="593"/>
        <v>3.2240812500000007</v>
      </c>
      <c r="AS226" s="104">
        <f t="shared" ca="1" si="593"/>
        <v>3.5181249999999995</v>
      </c>
      <c r="AT226" s="79">
        <f t="shared" ca="1" si="593"/>
        <v>155.77777777777777</v>
      </c>
      <c r="AU226" s="79">
        <f t="shared" ca="1" si="593"/>
        <v>0.61062500000000008</v>
      </c>
      <c r="AV226" s="79">
        <f t="shared" ref="AV226" ca="1" si="595">IFERROR(AVERAGE(AV210:AV225),"")</f>
        <v>0.56187500000000012</v>
      </c>
      <c r="AX226" s="96">
        <f t="shared" ref="AX226:BG226" ca="1" si="596">IFERROR(AVERAGE(AX210:AX225),"")</f>
        <v>4.2493750000000006</v>
      </c>
      <c r="AY226" s="96">
        <f t="shared" ca="1" si="596"/>
        <v>2.120625</v>
      </c>
      <c r="AZ226" s="96">
        <f t="shared" ca="1" si="596"/>
        <v>0.85937499999999978</v>
      </c>
      <c r="BA226" s="96" t="str">
        <f t="shared" ca="1" si="596"/>
        <v/>
      </c>
      <c r="BB226" s="96">
        <f t="shared" ca="1" si="596"/>
        <v>3.3000000000000003</v>
      </c>
      <c r="BC226" s="96" t="str">
        <f t="shared" ca="1" si="596"/>
        <v/>
      </c>
      <c r="BD226" s="96">
        <f t="shared" ref="BD226" ca="1" si="597">IFERROR(AVERAGE(BD210:BD225),"")</f>
        <v>-6.2774999999999999</v>
      </c>
      <c r="BE226" s="96">
        <f t="shared" ca="1" si="596"/>
        <v>10.529375000000002</v>
      </c>
      <c r="BF226" s="96">
        <f t="shared" ca="1" si="596"/>
        <v>2.5197160193749998E-2</v>
      </c>
      <c r="BG226" s="96">
        <f t="shared" ca="1" si="596"/>
        <v>3.2240812500000007</v>
      </c>
      <c r="BH226" s="79"/>
      <c r="BI226" s="79">
        <f t="shared" ref="BI226:BR226" ca="1" si="598">IFERROR(AVERAGE(BI210:BI225),"")</f>
        <v>4.2493750000000006</v>
      </c>
      <c r="BJ226" s="79">
        <f t="shared" ca="1" si="598"/>
        <v>2.120625</v>
      </c>
      <c r="BK226" s="79">
        <f t="shared" ca="1" si="598"/>
        <v>0.85937499999999978</v>
      </c>
      <c r="BL226" s="79" t="str">
        <f t="shared" ca="1" si="598"/>
        <v/>
      </c>
      <c r="BM226" s="79">
        <f t="shared" ca="1" si="598"/>
        <v>3.3000000000000003</v>
      </c>
      <c r="BN226" s="79" t="str">
        <f t="shared" ca="1" si="598"/>
        <v/>
      </c>
      <c r="BO226" s="79">
        <f t="shared" ref="BO226" ca="1" si="599">IFERROR(AVERAGE(BO210:BO225),"")</f>
        <v>-6.2774999999999999</v>
      </c>
      <c r="BP226" s="79">
        <f t="shared" ca="1" si="598"/>
        <v>10.529375000000002</v>
      </c>
      <c r="BQ226" s="79">
        <f t="shared" ca="1" si="598"/>
        <v>2.5197160193749998E-2</v>
      </c>
      <c r="BR226" s="79">
        <f t="shared" ca="1" si="598"/>
        <v>3.2240812500000007</v>
      </c>
      <c r="BU226" t="b">
        <f t="shared" si="582"/>
        <v>1</v>
      </c>
    </row>
    <row r="227" spans="1:74" x14ac:dyDescent="0.3">
      <c r="C227" s="6" t="str">
        <f>"Page 10 of "&amp;TotalPages</f>
        <v>Page 10 of 11</v>
      </c>
      <c r="D227" s="6"/>
      <c r="E227" s="6"/>
      <c r="F227" s="6"/>
      <c r="G227" s="6"/>
      <c r="H227" s="5"/>
      <c r="I227" s="6"/>
      <c r="J227" s="6"/>
      <c r="K227" s="6"/>
      <c r="L227" s="5" t="s">
        <v>254</v>
      </c>
      <c r="M227" s="5" t="s">
        <v>255</v>
      </c>
      <c r="N227" s="28">
        <f ca="1">MAX(L210:L225)</f>
        <v>0</v>
      </c>
      <c r="AE227" s="44" t="s">
        <v>256</v>
      </c>
      <c r="AF227" s="100">
        <f ca="1">(AF226-Q226)/Q226</f>
        <v>-6.564910553093574E-4</v>
      </c>
      <c r="AG227" s="100">
        <f ca="1">(AG226-R226)/R226</f>
        <v>0</v>
      </c>
      <c r="AH227" s="100">
        <f ca="1">(AH226-S226)/S226</f>
        <v>0</v>
      </c>
      <c r="AI227" s="100"/>
      <c r="AJ227" s="100">
        <f ca="1">(AJ226-U226)/U226</f>
        <v>0</v>
      </c>
      <c r="AK227" s="100"/>
      <c r="AL227" s="100"/>
      <c r="AM227" s="100">
        <f ca="1">(AM226-W226)/W226</f>
        <v>-2.519843769687569E-4</v>
      </c>
      <c r="BH227" s="44"/>
      <c r="BI227" s="100"/>
      <c r="BJ227" s="100"/>
      <c r="BK227" s="100"/>
      <c r="BL227" s="100"/>
      <c r="BM227" s="100"/>
      <c r="BN227" s="100"/>
      <c r="BO227" s="100"/>
      <c r="BP227" s="100"/>
    </row>
    <row r="228" spans="1:74" x14ac:dyDescent="0.3">
      <c r="A228" s="6" t="s">
        <v>170</v>
      </c>
      <c r="B228" s="6" t="str">
        <f>VLOOKUP(A228,TestArray,2)&amp;" in "&amp;VLOOKUP(A228,TestArray,3)&amp;" for Prototype "&amp;VLOOKUP(A228,TestArray,4)</f>
        <v>PV in CZ12 for Prototype P2100ft2</v>
      </c>
      <c r="C228" s="6"/>
      <c r="I228" s="6" t="str">
        <f>VLOOKUP(A228,TestArray,21)</f>
        <v>Standard = V04R12</v>
      </c>
    </row>
    <row r="229" spans="1:74" x14ac:dyDescent="0.3">
      <c r="A229" t="str">
        <f>A228</f>
        <v>W20</v>
      </c>
      <c r="B229" t="s">
        <v>74</v>
      </c>
      <c r="C229" s="3" t="str">
        <f t="shared" ref="C229:C238" si="600">VLOOKUP(A229,TestArray,4+RIGHT(B229,2))</f>
        <v>Proposed Design</v>
      </c>
      <c r="D229" t="str">
        <f t="shared" ref="D229:D238" ca="1" si="601">IF(NOT(BU229),"n/a",IF(AND(H229=Yes,M229=Yes),Pass,Fail))</f>
        <v>Pass</v>
      </c>
      <c r="E229" s="2">
        <f t="shared" ref="E229:E238" ca="1" si="602">IF(Units="EDR2 total",X229,IF(Units="EDR1 total",Y229,W229))</f>
        <v>11.54</v>
      </c>
      <c r="F229" s="2">
        <f t="shared" ref="F229:F238" ca="1" si="603">IF(Units="EDR2 total",AN229,IF(Units="EDR1 total",AQ229,AM229))</f>
        <v>11.54</v>
      </c>
      <c r="G229" s="3">
        <f t="shared" ref="G229:G239" ca="1" si="604">IF(E229=0,0,(F229-E229)/E229)</f>
        <v>0</v>
      </c>
      <c r="H229" s="27" t="str">
        <f t="shared" ref="H229:H238" ca="1" si="605">IF(AND((E229-Tolerance&lt;=F229),(E229+Tolerance&gt;=F229)),Yes,No)</f>
        <v>Yes</v>
      </c>
      <c r="I229" s="2">
        <f t="shared" ref="I229:I238" ca="1" si="606">IF(Units="EDR2 total",J229,IF(Units="EDR1 total",J229,INDIRECT(RefCol&amp;INDEX(StandardArray,MATCH($N229,StandardList,0),2))))</f>
        <v>12.05</v>
      </c>
      <c r="J229" s="2">
        <f ca="1">IF(Units="EDR2 total",BF229,IF(Units="EDR1 total",#REF!,BE229))</f>
        <v>12.05</v>
      </c>
      <c r="K229" s="2">
        <f ca="1">IF(Units="EDR2 total",BQ229,IF(Units="EDR1 total",#REF!,BP229))</f>
        <v>12.05</v>
      </c>
      <c r="L229" s="3">
        <f t="shared" ref="L229:L239" ca="1" si="607">IF(I229=0,0,(K229-I229)/I229)</f>
        <v>0</v>
      </c>
      <c r="M229" s="3" t="str">
        <f t="shared" ref="M229:M238" ca="1" si="608">IF(AND((I229-Tolerance&lt;=K229),(I229+Tolerance&gt;=K229),(J229-Tolerance&lt;=K229),(J229+Tolerance&gt;=K229)),Yes,No)</f>
        <v>Yes</v>
      </c>
      <c r="N229" s="27" t="s">
        <v>79</v>
      </c>
      <c r="O229" s="19">
        <f t="shared" ref="O229:O238" ca="1" si="609">K229-F229</f>
        <v>0.51000000000000156</v>
      </c>
      <c r="P229" s="93">
        <f t="shared" ref="P229:P238" ca="1" si="610">MATCH($A229&amp;$B229,INDIRECT(P$2),0)</f>
        <v>189</v>
      </c>
      <c r="Q229" s="94">
        <f t="shared" ref="Q229:V238" ca="1" si="611">IF(Q$3=0,"",INDEX(INDIRECT(Q$1),$P229,Q$3))</f>
        <v>5.87</v>
      </c>
      <c r="R229" s="94">
        <f t="shared" ca="1" si="611"/>
        <v>0.61</v>
      </c>
      <c r="S229" s="94">
        <f t="shared" ca="1" si="611"/>
        <v>0.88</v>
      </c>
      <c r="T229" s="94" t="str">
        <f t="shared" ca="1" si="611"/>
        <v/>
      </c>
      <c r="U229" s="94">
        <f t="shared" ca="1" si="611"/>
        <v>4.18</v>
      </c>
      <c r="V229" s="94">
        <f t="shared" ca="1" si="611"/>
        <v>0</v>
      </c>
      <c r="W229" s="94">
        <f t="shared" ref="W229:W238" ca="1" si="612">IF(TotalSum="No",INDEX(INDIRECT(W$1),$P229,W$3),SUM(Q229:V229))</f>
        <v>11.54</v>
      </c>
      <c r="X229" s="94">
        <f t="shared" ref="X229:AD238" ca="1" si="613">IF(X$3=0,"",INDEX(INDIRECT(X$1),$P229,X$3))</f>
        <v>20.67</v>
      </c>
      <c r="Y229" s="94">
        <f t="shared" ca="1" si="613"/>
        <v>8.9803000000000001E-3</v>
      </c>
      <c r="Z229" s="107">
        <f t="shared" ca="1" si="613"/>
        <v>2.6873</v>
      </c>
      <c r="AA229" s="107">
        <f t="shared" ca="1" si="613"/>
        <v>4.03</v>
      </c>
      <c r="AB229" s="94">
        <f t="shared" ca="1" si="613"/>
        <v>49</v>
      </c>
      <c r="AC229" s="94">
        <f t="shared" ca="1" si="613"/>
        <v>0.51</v>
      </c>
      <c r="AD229" s="94">
        <f t="shared" ca="1" si="613"/>
        <v>0.47</v>
      </c>
      <c r="AE229" s="99">
        <f t="shared" ref="AE229:AE238" ca="1" si="614">MATCH($A229&amp;$B229,INDIRECT(AE$2),0)</f>
        <v>189</v>
      </c>
      <c r="AF229" s="59">
        <f t="shared" ref="AF229:AL238" ca="1" si="615">IF(AF$3=0,"",INDEX(INDIRECT(AF$1),$AE229,AF$3))</f>
        <v>5.87</v>
      </c>
      <c r="AG229" s="59">
        <f t="shared" ca="1" si="615"/>
        <v>0.61</v>
      </c>
      <c r="AH229" s="59">
        <f t="shared" ca="1" si="615"/>
        <v>0.88</v>
      </c>
      <c r="AI229" s="59" t="str">
        <f t="shared" ca="1" si="615"/>
        <v/>
      </c>
      <c r="AJ229" s="59">
        <f t="shared" ca="1" si="615"/>
        <v>4.18</v>
      </c>
      <c r="AK229" s="59">
        <f t="shared" ca="1" si="615"/>
        <v>0</v>
      </c>
      <c r="AL229" s="59">
        <f t="shared" ca="1" si="615"/>
        <v>-5.13</v>
      </c>
      <c r="AM229" s="59">
        <f t="shared" ref="AM229:AM238" ca="1" si="616">IF(TotalSum="No",INDEX(INDIRECT(AM$1),$AE229,AM$3),SUM(AF229:AK229))</f>
        <v>11.54</v>
      </c>
      <c r="AN229" s="59">
        <f t="shared" ref="AN229:AV238" ca="1" si="617">IF(AN$3=0,"",INDEX(INDIRECT(AN$1),$AE229,AN$3))</f>
        <v>8.98032E-3</v>
      </c>
      <c r="AO229" s="59">
        <f t="shared" ca="1" si="617"/>
        <v>2.6873</v>
      </c>
      <c r="AP229" s="59">
        <f t="shared" ca="1" si="617"/>
        <v>4.03</v>
      </c>
      <c r="AQ229" s="59">
        <f t="shared" ca="1" si="617"/>
        <v>49</v>
      </c>
      <c r="AR229" s="103">
        <f t="shared" ca="1" si="617"/>
        <v>2.6873</v>
      </c>
      <c r="AS229" s="103">
        <f t="shared" ca="1" si="617"/>
        <v>4.03</v>
      </c>
      <c r="AT229" s="59">
        <f t="shared" ca="1" si="617"/>
        <v>49</v>
      </c>
      <c r="AU229" s="59">
        <f t="shared" ca="1" si="617"/>
        <v>0.51</v>
      </c>
      <c r="AV229" s="59">
        <f t="shared" ca="1" si="617"/>
        <v>0.47</v>
      </c>
      <c r="AW229" s="93">
        <f t="shared" ref="AW229:AW238" ca="1" si="618">MATCH($A229&amp;$B229,INDIRECT(AW$2),0)</f>
        <v>189</v>
      </c>
      <c r="AX229" s="94">
        <f t="shared" ref="AX229:BD238" ca="1" si="619">IF(AX$3=0,"",INDEX(INDIRECT(AX$1),$AW229,AX$3))</f>
        <v>6.27</v>
      </c>
      <c r="AY229" s="94">
        <f t="shared" ca="1" si="619"/>
        <v>0.83</v>
      </c>
      <c r="AZ229" s="94">
        <f t="shared" ca="1" si="619"/>
        <v>0.88</v>
      </c>
      <c r="BA229" s="94" t="str">
        <f t="shared" ca="1" si="619"/>
        <v/>
      </c>
      <c r="BB229" s="94">
        <f t="shared" ca="1" si="619"/>
        <v>4.07</v>
      </c>
      <c r="BC229" s="94" t="str">
        <f t="shared" ca="1" si="619"/>
        <v/>
      </c>
      <c r="BD229" s="94">
        <f t="shared" ca="1" si="619"/>
        <v>-5.18</v>
      </c>
      <c r="BE229" s="94">
        <f t="shared" ref="BE229:BE238" ca="1" si="620">IF(TotalSum="No",INDEX(INDIRECT(BE$1),$AW229,BE$3),SUM(AX229:BC229))</f>
        <v>12.05</v>
      </c>
      <c r="BF229" s="94">
        <f t="shared" ref="BF229:BG238" ca="1" si="621">IF(BF$3=0,"",INDEX(INDIRECT(BF$1),$P229,BF$3))</f>
        <v>9.0878699999999996E-3</v>
      </c>
      <c r="BG229" s="94">
        <f t="shared" ca="1" si="621"/>
        <v>2.6873</v>
      </c>
      <c r="BH229" s="99">
        <f t="shared" ref="BH229:BH238" ca="1" si="622">MATCH($A229&amp;$B229,INDIRECT(BH$2),0)</f>
        <v>189</v>
      </c>
      <c r="BI229" s="59">
        <f t="shared" ref="BI229:BO238" ca="1" si="623">IF(BI$3=0,"",INDEX(INDIRECT(BI$1),$BH229,BI$3))</f>
        <v>6.27</v>
      </c>
      <c r="BJ229" s="59">
        <f t="shared" ca="1" si="623"/>
        <v>0.83</v>
      </c>
      <c r="BK229" s="59">
        <f t="shared" ca="1" si="623"/>
        <v>0.88</v>
      </c>
      <c r="BL229" s="59" t="str">
        <f t="shared" ca="1" si="623"/>
        <v/>
      </c>
      <c r="BM229" s="59">
        <f t="shared" ca="1" si="623"/>
        <v>4.07</v>
      </c>
      <c r="BN229" s="59" t="str">
        <f t="shared" ca="1" si="623"/>
        <v/>
      </c>
      <c r="BO229" s="59">
        <f t="shared" ca="1" si="623"/>
        <v>-5.18</v>
      </c>
      <c r="BP229" s="59">
        <f t="shared" ref="BP229:BP238" ca="1" si="624">IF(TotalSum="No",INDEX(INDIRECT(BP$1),$BH229,BP$3),SUM(BI229:BN229))</f>
        <v>12.05</v>
      </c>
      <c r="BQ229" s="59">
        <f t="shared" ref="BQ229:BR238" ca="1" si="625">IF(BQ$3=0,"",INDEX(INDIRECT(BQ$1),$BH229,BQ$3))</f>
        <v>9.0878699999999996E-3</v>
      </c>
      <c r="BR229" s="59">
        <f t="shared" ca="1" si="625"/>
        <v>2.6873</v>
      </c>
      <c r="BS229" t="str">
        <f t="shared" ref="BS229:BS238" si="626">A229&amp;B229</f>
        <v>W20R01</v>
      </c>
      <c r="BT229">
        <f t="shared" ref="BT229:BT238" si="627">ROW(BS229)</f>
        <v>229</v>
      </c>
      <c r="BU229" t="b">
        <f>AND(SingleFamily="Yes",NewlyConstructed="Yes")</f>
        <v>1</v>
      </c>
    </row>
    <row r="230" spans="1:74" x14ac:dyDescent="0.3">
      <c r="A230" t="str">
        <f t="shared" ref="A230:A238" si="628">A229</f>
        <v>W20</v>
      </c>
      <c r="B230" t="s">
        <v>77</v>
      </c>
      <c r="C230" s="3" t="str">
        <f t="shared" si="600"/>
        <v>Maximum PV</v>
      </c>
      <c r="D230" t="str">
        <f t="shared" ca="1" si="601"/>
        <v>Pass</v>
      </c>
      <c r="E230" s="2">
        <f t="shared" ca="1" si="602"/>
        <v>11.54</v>
      </c>
      <c r="F230" s="2">
        <f t="shared" ca="1" si="603"/>
        <v>11.54</v>
      </c>
      <c r="G230" s="3">
        <f t="shared" ca="1" si="604"/>
        <v>0</v>
      </c>
      <c r="H230" s="27" t="str">
        <f t="shared" ca="1" si="605"/>
        <v>Yes</v>
      </c>
      <c r="I230" s="2">
        <f t="shared" ca="1" si="606"/>
        <v>12.05</v>
      </c>
      <c r="J230" s="2">
        <f ca="1">IF(Units="EDR2 total",BF230,IF(Units="EDR1 total",#REF!,BE230))</f>
        <v>12.05</v>
      </c>
      <c r="K230" s="2">
        <f ca="1">IF(Units="EDR2 total",BQ230,IF(Units="EDR1 total",#REF!,BP230))</f>
        <v>12.05</v>
      </c>
      <c r="L230" s="3">
        <f t="shared" ca="1" si="607"/>
        <v>0</v>
      </c>
      <c r="M230" s="3" t="str">
        <f t="shared" ca="1" si="608"/>
        <v>Yes</v>
      </c>
      <c r="N230" s="27" t="str">
        <f>N229</f>
        <v>W04R12</v>
      </c>
      <c r="O230" s="19">
        <f t="shared" ca="1" si="609"/>
        <v>0.51000000000000156</v>
      </c>
      <c r="P230" s="93">
        <f t="shared" ca="1" si="610"/>
        <v>190</v>
      </c>
      <c r="Q230" s="94">
        <f t="shared" ca="1" si="611"/>
        <v>5.87</v>
      </c>
      <c r="R230" s="94">
        <f t="shared" ca="1" si="611"/>
        <v>0.61</v>
      </c>
      <c r="S230" s="94">
        <f t="shared" ca="1" si="611"/>
        <v>0.88</v>
      </c>
      <c r="T230" s="94" t="str">
        <f t="shared" ca="1" si="611"/>
        <v/>
      </c>
      <c r="U230" s="94">
        <f t="shared" ca="1" si="611"/>
        <v>4.18</v>
      </c>
      <c r="V230" s="94">
        <f t="shared" ca="1" si="611"/>
        <v>0</v>
      </c>
      <c r="W230" s="94">
        <f t="shared" ca="1" si="612"/>
        <v>11.54</v>
      </c>
      <c r="X230" s="94">
        <f t="shared" ca="1" si="613"/>
        <v>19.72</v>
      </c>
      <c r="Y230" s="94">
        <f t="shared" ca="1" si="613"/>
        <v>8.9803000000000001E-3</v>
      </c>
      <c r="Z230" s="107">
        <f t="shared" ca="1" si="613"/>
        <v>4.3765700000000001</v>
      </c>
      <c r="AA230" s="107">
        <f t="shared" ca="1" si="613"/>
        <v>4.57</v>
      </c>
      <c r="AB230" s="94">
        <f t="shared" ca="1" si="613"/>
        <v>49</v>
      </c>
      <c r="AC230" s="94">
        <f t="shared" ca="1" si="613"/>
        <v>0.51</v>
      </c>
      <c r="AD230" s="94">
        <f t="shared" ca="1" si="613"/>
        <v>1.42</v>
      </c>
      <c r="AE230" s="99">
        <f t="shared" ca="1" si="614"/>
        <v>190</v>
      </c>
      <c r="AF230" s="59">
        <f t="shared" ca="1" si="615"/>
        <v>5.87</v>
      </c>
      <c r="AG230" s="59">
        <f t="shared" ca="1" si="615"/>
        <v>0.61</v>
      </c>
      <c r="AH230" s="59">
        <f t="shared" ca="1" si="615"/>
        <v>0.88</v>
      </c>
      <c r="AI230" s="59" t="str">
        <f t="shared" ca="1" si="615"/>
        <v/>
      </c>
      <c r="AJ230" s="59">
        <f t="shared" ca="1" si="615"/>
        <v>4.18</v>
      </c>
      <c r="AK230" s="59">
        <f t="shared" ca="1" si="615"/>
        <v>0</v>
      </c>
      <c r="AL230" s="59">
        <f t="shared" ca="1" si="615"/>
        <v>-6.08</v>
      </c>
      <c r="AM230" s="59">
        <f t="shared" ca="1" si="616"/>
        <v>11.54</v>
      </c>
      <c r="AN230" s="59">
        <f t="shared" ca="1" si="617"/>
        <v>8.98032E-3</v>
      </c>
      <c r="AO230" s="59">
        <f t="shared" ca="1" si="617"/>
        <v>4.3765499999999999</v>
      </c>
      <c r="AP230" s="59">
        <f t="shared" ca="1" si="617"/>
        <v>4.57</v>
      </c>
      <c r="AQ230" s="59">
        <f t="shared" ca="1" si="617"/>
        <v>49</v>
      </c>
      <c r="AR230" s="103">
        <f t="shared" ca="1" si="617"/>
        <v>4.3765499999999999</v>
      </c>
      <c r="AS230" s="103">
        <f t="shared" ca="1" si="617"/>
        <v>4.57</v>
      </c>
      <c r="AT230" s="59">
        <f t="shared" ca="1" si="617"/>
        <v>49</v>
      </c>
      <c r="AU230" s="59">
        <f t="shared" ca="1" si="617"/>
        <v>0.51</v>
      </c>
      <c r="AV230" s="59">
        <f t="shared" ca="1" si="617"/>
        <v>1.42</v>
      </c>
      <c r="AW230" s="93">
        <f t="shared" ca="1" si="618"/>
        <v>190</v>
      </c>
      <c r="AX230" s="94">
        <f t="shared" ca="1" si="619"/>
        <v>6.27</v>
      </c>
      <c r="AY230" s="94">
        <f t="shared" ca="1" si="619"/>
        <v>0.83</v>
      </c>
      <c r="AZ230" s="94">
        <f t="shared" ca="1" si="619"/>
        <v>0.88</v>
      </c>
      <c r="BA230" s="94" t="str">
        <f t="shared" ca="1" si="619"/>
        <v/>
      </c>
      <c r="BB230" s="94">
        <f t="shared" ca="1" si="619"/>
        <v>4.07</v>
      </c>
      <c r="BC230" s="94" t="str">
        <f t="shared" ca="1" si="619"/>
        <v/>
      </c>
      <c r="BD230" s="94">
        <f t="shared" ca="1" si="619"/>
        <v>-5.18</v>
      </c>
      <c r="BE230" s="94">
        <f t="shared" ca="1" si="620"/>
        <v>12.05</v>
      </c>
      <c r="BF230" s="94">
        <f t="shared" ca="1" si="621"/>
        <v>9.0878699999999996E-3</v>
      </c>
      <c r="BG230" s="94">
        <f t="shared" ca="1" si="621"/>
        <v>2.6873</v>
      </c>
      <c r="BH230" s="99">
        <f t="shared" ca="1" si="622"/>
        <v>190</v>
      </c>
      <c r="BI230" s="59">
        <f t="shared" ca="1" si="623"/>
        <v>6.27</v>
      </c>
      <c r="BJ230" s="59">
        <f t="shared" ca="1" si="623"/>
        <v>0.83</v>
      </c>
      <c r="BK230" s="59">
        <f t="shared" ca="1" si="623"/>
        <v>0.88</v>
      </c>
      <c r="BL230" s="59" t="str">
        <f t="shared" ca="1" si="623"/>
        <v/>
      </c>
      <c r="BM230" s="59">
        <f t="shared" ca="1" si="623"/>
        <v>4.07</v>
      </c>
      <c r="BN230" s="59" t="str">
        <f t="shared" ca="1" si="623"/>
        <v/>
      </c>
      <c r="BO230" s="59">
        <f t="shared" ca="1" si="623"/>
        <v>-5.18</v>
      </c>
      <c r="BP230" s="59">
        <f t="shared" ca="1" si="624"/>
        <v>12.05</v>
      </c>
      <c r="BQ230" s="59">
        <f t="shared" ca="1" si="625"/>
        <v>9.0878699999999996E-3</v>
      </c>
      <c r="BR230" s="59">
        <f t="shared" ca="1" si="625"/>
        <v>2.6873</v>
      </c>
      <c r="BS230" t="str">
        <f t="shared" si="626"/>
        <v>W20R02</v>
      </c>
      <c r="BT230">
        <f t="shared" si="627"/>
        <v>230</v>
      </c>
      <c r="BU230" t="b">
        <f>BU229</f>
        <v>1</v>
      </c>
    </row>
    <row r="231" spans="1:74" x14ac:dyDescent="0.3">
      <c r="A231" t="str">
        <f t="shared" si="628"/>
        <v>W20</v>
      </c>
      <c r="B231" t="s">
        <v>80</v>
      </c>
      <c r="C231" s="3" t="str">
        <f t="shared" si="600"/>
        <v>2 kWdc PV</v>
      </c>
      <c r="D231" t="str">
        <f t="shared" ca="1" si="601"/>
        <v>Pass</v>
      </c>
      <c r="E231" s="2">
        <f t="shared" ca="1" si="602"/>
        <v>11.54</v>
      </c>
      <c r="F231" s="2">
        <f t="shared" ca="1" si="603"/>
        <v>11.54</v>
      </c>
      <c r="G231" s="3">
        <f t="shared" ca="1" si="604"/>
        <v>0</v>
      </c>
      <c r="H231" s="27" t="str">
        <f t="shared" ca="1" si="605"/>
        <v>Yes</v>
      </c>
      <c r="I231" s="2">
        <f t="shared" ca="1" si="606"/>
        <v>12.05</v>
      </c>
      <c r="J231" s="2">
        <f ca="1">IF(Units="EDR2 total",BF231,IF(Units="EDR1 total",#REF!,BE231))</f>
        <v>12.05</v>
      </c>
      <c r="K231" s="2">
        <f ca="1">IF(Units="EDR2 total",BQ231,IF(Units="EDR1 total",#REF!,BP231))</f>
        <v>12.05</v>
      </c>
      <c r="L231" s="3">
        <f t="shared" ca="1" si="607"/>
        <v>0</v>
      </c>
      <c r="M231" s="3" t="str">
        <f t="shared" ca="1" si="608"/>
        <v>Yes</v>
      </c>
      <c r="N231" s="27" t="str">
        <f t="shared" ref="N231:N238" si="629">N230</f>
        <v>W04R12</v>
      </c>
      <c r="O231" s="19">
        <f t="shared" ca="1" si="609"/>
        <v>0.51000000000000156</v>
      </c>
      <c r="P231" s="93">
        <f t="shared" ca="1" si="610"/>
        <v>191</v>
      </c>
      <c r="Q231" s="94">
        <f t="shared" ca="1" si="611"/>
        <v>5.87</v>
      </c>
      <c r="R231" s="94">
        <f t="shared" ca="1" si="611"/>
        <v>0.61</v>
      </c>
      <c r="S231" s="94">
        <f t="shared" ca="1" si="611"/>
        <v>0.88</v>
      </c>
      <c r="T231" s="94" t="str">
        <f t="shared" ca="1" si="611"/>
        <v/>
      </c>
      <c r="U231" s="94">
        <f t="shared" ca="1" si="611"/>
        <v>4.18</v>
      </c>
      <c r="V231" s="94">
        <f t="shared" ca="1" si="611"/>
        <v>0</v>
      </c>
      <c r="W231" s="94">
        <f t="shared" ca="1" si="612"/>
        <v>11.54</v>
      </c>
      <c r="X231" s="94">
        <f t="shared" ca="1" si="613"/>
        <v>21.21</v>
      </c>
      <c r="Y231" s="94">
        <f t="shared" ca="1" si="613"/>
        <v>8.9803000000000001E-3</v>
      </c>
      <c r="Z231" s="107">
        <f t="shared" ca="1" si="613"/>
        <v>2</v>
      </c>
      <c r="AA231" s="107">
        <f t="shared" ca="1" si="613"/>
        <v>3.8</v>
      </c>
      <c r="AB231" s="94">
        <f t="shared" ca="1" si="613"/>
        <v>49</v>
      </c>
      <c r="AC231" s="94">
        <f t="shared" ca="1" si="613"/>
        <v>0.51</v>
      </c>
      <c r="AD231" s="94">
        <f t="shared" ca="1" si="613"/>
        <v>-7.0000000000000007E-2</v>
      </c>
      <c r="AE231" s="99">
        <f t="shared" ca="1" si="614"/>
        <v>191</v>
      </c>
      <c r="AF231" s="59">
        <f t="shared" ca="1" si="615"/>
        <v>5.87</v>
      </c>
      <c r="AG231" s="59">
        <f t="shared" ca="1" si="615"/>
        <v>0.61</v>
      </c>
      <c r="AH231" s="59">
        <f t="shared" ca="1" si="615"/>
        <v>0.88</v>
      </c>
      <c r="AI231" s="59" t="str">
        <f t="shared" ca="1" si="615"/>
        <v/>
      </c>
      <c r="AJ231" s="59">
        <f t="shared" ca="1" si="615"/>
        <v>4.18</v>
      </c>
      <c r="AK231" s="59">
        <f t="shared" ca="1" si="615"/>
        <v>0</v>
      </c>
      <c r="AL231" s="59">
        <f t="shared" ca="1" si="615"/>
        <v>-4.59</v>
      </c>
      <c r="AM231" s="59">
        <f t="shared" ca="1" si="616"/>
        <v>11.54</v>
      </c>
      <c r="AN231" s="59">
        <f t="shared" ca="1" si="617"/>
        <v>8.98032E-3</v>
      </c>
      <c r="AO231" s="59">
        <f t="shared" ca="1" si="617"/>
        <v>2</v>
      </c>
      <c r="AP231" s="59">
        <f t="shared" ca="1" si="617"/>
        <v>3.8</v>
      </c>
      <c r="AQ231" s="59">
        <f t="shared" ca="1" si="617"/>
        <v>49</v>
      </c>
      <c r="AR231" s="103">
        <f t="shared" ca="1" si="617"/>
        <v>2</v>
      </c>
      <c r="AS231" s="103">
        <f t="shared" ca="1" si="617"/>
        <v>3.8</v>
      </c>
      <c r="AT231" s="59">
        <f t="shared" ca="1" si="617"/>
        <v>49</v>
      </c>
      <c r="AU231" s="59">
        <f t="shared" ca="1" si="617"/>
        <v>0.51</v>
      </c>
      <c r="AV231" s="59">
        <f t="shared" ca="1" si="617"/>
        <v>-7.0000000000000007E-2</v>
      </c>
      <c r="AW231" s="93">
        <f t="shared" ca="1" si="618"/>
        <v>191</v>
      </c>
      <c r="AX231" s="94">
        <f t="shared" ca="1" si="619"/>
        <v>6.27</v>
      </c>
      <c r="AY231" s="94">
        <f t="shared" ca="1" si="619"/>
        <v>0.83</v>
      </c>
      <c r="AZ231" s="94">
        <f t="shared" ca="1" si="619"/>
        <v>0.88</v>
      </c>
      <c r="BA231" s="94" t="str">
        <f t="shared" ca="1" si="619"/>
        <v/>
      </c>
      <c r="BB231" s="94">
        <f t="shared" ca="1" si="619"/>
        <v>4.07</v>
      </c>
      <c r="BC231" s="94" t="str">
        <f t="shared" ca="1" si="619"/>
        <v/>
      </c>
      <c r="BD231" s="94">
        <f t="shared" ca="1" si="619"/>
        <v>-5.18</v>
      </c>
      <c r="BE231" s="94">
        <f t="shared" ca="1" si="620"/>
        <v>12.05</v>
      </c>
      <c r="BF231" s="94">
        <f t="shared" ca="1" si="621"/>
        <v>9.0878699999999996E-3</v>
      </c>
      <c r="BG231" s="94">
        <f t="shared" ca="1" si="621"/>
        <v>2.6873</v>
      </c>
      <c r="BH231" s="99">
        <f t="shared" ca="1" si="622"/>
        <v>191</v>
      </c>
      <c r="BI231" s="59">
        <f t="shared" ca="1" si="623"/>
        <v>6.27</v>
      </c>
      <c r="BJ231" s="59">
        <f t="shared" ca="1" si="623"/>
        <v>0.83</v>
      </c>
      <c r="BK231" s="59">
        <f t="shared" ca="1" si="623"/>
        <v>0.88</v>
      </c>
      <c r="BL231" s="59" t="str">
        <f t="shared" ca="1" si="623"/>
        <v/>
      </c>
      <c r="BM231" s="59">
        <f t="shared" ca="1" si="623"/>
        <v>4.07</v>
      </c>
      <c r="BN231" s="59" t="str">
        <f t="shared" ca="1" si="623"/>
        <v/>
      </c>
      <c r="BO231" s="59">
        <f t="shared" ca="1" si="623"/>
        <v>-5.18</v>
      </c>
      <c r="BP231" s="59">
        <f t="shared" ca="1" si="624"/>
        <v>12.05</v>
      </c>
      <c r="BQ231" s="59">
        <f t="shared" ca="1" si="625"/>
        <v>9.0878699999999996E-3</v>
      </c>
      <c r="BR231" s="59">
        <f t="shared" ca="1" si="625"/>
        <v>2.6873</v>
      </c>
      <c r="BS231" t="str">
        <f t="shared" si="626"/>
        <v>W20R03</v>
      </c>
      <c r="BT231">
        <f t="shared" si="627"/>
        <v>231</v>
      </c>
      <c r="BU231" t="b">
        <f t="shared" ref="BU231:BU239" si="630">BU230</f>
        <v>1</v>
      </c>
    </row>
    <row r="232" spans="1:74" x14ac:dyDescent="0.3">
      <c r="A232" t="str">
        <f t="shared" si="628"/>
        <v>W20</v>
      </c>
      <c r="B232" t="s">
        <v>83</v>
      </c>
      <c r="C232" s="3" t="str">
        <f t="shared" si="600"/>
        <v>Premium Module</v>
      </c>
      <c r="D232" t="str">
        <f t="shared" ca="1" si="601"/>
        <v>Pass</v>
      </c>
      <c r="E232" s="2">
        <f t="shared" ca="1" si="602"/>
        <v>11.54</v>
      </c>
      <c r="F232" s="2">
        <f t="shared" ca="1" si="603"/>
        <v>11.54</v>
      </c>
      <c r="G232" s="3">
        <f t="shared" ca="1" si="604"/>
        <v>0</v>
      </c>
      <c r="H232" s="27" t="str">
        <f t="shared" ca="1" si="605"/>
        <v>Yes</v>
      </c>
      <c r="I232" s="2">
        <f t="shared" ca="1" si="606"/>
        <v>12.05</v>
      </c>
      <c r="J232" s="2">
        <f ca="1">IF(Units="EDR2 total",BF232,IF(Units="EDR1 total",#REF!,BE232))</f>
        <v>12.05</v>
      </c>
      <c r="K232" s="2">
        <f ca="1">IF(Units="EDR2 total",BQ232,IF(Units="EDR1 total",#REF!,BP232))</f>
        <v>12.05</v>
      </c>
      <c r="L232" s="3">
        <f t="shared" ca="1" si="607"/>
        <v>0</v>
      </c>
      <c r="M232" s="3" t="str">
        <f t="shared" ca="1" si="608"/>
        <v>Yes</v>
      </c>
      <c r="N232" s="27" t="str">
        <f t="shared" si="629"/>
        <v>W04R12</v>
      </c>
      <c r="O232" s="19">
        <f t="shared" ca="1" si="609"/>
        <v>0.51000000000000156</v>
      </c>
      <c r="P232" s="93">
        <f t="shared" ca="1" si="610"/>
        <v>192</v>
      </c>
      <c r="Q232" s="94">
        <f t="shared" ca="1" si="611"/>
        <v>5.87</v>
      </c>
      <c r="R232" s="94">
        <f t="shared" ca="1" si="611"/>
        <v>0.61</v>
      </c>
      <c r="S232" s="94">
        <f t="shared" ca="1" si="611"/>
        <v>0.88</v>
      </c>
      <c r="T232" s="94" t="str">
        <f t="shared" ca="1" si="611"/>
        <v/>
      </c>
      <c r="U232" s="94">
        <f t="shared" ca="1" si="611"/>
        <v>4.18</v>
      </c>
      <c r="V232" s="94">
        <f t="shared" ca="1" si="611"/>
        <v>0</v>
      </c>
      <c r="W232" s="94">
        <f t="shared" ca="1" si="612"/>
        <v>11.54</v>
      </c>
      <c r="X232" s="94">
        <f t="shared" ca="1" si="613"/>
        <v>20.67</v>
      </c>
      <c r="Y232" s="94">
        <f t="shared" ca="1" si="613"/>
        <v>8.9803000000000001E-3</v>
      </c>
      <c r="Z232" s="107">
        <f t="shared" ca="1" si="613"/>
        <v>2.6873</v>
      </c>
      <c r="AA232" s="107">
        <f t="shared" ca="1" si="613"/>
        <v>4.03</v>
      </c>
      <c r="AB232" s="94">
        <f t="shared" ca="1" si="613"/>
        <v>49</v>
      </c>
      <c r="AC232" s="94">
        <f t="shared" ca="1" si="613"/>
        <v>0.51</v>
      </c>
      <c r="AD232" s="94">
        <f t="shared" ca="1" si="613"/>
        <v>0.47</v>
      </c>
      <c r="AE232" s="99">
        <f t="shared" ca="1" si="614"/>
        <v>192</v>
      </c>
      <c r="AF232" s="59">
        <f t="shared" ca="1" si="615"/>
        <v>5.87</v>
      </c>
      <c r="AG232" s="59">
        <f t="shared" ca="1" si="615"/>
        <v>0.61</v>
      </c>
      <c r="AH232" s="59">
        <f t="shared" ca="1" si="615"/>
        <v>0.88</v>
      </c>
      <c r="AI232" s="59" t="str">
        <f t="shared" ca="1" si="615"/>
        <v/>
      </c>
      <c r="AJ232" s="59">
        <f t="shared" ca="1" si="615"/>
        <v>4.18</v>
      </c>
      <c r="AK232" s="59">
        <f t="shared" ca="1" si="615"/>
        <v>0</v>
      </c>
      <c r="AL232" s="59">
        <f t="shared" ca="1" si="615"/>
        <v>-5.13</v>
      </c>
      <c r="AM232" s="59">
        <f t="shared" ca="1" si="616"/>
        <v>11.54</v>
      </c>
      <c r="AN232" s="59">
        <f t="shared" ca="1" si="617"/>
        <v>8.98032E-3</v>
      </c>
      <c r="AO232" s="59">
        <f t="shared" ca="1" si="617"/>
        <v>2.6873</v>
      </c>
      <c r="AP232" s="59">
        <f t="shared" ca="1" si="617"/>
        <v>4.03</v>
      </c>
      <c r="AQ232" s="59">
        <f t="shared" ca="1" si="617"/>
        <v>49</v>
      </c>
      <c r="AR232" s="103">
        <f t="shared" ca="1" si="617"/>
        <v>2.6873</v>
      </c>
      <c r="AS232" s="103">
        <f t="shared" ca="1" si="617"/>
        <v>4.03</v>
      </c>
      <c r="AT232" s="59">
        <f t="shared" ca="1" si="617"/>
        <v>49</v>
      </c>
      <c r="AU232" s="59">
        <f t="shared" ca="1" si="617"/>
        <v>0.51</v>
      </c>
      <c r="AV232" s="59">
        <f t="shared" ca="1" si="617"/>
        <v>0.47</v>
      </c>
      <c r="AW232" s="93">
        <f t="shared" ca="1" si="618"/>
        <v>192</v>
      </c>
      <c r="AX232" s="94">
        <f t="shared" ca="1" si="619"/>
        <v>6.27</v>
      </c>
      <c r="AY232" s="94">
        <f t="shared" ca="1" si="619"/>
        <v>0.83</v>
      </c>
      <c r="AZ232" s="94">
        <f t="shared" ca="1" si="619"/>
        <v>0.88</v>
      </c>
      <c r="BA232" s="94" t="str">
        <f t="shared" ca="1" si="619"/>
        <v/>
      </c>
      <c r="BB232" s="94">
        <f t="shared" ca="1" si="619"/>
        <v>4.07</v>
      </c>
      <c r="BC232" s="94" t="str">
        <f t="shared" ca="1" si="619"/>
        <v/>
      </c>
      <c r="BD232" s="94">
        <f t="shared" ca="1" si="619"/>
        <v>-5.18</v>
      </c>
      <c r="BE232" s="94">
        <f t="shared" ca="1" si="620"/>
        <v>12.05</v>
      </c>
      <c r="BF232" s="94">
        <f t="shared" ca="1" si="621"/>
        <v>9.0878699999999996E-3</v>
      </c>
      <c r="BG232" s="94">
        <f t="shared" ca="1" si="621"/>
        <v>2.6873</v>
      </c>
      <c r="BH232" s="99">
        <f t="shared" ca="1" si="622"/>
        <v>192</v>
      </c>
      <c r="BI232" s="59">
        <f t="shared" ca="1" si="623"/>
        <v>6.27</v>
      </c>
      <c r="BJ232" s="59">
        <f t="shared" ca="1" si="623"/>
        <v>0.83</v>
      </c>
      <c r="BK232" s="59">
        <f t="shared" ca="1" si="623"/>
        <v>0.88</v>
      </c>
      <c r="BL232" s="59" t="str">
        <f t="shared" ca="1" si="623"/>
        <v/>
      </c>
      <c r="BM232" s="59">
        <f t="shared" ca="1" si="623"/>
        <v>4.07</v>
      </c>
      <c r="BN232" s="59" t="str">
        <f t="shared" ca="1" si="623"/>
        <v/>
      </c>
      <c r="BO232" s="59">
        <f t="shared" ca="1" si="623"/>
        <v>-5.18</v>
      </c>
      <c r="BP232" s="59">
        <f t="shared" ca="1" si="624"/>
        <v>12.05</v>
      </c>
      <c r="BQ232" s="59">
        <f t="shared" ca="1" si="625"/>
        <v>9.0878699999999996E-3</v>
      </c>
      <c r="BR232" s="59">
        <f t="shared" ca="1" si="625"/>
        <v>2.6873</v>
      </c>
      <c r="BS232" t="str">
        <f t="shared" si="626"/>
        <v>W20R04</v>
      </c>
      <c r="BT232">
        <f t="shared" si="627"/>
        <v>232</v>
      </c>
      <c r="BU232" t="b">
        <f t="shared" si="630"/>
        <v>1</v>
      </c>
    </row>
    <row r="233" spans="1:74" x14ac:dyDescent="0.3">
      <c r="A233" t="str">
        <f t="shared" si="628"/>
        <v>W20</v>
      </c>
      <c r="B233" t="s">
        <v>85</v>
      </c>
      <c r="C233" s="3" t="str">
        <f t="shared" si="600"/>
        <v>Tracking (one axis) Array</v>
      </c>
      <c r="D233" t="str">
        <f t="shared" ca="1" si="601"/>
        <v>Pass</v>
      </c>
      <c r="E233" s="2">
        <f t="shared" ca="1" si="602"/>
        <v>11.54</v>
      </c>
      <c r="F233" s="2">
        <f t="shared" ca="1" si="603"/>
        <v>11.54</v>
      </c>
      <c r="G233" s="3">
        <f t="shared" ca="1" si="604"/>
        <v>0</v>
      </c>
      <c r="H233" s="27" t="str">
        <f t="shared" ca="1" si="605"/>
        <v>Yes</v>
      </c>
      <c r="I233" s="2">
        <f t="shared" ca="1" si="606"/>
        <v>12.05</v>
      </c>
      <c r="J233" s="2">
        <f ca="1">IF(Units="EDR2 total",BF233,IF(Units="EDR1 total",#REF!,BE233))</f>
        <v>12.05</v>
      </c>
      <c r="K233" s="2">
        <f ca="1">IF(Units="EDR2 total",BQ233,IF(Units="EDR1 total",#REF!,BP233))</f>
        <v>12.05</v>
      </c>
      <c r="L233" s="3">
        <f t="shared" ca="1" si="607"/>
        <v>0</v>
      </c>
      <c r="M233" s="3" t="str">
        <f t="shared" ca="1" si="608"/>
        <v>Yes</v>
      </c>
      <c r="N233" s="27" t="str">
        <f t="shared" si="629"/>
        <v>W04R12</v>
      </c>
      <c r="O233" s="19">
        <f t="shared" ca="1" si="609"/>
        <v>0.51000000000000156</v>
      </c>
      <c r="P233" s="93">
        <f t="shared" ca="1" si="610"/>
        <v>193</v>
      </c>
      <c r="Q233" s="94">
        <f t="shared" ca="1" si="611"/>
        <v>5.87</v>
      </c>
      <c r="R233" s="94">
        <f t="shared" ca="1" si="611"/>
        <v>0.61</v>
      </c>
      <c r="S233" s="94">
        <f t="shared" ca="1" si="611"/>
        <v>0.88</v>
      </c>
      <c r="T233" s="94" t="str">
        <f t="shared" ca="1" si="611"/>
        <v/>
      </c>
      <c r="U233" s="94">
        <f t="shared" ca="1" si="611"/>
        <v>4.18</v>
      </c>
      <c r="V233" s="94">
        <f t="shared" ca="1" si="611"/>
        <v>0</v>
      </c>
      <c r="W233" s="94">
        <f t="shared" ca="1" si="612"/>
        <v>11.54</v>
      </c>
      <c r="X233" s="94">
        <f t="shared" ca="1" si="613"/>
        <v>19.420000000000002</v>
      </c>
      <c r="Y233" s="94">
        <f t="shared" ca="1" si="613"/>
        <v>8.9803000000000001E-3</v>
      </c>
      <c r="Z233" s="107">
        <f t="shared" ca="1" si="613"/>
        <v>2.6873</v>
      </c>
      <c r="AA233" s="107">
        <f t="shared" ca="1" si="613"/>
        <v>4.46</v>
      </c>
      <c r="AB233" s="94">
        <f t="shared" ca="1" si="613"/>
        <v>49</v>
      </c>
      <c r="AC233" s="94">
        <f t="shared" ca="1" si="613"/>
        <v>0.51</v>
      </c>
      <c r="AD233" s="94">
        <f t="shared" ca="1" si="613"/>
        <v>1.72</v>
      </c>
      <c r="AE233" s="99">
        <f t="shared" ca="1" si="614"/>
        <v>193</v>
      </c>
      <c r="AF233" s="59">
        <f t="shared" ca="1" si="615"/>
        <v>5.87</v>
      </c>
      <c r="AG233" s="59">
        <f t="shared" ca="1" si="615"/>
        <v>0.61</v>
      </c>
      <c r="AH233" s="59">
        <f t="shared" ca="1" si="615"/>
        <v>0.88</v>
      </c>
      <c r="AI233" s="59" t="str">
        <f t="shared" ca="1" si="615"/>
        <v/>
      </c>
      <c r="AJ233" s="59">
        <f t="shared" ca="1" si="615"/>
        <v>4.18</v>
      </c>
      <c r="AK233" s="59">
        <f t="shared" ca="1" si="615"/>
        <v>0</v>
      </c>
      <c r="AL233" s="59">
        <f t="shared" ca="1" si="615"/>
        <v>-6.38</v>
      </c>
      <c r="AM233" s="59">
        <f t="shared" ca="1" si="616"/>
        <v>11.54</v>
      </c>
      <c r="AN233" s="59">
        <f t="shared" ca="1" si="617"/>
        <v>8.98032E-3</v>
      </c>
      <c r="AO233" s="59">
        <f t="shared" ca="1" si="617"/>
        <v>2.6873</v>
      </c>
      <c r="AP233" s="59">
        <f t="shared" ca="1" si="617"/>
        <v>4.46</v>
      </c>
      <c r="AQ233" s="59">
        <f t="shared" ca="1" si="617"/>
        <v>49</v>
      </c>
      <c r="AR233" s="103">
        <f t="shared" ca="1" si="617"/>
        <v>2.6873</v>
      </c>
      <c r="AS233" s="103">
        <f t="shared" ca="1" si="617"/>
        <v>4.46</v>
      </c>
      <c r="AT233" s="59">
        <f t="shared" ca="1" si="617"/>
        <v>49</v>
      </c>
      <c r="AU233" s="59">
        <f t="shared" ca="1" si="617"/>
        <v>0.51</v>
      </c>
      <c r="AV233" s="59">
        <f t="shared" ca="1" si="617"/>
        <v>1.72</v>
      </c>
      <c r="AW233" s="93">
        <f t="shared" ca="1" si="618"/>
        <v>193</v>
      </c>
      <c r="AX233" s="94">
        <f t="shared" ca="1" si="619"/>
        <v>6.27</v>
      </c>
      <c r="AY233" s="94">
        <f t="shared" ca="1" si="619"/>
        <v>0.83</v>
      </c>
      <c r="AZ233" s="94">
        <f t="shared" ca="1" si="619"/>
        <v>0.88</v>
      </c>
      <c r="BA233" s="94" t="str">
        <f t="shared" ca="1" si="619"/>
        <v/>
      </c>
      <c r="BB233" s="94">
        <f t="shared" ca="1" si="619"/>
        <v>4.07</v>
      </c>
      <c r="BC233" s="94" t="str">
        <f t="shared" ca="1" si="619"/>
        <v/>
      </c>
      <c r="BD233" s="94">
        <f t="shared" ca="1" si="619"/>
        <v>-5.18</v>
      </c>
      <c r="BE233" s="94">
        <f t="shared" ca="1" si="620"/>
        <v>12.05</v>
      </c>
      <c r="BF233" s="94">
        <f t="shared" ca="1" si="621"/>
        <v>9.0878699999999996E-3</v>
      </c>
      <c r="BG233" s="94">
        <f t="shared" ca="1" si="621"/>
        <v>2.6873</v>
      </c>
      <c r="BH233" s="99">
        <f t="shared" ca="1" si="622"/>
        <v>193</v>
      </c>
      <c r="BI233" s="59">
        <f t="shared" ca="1" si="623"/>
        <v>6.27</v>
      </c>
      <c r="BJ233" s="59">
        <f t="shared" ca="1" si="623"/>
        <v>0.83</v>
      </c>
      <c r="BK233" s="59">
        <f t="shared" ca="1" si="623"/>
        <v>0.88</v>
      </c>
      <c r="BL233" s="59" t="str">
        <f t="shared" ca="1" si="623"/>
        <v/>
      </c>
      <c r="BM233" s="59">
        <f t="shared" ca="1" si="623"/>
        <v>4.07</v>
      </c>
      <c r="BN233" s="59" t="str">
        <f t="shared" ca="1" si="623"/>
        <v/>
      </c>
      <c r="BO233" s="59">
        <f t="shared" ca="1" si="623"/>
        <v>-5.18</v>
      </c>
      <c r="BP233" s="59">
        <f t="shared" ca="1" si="624"/>
        <v>12.05</v>
      </c>
      <c r="BQ233" s="59">
        <f t="shared" ca="1" si="625"/>
        <v>9.0878699999999996E-3</v>
      </c>
      <c r="BR233" s="59">
        <f t="shared" ca="1" si="625"/>
        <v>2.6873</v>
      </c>
      <c r="BS233" t="str">
        <f t="shared" si="626"/>
        <v>W20R05</v>
      </c>
      <c r="BT233">
        <f t="shared" si="627"/>
        <v>233</v>
      </c>
      <c r="BU233" t="b">
        <f t="shared" si="630"/>
        <v>1</v>
      </c>
    </row>
    <row r="234" spans="1:74" x14ac:dyDescent="0.3">
      <c r="A234" t="str">
        <f t="shared" si="628"/>
        <v>W20</v>
      </c>
      <c r="B234" t="s">
        <v>87</v>
      </c>
      <c r="C234" s="3" t="str">
        <f t="shared" si="600"/>
        <v>Tracking (two axis) Array</v>
      </c>
      <c r="D234" t="str">
        <f t="shared" ca="1" si="601"/>
        <v>Pass</v>
      </c>
      <c r="E234" s="2">
        <f t="shared" ca="1" si="602"/>
        <v>11.54</v>
      </c>
      <c r="F234" s="2">
        <f t="shared" ca="1" si="603"/>
        <v>11.54</v>
      </c>
      <c r="G234" s="3">
        <f t="shared" ca="1" si="604"/>
        <v>0</v>
      </c>
      <c r="H234" s="27" t="str">
        <f t="shared" ca="1" si="605"/>
        <v>Yes</v>
      </c>
      <c r="I234" s="2">
        <f t="shared" ca="1" si="606"/>
        <v>12.05</v>
      </c>
      <c r="J234" s="2">
        <f ca="1">IF(Units="EDR2 total",BF234,IF(Units="EDR1 total",#REF!,BE234))</f>
        <v>12.05</v>
      </c>
      <c r="K234" s="2">
        <f ca="1">IF(Units="EDR2 total",BQ234,IF(Units="EDR1 total",#REF!,BP234))</f>
        <v>12.05</v>
      </c>
      <c r="L234" s="3">
        <f t="shared" ca="1" si="607"/>
        <v>0</v>
      </c>
      <c r="M234" s="3" t="str">
        <f t="shared" ca="1" si="608"/>
        <v>Yes</v>
      </c>
      <c r="N234" s="27" t="str">
        <f t="shared" si="629"/>
        <v>W04R12</v>
      </c>
      <c r="O234" s="19">
        <f t="shared" ca="1" si="609"/>
        <v>0.51000000000000156</v>
      </c>
      <c r="P234" s="93">
        <f t="shared" ca="1" si="610"/>
        <v>194</v>
      </c>
      <c r="Q234" s="94">
        <f t="shared" ca="1" si="611"/>
        <v>5.87</v>
      </c>
      <c r="R234" s="94">
        <f t="shared" ca="1" si="611"/>
        <v>0.61</v>
      </c>
      <c r="S234" s="94">
        <f t="shared" ca="1" si="611"/>
        <v>0.88</v>
      </c>
      <c r="T234" s="94" t="str">
        <f t="shared" ca="1" si="611"/>
        <v/>
      </c>
      <c r="U234" s="94">
        <f t="shared" ca="1" si="611"/>
        <v>4.18</v>
      </c>
      <c r="V234" s="94">
        <f t="shared" ca="1" si="611"/>
        <v>0</v>
      </c>
      <c r="W234" s="94">
        <f t="shared" ca="1" si="612"/>
        <v>11.54</v>
      </c>
      <c r="X234" s="94">
        <f t="shared" ca="1" si="613"/>
        <v>18.899999999999999</v>
      </c>
      <c r="Y234" s="94">
        <f t="shared" ca="1" si="613"/>
        <v>8.9803000000000001E-3</v>
      </c>
      <c r="Z234" s="107">
        <f t="shared" ca="1" si="613"/>
        <v>2.6873</v>
      </c>
      <c r="AA234" s="107">
        <f t="shared" ca="1" si="613"/>
        <v>4.79</v>
      </c>
      <c r="AB234" s="94">
        <f t="shared" ca="1" si="613"/>
        <v>49</v>
      </c>
      <c r="AC234" s="94">
        <f t="shared" ca="1" si="613"/>
        <v>0.51</v>
      </c>
      <c r="AD234" s="94">
        <f t="shared" ca="1" si="613"/>
        <v>2.2400000000000002</v>
      </c>
      <c r="AE234" s="99">
        <f t="shared" ca="1" si="614"/>
        <v>194</v>
      </c>
      <c r="AF234" s="59">
        <f t="shared" ca="1" si="615"/>
        <v>5.87</v>
      </c>
      <c r="AG234" s="59">
        <f t="shared" ca="1" si="615"/>
        <v>0.61</v>
      </c>
      <c r="AH234" s="59">
        <f t="shared" ca="1" si="615"/>
        <v>0.88</v>
      </c>
      <c r="AI234" s="59" t="str">
        <f t="shared" ca="1" si="615"/>
        <v/>
      </c>
      <c r="AJ234" s="59">
        <f t="shared" ca="1" si="615"/>
        <v>4.18</v>
      </c>
      <c r="AK234" s="59">
        <f t="shared" ca="1" si="615"/>
        <v>0</v>
      </c>
      <c r="AL234" s="59">
        <f t="shared" ca="1" si="615"/>
        <v>-6.9</v>
      </c>
      <c r="AM234" s="59">
        <f t="shared" ca="1" si="616"/>
        <v>11.54</v>
      </c>
      <c r="AN234" s="59">
        <f t="shared" ca="1" si="617"/>
        <v>8.98032E-3</v>
      </c>
      <c r="AO234" s="59">
        <f t="shared" ca="1" si="617"/>
        <v>2.6873</v>
      </c>
      <c r="AP234" s="59">
        <f t="shared" ca="1" si="617"/>
        <v>4.79</v>
      </c>
      <c r="AQ234" s="59">
        <f t="shared" ca="1" si="617"/>
        <v>49</v>
      </c>
      <c r="AR234" s="103">
        <f t="shared" ca="1" si="617"/>
        <v>2.6873</v>
      </c>
      <c r="AS234" s="103">
        <f t="shared" ca="1" si="617"/>
        <v>4.79</v>
      </c>
      <c r="AT234" s="59">
        <f t="shared" ca="1" si="617"/>
        <v>49</v>
      </c>
      <c r="AU234" s="59">
        <f t="shared" ca="1" si="617"/>
        <v>0.51</v>
      </c>
      <c r="AV234" s="59">
        <f t="shared" ca="1" si="617"/>
        <v>2.2400000000000002</v>
      </c>
      <c r="AW234" s="93">
        <f t="shared" ca="1" si="618"/>
        <v>194</v>
      </c>
      <c r="AX234" s="94">
        <f t="shared" ca="1" si="619"/>
        <v>6.27</v>
      </c>
      <c r="AY234" s="94">
        <f t="shared" ca="1" si="619"/>
        <v>0.83</v>
      </c>
      <c r="AZ234" s="94">
        <f t="shared" ca="1" si="619"/>
        <v>0.88</v>
      </c>
      <c r="BA234" s="94" t="str">
        <f t="shared" ca="1" si="619"/>
        <v/>
      </c>
      <c r="BB234" s="94">
        <f t="shared" ca="1" si="619"/>
        <v>4.07</v>
      </c>
      <c r="BC234" s="94" t="str">
        <f t="shared" ca="1" si="619"/>
        <v/>
      </c>
      <c r="BD234" s="94">
        <f t="shared" ca="1" si="619"/>
        <v>-5.18</v>
      </c>
      <c r="BE234" s="94">
        <f t="shared" ca="1" si="620"/>
        <v>12.05</v>
      </c>
      <c r="BF234" s="94">
        <f t="shared" ca="1" si="621"/>
        <v>9.0878699999999996E-3</v>
      </c>
      <c r="BG234" s="94">
        <f t="shared" ca="1" si="621"/>
        <v>2.6873</v>
      </c>
      <c r="BH234" s="99">
        <f t="shared" ca="1" si="622"/>
        <v>194</v>
      </c>
      <c r="BI234" s="59">
        <f t="shared" ca="1" si="623"/>
        <v>6.27</v>
      </c>
      <c r="BJ234" s="59">
        <f t="shared" ca="1" si="623"/>
        <v>0.83</v>
      </c>
      <c r="BK234" s="59">
        <f t="shared" ca="1" si="623"/>
        <v>0.88</v>
      </c>
      <c r="BL234" s="59" t="str">
        <f t="shared" ca="1" si="623"/>
        <v/>
      </c>
      <c r="BM234" s="59">
        <f t="shared" ca="1" si="623"/>
        <v>4.07</v>
      </c>
      <c r="BN234" s="59" t="str">
        <f t="shared" ca="1" si="623"/>
        <v/>
      </c>
      <c r="BO234" s="59">
        <f t="shared" ca="1" si="623"/>
        <v>-5.18</v>
      </c>
      <c r="BP234" s="59">
        <f t="shared" ca="1" si="624"/>
        <v>12.05</v>
      </c>
      <c r="BQ234" s="59">
        <f t="shared" ca="1" si="625"/>
        <v>9.0878699999999996E-3</v>
      </c>
      <c r="BR234" s="59">
        <f t="shared" ca="1" si="625"/>
        <v>2.6873</v>
      </c>
      <c r="BS234" t="str">
        <f t="shared" si="626"/>
        <v>W20R06</v>
      </c>
      <c r="BT234">
        <f t="shared" si="627"/>
        <v>234</v>
      </c>
      <c r="BU234" t="b">
        <f t="shared" si="630"/>
        <v>1</v>
      </c>
    </row>
    <row r="235" spans="1:74" x14ac:dyDescent="0.3">
      <c r="A235" t="str">
        <f t="shared" si="628"/>
        <v>W20</v>
      </c>
      <c r="B235" t="s">
        <v>89</v>
      </c>
      <c r="C235" s="3" t="str">
        <f t="shared" si="600"/>
        <v>Microinverters</v>
      </c>
      <c r="D235" t="str">
        <f t="shared" ca="1" si="601"/>
        <v>Pass</v>
      </c>
      <c r="E235" s="2">
        <f t="shared" ca="1" si="602"/>
        <v>11.54</v>
      </c>
      <c r="F235" s="2">
        <f t="shared" ca="1" si="603"/>
        <v>11.54</v>
      </c>
      <c r="G235" s="3">
        <f t="shared" ca="1" si="604"/>
        <v>0</v>
      </c>
      <c r="H235" s="27" t="str">
        <f t="shared" ca="1" si="605"/>
        <v>Yes</v>
      </c>
      <c r="I235" s="2">
        <f t="shared" ca="1" si="606"/>
        <v>12.05</v>
      </c>
      <c r="J235" s="2">
        <f ca="1">IF(Units="EDR2 total",BF235,IF(Units="EDR1 total",#REF!,BE235))</f>
        <v>12.05</v>
      </c>
      <c r="K235" s="2">
        <f ca="1">IF(Units="EDR2 total",BQ235,IF(Units="EDR1 total",#REF!,BP235))</f>
        <v>12.05</v>
      </c>
      <c r="L235" s="3">
        <f t="shared" ca="1" si="607"/>
        <v>0</v>
      </c>
      <c r="M235" s="3" t="str">
        <f t="shared" ca="1" si="608"/>
        <v>Yes</v>
      </c>
      <c r="N235" s="27" t="str">
        <f t="shared" si="629"/>
        <v>W04R12</v>
      </c>
      <c r="O235" s="19">
        <f t="shared" ca="1" si="609"/>
        <v>0.51000000000000156</v>
      </c>
      <c r="P235" s="93">
        <f t="shared" ca="1" si="610"/>
        <v>195</v>
      </c>
      <c r="Q235" s="94">
        <f t="shared" ca="1" si="611"/>
        <v>5.87</v>
      </c>
      <c r="R235" s="94">
        <f t="shared" ca="1" si="611"/>
        <v>0.61</v>
      </c>
      <c r="S235" s="94">
        <f t="shared" ca="1" si="611"/>
        <v>0.88</v>
      </c>
      <c r="T235" s="94" t="str">
        <f t="shared" ca="1" si="611"/>
        <v/>
      </c>
      <c r="U235" s="94">
        <f t="shared" ca="1" si="611"/>
        <v>4.18</v>
      </c>
      <c r="V235" s="94">
        <f t="shared" ca="1" si="611"/>
        <v>0</v>
      </c>
      <c r="W235" s="94">
        <f t="shared" ca="1" si="612"/>
        <v>11.54</v>
      </c>
      <c r="X235" s="94">
        <f t="shared" ca="1" si="613"/>
        <v>20.64</v>
      </c>
      <c r="Y235" s="94">
        <f t="shared" ca="1" si="613"/>
        <v>8.9803000000000001E-3</v>
      </c>
      <c r="Z235" s="107">
        <f t="shared" ca="1" si="613"/>
        <v>2.6873</v>
      </c>
      <c r="AA235" s="107">
        <f t="shared" ca="1" si="613"/>
        <v>4.04</v>
      </c>
      <c r="AB235" s="94">
        <f t="shared" ca="1" si="613"/>
        <v>49</v>
      </c>
      <c r="AC235" s="94">
        <f t="shared" ca="1" si="613"/>
        <v>0.51</v>
      </c>
      <c r="AD235" s="94">
        <f t="shared" ca="1" si="613"/>
        <v>0.5</v>
      </c>
      <c r="AE235" s="99">
        <f t="shared" ca="1" si="614"/>
        <v>195</v>
      </c>
      <c r="AF235" s="59">
        <f t="shared" ca="1" si="615"/>
        <v>5.87</v>
      </c>
      <c r="AG235" s="59">
        <f t="shared" ca="1" si="615"/>
        <v>0.61</v>
      </c>
      <c r="AH235" s="59">
        <f t="shared" ca="1" si="615"/>
        <v>0.88</v>
      </c>
      <c r="AI235" s="59" t="str">
        <f t="shared" ca="1" si="615"/>
        <v/>
      </c>
      <c r="AJ235" s="59">
        <f t="shared" ca="1" si="615"/>
        <v>4.18</v>
      </c>
      <c r="AK235" s="59">
        <f t="shared" ca="1" si="615"/>
        <v>0</v>
      </c>
      <c r="AL235" s="59">
        <f t="shared" ca="1" si="615"/>
        <v>-5.16</v>
      </c>
      <c r="AM235" s="59">
        <f t="shared" ca="1" si="616"/>
        <v>11.54</v>
      </c>
      <c r="AN235" s="59">
        <f t="shared" ca="1" si="617"/>
        <v>8.98032E-3</v>
      </c>
      <c r="AO235" s="59">
        <f t="shared" ca="1" si="617"/>
        <v>2.6873</v>
      </c>
      <c r="AP235" s="59">
        <f t="shared" ca="1" si="617"/>
        <v>4.04</v>
      </c>
      <c r="AQ235" s="59">
        <f t="shared" ca="1" si="617"/>
        <v>49</v>
      </c>
      <c r="AR235" s="103">
        <f t="shared" ca="1" si="617"/>
        <v>2.6873</v>
      </c>
      <c r="AS235" s="103">
        <f t="shared" ca="1" si="617"/>
        <v>4.04</v>
      </c>
      <c r="AT235" s="59">
        <f t="shared" ca="1" si="617"/>
        <v>49</v>
      </c>
      <c r="AU235" s="59">
        <f t="shared" ca="1" si="617"/>
        <v>0.51</v>
      </c>
      <c r="AV235" s="59">
        <f t="shared" ca="1" si="617"/>
        <v>0.5</v>
      </c>
      <c r="AW235" s="93">
        <f t="shared" ca="1" si="618"/>
        <v>195</v>
      </c>
      <c r="AX235" s="94">
        <f t="shared" ca="1" si="619"/>
        <v>6.27</v>
      </c>
      <c r="AY235" s="94">
        <f t="shared" ca="1" si="619"/>
        <v>0.83</v>
      </c>
      <c r="AZ235" s="94">
        <f t="shared" ca="1" si="619"/>
        <v>0.88</v>
      </c>
      <c r="BA235" s="94" t="str">
        <f t="shared" ca="1" si="619"/>
        <v/>
      </c>
      <c r="BB235" s="94">
        <f t="shared" ca="1" si="619"/>
        <v>4.07</v>
      </c>
      <c r="BC235" s="94" t="str">
        <f t="shared" ca="1" si="619"/>
        <v/>
      </c>
      <c r="BD235" s="94">
        <f t="shared" ca="1" si="619"/>
        <v>-5.18</v>
      </c>
      <c r="BE235" s="94">
        <f t="shared" ca="1" si="620"/>
        <v>12.05</v>
      </c>
      <c r="BF235" s="94">
        <f t="shared" ca="1" si="621"/>
        <v>9.0878699999999996E-3</v>
      </c>
      <c r="BG235" s="94">
        <f t="shared" ca="1" si="621"/>
        <v>2.6873</v>
      </c>
      <c r="BH235" s="99">
        <f t="shared" ca="1" si="622"/>
        <v>195</v>
      </c>
      <c r="BI235" s="59">
        <f t="shared" ca="1" si="623"/>
        <v>6.27</v>
      </c>
      <c r="BJ235" s="59">
        <f t="shared" ca="1" si="623"/>
        <v>0.83</v>
      </c>
      <c r="BK235" s="59">
        <f t="shared" ca="1" si="623"/>
        <v>0.88</v>
      </c>
      <c r="BL235" s="59" t="str">
        <f t="shared" ca="1" si="623"/>
        <v/>
      </c>
      <c r="BM235" s="59">
        <f t="shared" ca="1" si="623"/>
        <v>4.07</v>
      </c>
      <c r="BN235" s="59" t="str">
        <f t="shared" ca="1" si="623"/>
        <v/>
      </c>
      <c r="BO235" s="59">
        <f t="shared" ca="1" si="623"/>
        <v>-5.18</v>
      </c>
      <c r="BP235" s="59">
        <f t="shared" ca="1" si="624"/>
        <v>12.05</v>
      </c>
      <c r="BQ235" s="59">
        <f t="shared" ca="1" si="625"/>
        <v>9.0878699999999996E-3</v>
      </c>
      <c r="BR235" s="59">
        <f t="shared" ca="1" si="625"/>
        <v>2.6873</v>
      </c>
      <c r="BS235" t="str">
        <f t="shared" si="626"/>
        <v>W20R07</v>
      </c>
      <c r="BT235">
        <f t="shared" si="627"/>
        <v>235</v>
      </c>
      <c r="BU235" t="b">
        <f t="shared" si="630"/>
        <v>1</v>
      </c>
    </row>
    <row r="236" spans="1:74" x14ac:dyDescent="0.3">
      <c r="A236" t="str">
        <f t="shared" si="628"/>
        <v>W20</v>
      </c>
      <c r="B236" t="s">
        <v>91</v>
      </c>
      <c r="C236" s="3" t="str">
        <f t="shared" si="600"/>
        <v>DC Power Optimiziers</v>
      </c>
      <c r="D236" t="str">
        <f t="shared" ca="1" si="601"/>
        <v>Pass</v>
      </c>
      <c r="E236" s="2">
        <f t="shared" ca="1" si="602"/>
        <v>11.54</v>
      </c>
      <c r="F236" s="2">
        <f t="shared" ca="1" si="603"/>
        <v>11.54</v>
      </c>
      <c r="G236" s="3">
        <f t="shared" ca="1" si="604"/>
        <v>0</v>
      </c>
      <c r="H236" s="27" t="str">
        <f t="shared" ca="1" si="605"/>
        <v>Yes</v>
      </c>
      <c r="I236" s="2">
        <f t="shared" ca="1" si="606"/>
        <v>12.05</v>
      </c>
      <c r="J236" s="2">
        <f ca="1">IF(Units="EDR2 total",BF236,IF(Units="EDR1 total",#REF!,BE236))</f>
        <v>12.05</v>
      </c>
      <c r="K236" s="2">
        <f ca="1">IF(Units="EDR2 total",BQ236,IF(Units="EDR1 total",#REF!,BP236))</f>
        <v>12.05</v>
      </c>
      <c r="L236" s="3">
        <f t="shared" ca="1" si="607"/>
        <v>0</v>
      </c>
      <c r="M236" s="3" t="str">
        <f t="shared" ca="1" si="608"/>
        <v>Yes</v>
      </c>
      <c r="N236" s="27" t="str">
        <f t="shared" si="629"/>
        <v>W04R12</v>
      </c>
      <c r="O236" s="19">
        <f t="shared" ca="1" si="609"/>
        <v>0.51000000000000156</v>
      </c>
      <c r="P236" s="93">
        <f t="shared" ca="1" si="610"/>
        <v>196</v>
      </c>
      <c r="Q236" s="94">
        <f t="shared" ca="1" si="611"/>
        <v>5.87</v>
      </c>
      <c r="R236" s="94">
        <f t="shared" ca="1" si="611"/>
        <v>0.61</v>
      </c>
      <c r="S236" s="94">
        <f t="shared" ca="1" si="611"/>
        <v>0.88</v>
      </c>
      <c r="T236" s="94" t="str">
        <f t="shared" ca="1" si="611"/>
        <v/>
      </c>
      <c r="U236" s="94">
        <f t="shared" ca="1" si="611"/>
        <v>4.18</v>
      </c>
      <c r="V236" s="94">
        <f t="shared" ca="1" si="611"/>
        <v>0</v>
      </c>
      <c r="W236" s="94">
        <f t="shared" ca="1" si="612"/>
        <v>11.54</v>
      </c>
      <c r="X236" s="94">
        <f t="shared" ca="1" si="613"/>
        <v>20.66</v>
      </c>
      <c r="Y236" s="94">
        <f t="shared" ca="1" si="613"/>
        <v>8.9803000000000001E-3</v>
      </c>
      <c r="Z236" s="107">
        <f t="shared" ca="1" si="613"/>
        <v>2.6873</v>
      </c>
      <c r="AA236" s="107">
        <f t="shared" ca="1" si="613"/>
        <v>4.03</v>
      </c>
      <c r="AB236" s="94">
        <f t="shared" ca="1" si="613"/>
        <v>49</v>
      </c>
      <c r="AC236" s="94">
        <f t="shared" ca="1" si="613"/>
        <v>0.51</v>
      </c>
      <c r="AD236" s="94">
        <f t="shared" ca="1" si="613"/>
        <v>0.48</v>
      </c>
      <c r="AE236" s="99">
        <f t="shared" ca="1" si="614"/>
        <v>196</v>
      </c>
      <c r="AF236" s="59">
        <f t="shared" ca="1" si="615"/>
        <v>5.87</v>
      </c>
      <c r="AG236" s="59">
        <f t="shared" ca="1" si="615"/>
        <v>0.61</v>
      </c>
      <c r="AH236" s="59">
        <f t="shared" ca="1" si="615"/>
        <v>0.88</v>
      </c>
      <c r="AI236" s="59" t="str">
        <f t="shared" ca="1" si="615"/>
        <v/>
      </c>
      <c r="AJ236" s="59">
        <f t="shared" ca="1" si="615"/>
        <v>4.18</v>
      </c>
      <c r="AK236" s="59">
        <f t="shared" ca="1" si="615"/>
        <v>0</v>
      </c>
      <c r="AL236" s="59">
        <f t="shared" ca="1" si="615"/>
        <v>-5.14</v>
      </c>
      <c r="AM236" s="59">
        <f t="shared" ca="1" si="616"/>
        <v>11.54</v>
      </c>
      <c r="AN236" s="59">
        <f t="shared" ca="1" si="617"/>
        <v>8.98032E-3</v>
      </c>
      <c r="AO236" s="59">
        <f t="shared" ca="1" si="617"/>
        <v>2.6873</v>
      </c>
      <c r="AP236" s="59">
        <f t="shared" ca="1" si="617"/>
        <v>4.03</v>
      </c>
      <c r="AQ236" s="59">
        <f t="shared" ca="1" si="617"/>
        <v>49</v>
      </c>
      <c r="AR236" s="103">
        <f t="shared" ca="1" si="617"/>
        <v>2.6873</v>
      </c>
      <c r="AS236" s="103">
        <f t="shared" ca="1" si="617"/>
        <v>4.03</v>
      </c>
      <c r="AT236" s="59">
        <f t="shared" ca="1" si="617"/>
        <v>49</v>
      </c>
      <c r="AU236" s="59">
        <f t="shared" ca="1" si="617"/>
        <v>0.51</v>
      </c>
      <c r="AV236" s="59">
        <f t="shared" ca="1" si="617"/>
        <v>0.48</v>
      </c>
      <c r="AW236" s="93">
        <f t="shared" ca="1" si="618"/>
        <v>196</v>
      </c>
      <c r="AX236" s="94">
        <f t="shared" ca="1" si="619"/>
        <v>6.27</v>
      </c>
      <c r="AY236" s="94">
        <f t="shared" ca="1" si="619"/>
        <v>0.83</v>
      </c>
      <c r="AZ236" s="94">
        <f t="shared" ca="1" si="619"/>
        <v>0.88</v>
      </c>
      <c r="BA236" s="94" t="str">
        <f t="shared" ca="1" si="619"/>
        <v/>
      </c>
      <c r="BB236" s="94">
        <f t="shared" ca="1" si="619"/>
        <v>4.07</v>
      </c>
      <c r="BC236" s="94" t="str">
        <f t="shared" ca="1" si="619"/>
        <v/>
      </c>
      <c r="BD236" s="94">
        <f t="shared" ca="1" si="619"/>
        <v>-5.18</v>
      </c>
      <c r="BE236" s="94">
        <f t="shared" ca="1" si="620"/>
        <v>12.05</v>
      </c>
      <c r="BF236" s="94">
        <f t="shared" ca="1" si="621"/>
        <v>9.0878699999999996E-3</v>
      </c>
      <c r="BG236" s="94">
        <f t="shared" ca="1" si="621"/>
        <v>2.6873</v>
      </c>
      <c r="BH236" s="99">
        <f t="shared" ca="1" si="622"/>
        <v>196</v>
      </c>
      <c r="BI236" s="59">
        <f t="shared" ca="1" si="623"/>
        <v>6.27</v>
      </c>
      <c r="BJ236" s="59">
        <f t="shared" ca="1" si="623"/>
        <v>0.83</v>
      </c>
      <c r="BK236" s="59">
        <f t="shared" ca="1" si="623"/>
        <v>0.88</v>
      </c>
      <c r="BL236" s="59" t="str">
        <f t="shared" ca="1" si="623"/>
        <v/>
      </c>
      <c r="BM236" s="59">
        <f t="shared" ca="1" si="623"/>
        <v>4.07</v>
      </c>
      <c r="BN236" s="59" t="str">
        <f t="shared" ca="1" si="623"/>
        <v/>
      </c>
      <c r="BO236" s="59">
        <f t="shared" ca="1" si="623"/>
        <v>-5.18</v>
      </c>
      <c r="BP236" s="59">
        <f t="shared" ca="1" si="624"/>
        <v>12.05</v>
      </c>
      <c r="BQ236" s="59">
        <f t="shared" ca="1" si="625"/>
        <v>9.0878699999999996E-3</v>
      </c>
      <c r="BR236" s="59">
        <f t="shared" ca="1" si="625"/>
        <v>2.6873</v>
      </c>
      <c r="BS236" t="str">
        <f t="shared" si="626"/>
        <v>W20R08</v>
      </c>
      <c r="BT236">
        <f t="shared" si="627"/>
        <v>236</v>
      </c>
      <c r="BU236" t="b">
        <f t="shared" si="630"/>
        <v>1</v>
      </c>
    </row>
    <row r="237" spans="1:74" x14ac:dyDescent="0.3">
      <c r="A237" t="str">
        <f t="shared" si="628"/>
        <v>W20</v>
      </c>
      <c r="B237" t="s">
        <v>93</v>
      </c>
      <c r="C237" s="3" t="str">
        <f t="shared" si="600"/>
        <v>Maximum PV Premium Fixed Microinverter</v>
      </c>
      <c r="D237" t="str">
        <f t="shared" ca="1" si="601"/>
        <v>Pass</v>
      </c>
      <c r="E237" s="2">
        <f t="shared" ca="1" si="602"/>
        <v>11.54</v>
      </c>
      <c r="F237" s="2">
        <f t="shared" ca="1" si="603"/>
        <v>11.54</v>
      </c>
      <c r="G237" s="3">
        <f t="shared" ca="1" si="604"/>
        <v>0</v>
      </c>
      <c r="H237" s="27" t="str">
        <f t="shared" ca="1" si="605"/>
        <v>Yes</v>
      </c>
      <c r="I237" s="2">
        <f t="shared" ca="1" si="606"/>
        <v>12.05</v>
      </c>
      <c r="J237" s="2">
        <f ca="1">IF(Units="EDR2 total",BF237,IF(Units="EDR1 total",#REF!,BE237))</f>
        <v>12.05</v>
      </c>
      <c r="K237" s="2">
        <f ca="1">IF(Units="EDR2 total",BQ237,IF(Units="EDR1 total",#REF!,BP237))</f>
        <v>12.05</v>
      </c>
      <c r="L237" s="3">
        <f t="shared" ca="1" si="607"/>
        <v>0</v>
      </c>
      <c r="M237" s="3" t="str">
        <f t="shared" ca="1" si="608"/>
        <v>Yes</v>
      </c>
      <c r="N237" s="27" t="str">
        <f t="shared" si="629"/>
        <v>W04R12</v>
      </c>
      <c r="O237" s="19">
        <f t="shared" ca="1" si="609"/>
        <v>0.51000000000000156</v>
      </c>
      <c r="P237" s="93">
        <f t="shared" ca="1" si="610"/>
        <v>197</v>
      </c>
      <c r="Q237" s="94">
        <f t="shared" ca="1" si="611"/>
        <v>5.87</v>
      </c>
      <c r="R237" s="94">
        <f t="shared" ca="1" si="611"/>
        <v>0.61</v>
      </c>
      <c r="S237" s="94">
        <f t="shared" ca="1" si="611"/>
        <v>0.88</v>
      </c>
      <c r="T237" s="94" t="str">
        <f t="shared" ca="1" si="611"/>
        <v/>
      </c>
      <c r="U237" s="94">
        <f t="shared" ca="1" si="611"/>
        <v>4.18</v>
      </c>
      <c r="V237" s="94">
        <f t="shared" ca="1" si="611"/>
        <v>0</v>
      </c>
      <c r="W237" s="94">
        <f t="shared" ca="1" si="612"/>
        <v>11.54</v>
      </c>
      <c r="X237" s="94">
        <f t="shared" ca="1" si="613"/>
        <v>19.73</v>
      </c>
      <c r="Y237" s="94">
        <f t="shared" ca="1" si="613"/>
        <v>8.9803000000000001E-3</v>
      </c>
      <c r="Z237" s="107">
        <f t="shared" ca="1" si="613"/>
        <v>4.2908799999999996</v>
      </c>
      <c r="AA237" s="107">
        <f t="shared" ca="1" si="613"/>
        <v>4.57</v>
      </c>
      <c r="AB237" s="94">
        <f t="shared" ca="1" si="613"/>
        <v>49</v>
      </c>
      <c r="AC237" s="94">
        <f t="shared" ca="1" si="613"/>
        <v>0.51</v>
      </c>
      <c r="AD237" s="94">
        <f t="shared" ca="1" si="613"/>
        <v>1.41</v>
      </c>
      <c r="AE237" s="99">
        <f t="shared" ca="1" si="614"/>
        <v>197</v>
      </c>
      <c r="AF237" s="59">
        <f t="shared" ca="1" si="615"/>
        <v>5.87</v>
      </c>
      <c r="AG237" s="59">
        <f t="shared" ca="1" si="615"/>
        <v>0.61</v>
      </c>
      <c r="AH237" s="59">
        <f t="shared" ca="1" si="615"/>
        <v>0.88</v>
      </c>
      <c r="AI237" s="59" t="str">
        <f t="shared" ca="1" si="615"/>
        <v/>
      </c>
      <c r="AJ237" s="59">
        <f t="shared" ca="1" si="615"/>
        <v>4.18</v>
      </c>
      <c r="AK237" s="59">
        <f t="shared" ca="1" si="615"/>
        <v>0</v>
      </c>
      <c r="AL237" s="59">
        <f t="shared" ca="1" si="615"/>
        <v>-6.07</v>
      </c>
      <c r="AM237" s="59">
        <f t="shared" ca="1" si="616"/>
        <v>11.54</v>
      </c>
      <c r="AN237" s="59">
        <f t="shared" ca="1" si="617"/>
        <v>8.98032E-3</v>
      </c>
      <c r="AO237" s="59">
        <f t="shared" ca="1" si="617"/>
        <v>4.2908600000000003</v>
      </c>
      <c r="AP237" s="59">
        <f t="shared" ca="1" si="617"/>
        <v>4.57</v>
      </c>
      <c r="AQ237" s="59">
        <f t="shared" ca="1" si="617"/>
        <v>49</v>
      </c>
      <c r="AR237" s="103">
        <f t="shared" ca="1" si="617"/>
        <v>4.2908600000000003</v>
      </c>
      <c r="AS237" s="103">
        <f t="shared" ca="1" si="617"/>
        <v>4.57</v>
      </c>
      <c r="AT237" s="59">
        <f t="shared" ca="1" si="617"/>
        <v>49</v>
      </c>
      <c r="AU237" s="59">
        <f t="shared" ca="1" si="617"/>
        <v>0.51</v>
      </c>
      <c r="AV237" s="59">
        <f t="shared" ca="1" si="617"/>
        <v>1.41</v>
      </c>
      <c r="AW237" s="93">
        <f t="shared" ca="1" si="618"/>
        <v>197</v>
      </c>
      <c r="AX237" s="94">
        <f t="shared" ca="1" si="619"/>
        <v>6.27</v>
      </c>
      <c r="AY237" s="94">
        <f t="shared" ca="1" si="619"/>
        <v>0.83</v>
      </c>
      <c r="AZ237" s="94">
        <f t="shared" ca="1" si="619"/>
        <v>0.88</v>
      </c>
      <c r="BA237" s="94" t="str">
        <f t="shared" ca="1" si="619"/>
        <v/>
      </c>
      <c r="BB237" s="94">
        <f t="shared" ca="1" si="619"/>
        <v>4.07</v>
      </c>
      <c r="BC237" s="94" t="str">
        <f t="shared" ca="1" si="619"/>
        <v/>
      </c>
      <c r="BD237" s="94">
        <f t="shared" ca="1" si="619"/>
        <v>-5.18</v>
      </c>
      <c r="BE237" s="94">
        <f t="shared" ca="1" si="620"/>
        <v>12.05</v>
      </c>
      <c r="BF237" s="94">
        <f t="shared" ca="1" si="621"/>
        <v>9.0878699999999996E-3</v>
      </c>
      <c r="BG237" s="94">
        <f t="shared" ca="1" si="621"/>
        <v>2.6873</v>
      </c>
      <c r="BH237" s="99">
        <f t="shared" ca="1" si="622"/>
        <v>197</v>
      </c>
      <c r="BI237" s="59">
        <f t="shared" ca="1" si="623"/>
        <v>6.27</v>
      </c>
      <c r="BJ237" s="59">
        <f t="shared" ca="1" si="623"/>
        <v>0.83</v>
      </c>
      <c r="BK237" s="59">
        <f t="shared" ca="1" si="623"/>
        <v>0.88</v>
      </c>
      <c r="BL237" s="59" t="str">
        <f t="shared" ca="1" si="623"/>
        <v/>
      </c>
      <c r="BM237" s="59">
        <f t="shared" ca="1" si="623"/>
        <v>4.07</v>
      </c>
      <c r="BN237" s="59" t="str">
        <f t="shared" ca="1" si="623"/>
        <v/>
      </c>
      <c r="BO237" s="59">
        <f t="shared" ca="1" si="623"/>
        <v>-5.18</v>
      </c>
      <c r="BP237" s="59">
        <f t="shared" ca="1" si="624"/>
        <v>12.05</v>
      </c>
      <c r="BQ237" s="59">
        <f t="shared" ca="1" si="625"/>
        <v>9.0878699999999996E-3</v>
      </c>
      <c r="BR237" s="59">
        <f t="shared" ca="1" si="625"/>
        <v>2.6873</v>
      </c>
      <c r="BS237" t="str">
        <f t="shared" si="626"/>
        <v>W20R09</v>
      </c>
      <c r="BT237">
        <f t="shared" si="627"/>
        <v>237</v>
      </c>
      <c r="BU237" t="b">
        <f t="shared" si="630"/>
        <v>1</v>
      </c>
    </row>
    <row r="238" spans="1:74" x14ac:dyDescent="0.3">
      <c r="A238" t="str">
        <f t="shared" si="628"/>
        <v>W20</v>
      </c>
      <c r="B238" t="s">
        <v>95</v>
      </c>
      <c r="C238" s="3" t="str">
        <f t="shared" si="600"/>
        <v>Maximum PV Premium Tracking (two axis) DC Power Optimizers</v>
      </c>
      <c r="D238" t="str">
        <f t="shared" ca="1" si="601"/>
        <v>Pass</v>
      </c>
      <c r="E238" s="2">
        <f t="shared" ca="1" si="602"/>
        <v>11.54</v>
      </c>
      <c r="F238" s="2">
        <f t="shared" ca="1" si="603"/>
        <v>11.54</v>
      </c>
      <c r="G238" s="3">
        <f t="shared" ca="1" si="604"/>
        <v>0</v>
      </c>
      <c r="H238" s="27" t="str">
        <f t="shared" ca="1" si="605"/>
        <v>Yes</v>
      </c>
      <c r="I238" s="2">
        <f t="shared" ca="1" si="606"/>
        <v>12.05</v>
      </c>
      <c r="J238" s="2">
        <f ca="1">IF(Units="EDR2 total",BF238,IF(Units="EDR1 total",#REF!,BE238))</f>
        <v>12.05</v>
      </c>
      <c r="K238" s="2">
        <f ca="1">IF(Units="EDR2 total",BQ238,IF(Units="EDR1 total",#REF!,BP238))</f>
        <v>12.05</v>
      </c>
      <c r="L238" s="3">
        <f t="shared" ca="1" si="607"/>
        <v>0</v>
      </c>
      <c r="M238" s="3" t="str">
        <f t="shared" ca="1" si="608"/>
        <v>Yes</v>
      </c>
      <c r="N238" s="27" t="str">
        <f t="shared" si="629"/>
        <v>W04R12</v>
      </c>
      <c r="O238" s="19">
        <f t="shared" ca="1" si="609"/>
        <v>0.51000000000000156</v>
      </c>
      <c r="P238" s="93">
        <f t="shared" ca="1" si="610"/>
        <v>198</v>
      </c>
      <c r="Q238" s="94">
        <f t="shared" ca="1" si="611"/>
        <v>5.87</v>
      </c>
      <c r="R238" s="94">
        <f t="shared" ca="1" si="611"/>
        <v>0.61</v>
      </c>
      <c r="S238" s="94">
        <f t="shared" ca="1" si="611"/>
        <v>0.88</v>
      </c>
      <c r="T238" s="94" t="str">
        <f t="shared" ca="1" si="611"/>
        <v/>
      </c>
      <c r="U238" s="94">
        <f t="shared" ca="1" si="611"/>
        <v>4.18</v>
      </c>
      <c r="V238" s="94">
        <f t="shared" ca="1" si="611"/>
        <v>0</v>
      </c>
      <c r="W238" s="94">
        <f t="shared" ca="1" si="612"/>
        <v>11.54</v>
      </c>
      <c r="X238" s="94">
        <f t="shared" ca="1" si="613"/>
        <v>18.66</v>
      </c>
      <c r="Y238" s="94">
        <f t="shared" ca="1" si="613"/>
        <v>8.9803000000000001E-3</v>
      </c>
      <c r="Z238" s="107">
        <f t="shared" ca="1" si="613"/>
        <v>2.9616699999999998</v>
      </c>
      <c r="AA238" s="107">
        <f t="shared" ca="1" si="613"/>
        <v>4.9800000000000004</v>
      </c>
      <c r="AB238" s="94">
        <f t="shared" ca="1" si="613"/>
        <v>49</v>
      </c>
      <c r="AC238" s="94">
        <f t="shared" ca="1" si="613"/>
        <v>0.51</v>
      </c>
      <c r="AD238" s="94">
        <f t="shared" ca="1" si="613"/>
        <v>2.48</v>
      </c>
      <c r="AE238" s="99">
        <f t="shared" ca="1" si="614"/>
        <v>198</v>
      </c>
      <c r="AF238" s="59">
        <f t="shared" ca="1" si="615"/>
        <v>5.87</v>
      </c>
      <c r="AG238" s="59">
        <f t="shared" ca="1" si="615"/>
        <v>0.61</v>
      </c>
      <c r="AH238" s="59">
        <f t="shared" ca="1" si="615"/>
        <v>0.88</v>
      </c>
      <c r="AI238" s="59" t="str">
        <f t="shared" ca="1" si="615"/>
        <v/>
      </c>
      <c r="AJ238" s="59">
        <f t="shared" ca="1" si="615"/>
        <v>4.18</v>
      </c>
      <c r="AK238" s="59">
        <f t="shared" ca="1" si="615"/>
        <v>0</v>
      </c>
      <c r="AL238" s="59">
        <f t="shared" ca="1" si="615"/>
        <v>-7.14</v>
      </c>
      <c r="AM238" s="59">
        <f t="shared" ca="1" si="616"/>
        <v>11.54</v>
      </c>
      <c r="AN238" s="59">
        <f t="shared" ca="1" si="617"/>
        <v>8.98032E-3</v>
      </c>
      <c r="AO238" s="59">
        <f t="shared" ca="1" si="617"/>
        <v>2.9616500000000001</v>
      </c>
      <c r="AP238" s="59">
        <f t="shared" ca="1" si="617"/>
        <v>4.9800000000000004</v>
      </c>
      <c r="AQ238" s="59">
        <f t="shared" ca="1" si="617"/>
        <v>49</v>
      </c>
      <c r="AR238" s="103">
        <f t="shared" ca="1" si="617"/>
        <v>2.9616500000000001</v>
      </c>
      <c r="AS238" s="103">
        <f t="shared" ca="1" si="617"/>
        <v>4.9800000000000004</v>
      </c>
      <c r="AT238" s="59">
        <f t="shared" ca="1" si="617"/>
        <v>49</v>
      </c>
      <c r="AU238" s="59">
        <f t="shared" ca="1" si="617"/>
        <v>0.51</v>
      </c>
      <c r="AV238" s="59">
        <f t="shared" ca="1" si="617"/>
        <v>2.48</v>
      </c>
      <c r="AW238" s="93">
        <f t="shared" ca="1" si="618"/>
        <v>198</v>
      </c>
      <c r="AX238" s="94">
        <f t="shared" ca="1" si="619"/>
        <v>6.27</v>
      </c>
      <c r="AY238" s="94">
        <f t="shared" ca="1" si="619"/>
        <v>0.83</v>
      </c>
      <c r="AZ238" s="94">
        <f t="shared" ca="1" si="619"/>
        <v>0.88</v>
      </c>
      <c r="BA238" s="94" t="str">
        <f t="shared" ca="1" si="619"/>
        <v/>
      </c>
      <c r="BB238" s="94">
        <f t="shared" ca="1" si="619"/>
        <v>4.07</v>
      </c>
      <c r="BC238" s="94" t="str">
        <f t="shared" ca="1" si="619"/>
        <v/>
      </c>
      <c r="BD238" s="94">
        <f t="shared" ca="1" si="619"/>
        <v>-5.18</v>
      </c>
      <c r="BE238" s="94">
        <f t="shared" ca="1" si="620"/>
        <v>12.05</v>
      </c>
      <c r="BF238" s="94">
        <f t="shared" ca="1" si="621"/>
        <v>9.0878699999999996E-3</v>
      </c>
      <c r="BG238" s="94">
        <f t="shared" ca="1" si="621"/>
        <v>2.6873</v>
      </c>
      <c r="BH238" s="99">
        <f t="shared" ca="1" si="622"/>
        <v>198</v>
      </c>
      <c r="BI238" s="59">
        <f t="shared" ca="1" si="623"/>
        <v>6.27</v>
      </c>
      <c r="BJ238" s="59">
        <f t="shared" ca="1" si="623"/>
        <v>0.83</v>
      </c>
      <c r="BK238" s="59">
        <f t="shared" ca="1" si="623"/>
        <v>0.88</v>
      </c>
      <c r="BL238" s="59" t="str">
        <f t="shared" ca="1" si="623"/>
        <v/>
      </c>
      <c r="BM238" s="59">
        <f t="shared" ca="1" si="623"/>
        <v>4.07</v>
      </c>
      <c r="BN238" s="59" t="str">
        <f t="shared" ca="1" si="623"/>
        <v/>
      </c>
      <c r="BO238" s="59">
        <f t="shared" ca="1" si="623"/>
        <v>-5.18</v>
      </c>
      <c r="BP238" s="59">
        <f t="shared" ca="1" si="624"/>
        <v>12.05</v>
      </c>
      <c r="BQ238" s="59">
        <f t="shared" ca="1" si="625"/>
        <v>9.0878699999999996E-3</v>
      </c>
      <c r="BR238" s="59">
        <f t="shared" ca="1" si="625"/>
        <v>2.6873</v>
      </c>
      <c r="BS238" t="str">
        <f t="shared" si="626"/>
        <v>W20R10</v>
      </c>
      <c r="BT238">
        <f t="shared" si="627"/>
        <v>238</v>
      </c>
      <c r="BU238" t="b">
        <f t="shared" si="630"/>
        <v>1</v>
      </c>
    </row>
    <row r="239" spans="1:74" x14ac:dyDescent="0.3">
      <c r="A239" s="18" t="str">
        <f>"Result "&amp;A228</f>
        <v>Result W20</v>
      </c>
      <c r="C239" s="5"/>
      <c r="D239" s="6" t="str" cm="1">
        <f t="array" aca="1" ref="D239" ca="1">IF(NOT(BU239),"n/a",IF(COUNTIF(D229:D238,Pass)=INDIRECT("count"&amp;A238),Pass,Fail))</f>
        <v>Pass</v>
      </c>
      <c r="E239" s="15">
        <f ca="1">AVERAGE(E229:E238)</f>
        <v>11.539999999999997</v>
      </c>
      <c r="F239" s="15">
        <f ca="1">AVERAGE(F229:F238)</f>
        <v>11.539999999999997</v>
      </c>
      <c r="G239" s="16">
        <f t="shared" ca="1" si="604"/>
        <v>0</v>
      </c>
      <c r="H239" s="17"/>
      <c r="I239" s="15">
        <f ca="1">AVERAGE(I229:I238)</f>
        <v>12.049999999999999</v>
      </c>
      <c r="J239" s="15">
        <f ca="1">AVERAGE(J229:J238)</f>
        <v>12.049999999999999</v>
      </c>
      <c r="K239" s="15">
        <f ca="1">AVERAGE(K229:K238)</f>
        <v>12.049999999999999</v>
      </c>
      <c r="L239" s="16">
        <f t="shared" ca="1" si="607"/>
        <v>0</v>
      </c>
      <c r="M239" s="17" t="s">
        <v>252</v>
      </c>
      <c r="N239" s="17">
        <f ca="1">MIN(L229:L238)</f>
        <v>0</v>
      </c>
      <c r="O239" s="15">
        <f ca="1">AVERAGE(O229:O238)</f>
        <v>0.51000000000000156</v>
      </c>
      <c r="P239" s="95" t="s">
        <v>253</v>
      </c>
      <c r="Q239" s="96">
        <f t="shared" ref="Q239:AC239" ca="1" si="631">IFERROR(AVERAGE(Q229:Q238),"")</f>
        <v>5.8699999999999992</v>
      </c>
      <c r="R239" s="96">
        <f t="shared" ca="1" si="631"/>
        <v>0.6100000000000001</v>
      </c>
      <c r="S239" s="96">
        <f t="shared" ca="1" si="631"/>
        <v>0.88000000000000012</v>
      </c>
      <c r="T239" s="96" t="str">
        <f t="shared" ca="1" si="631"/>
        <v/>
      </c>
      <c r="U239" s="96">
        <f t="shared" ca="1" si="631"/>
        <v>4.18</v>
      </c>
      <c r="V239" s="96">
        <f t="shared" ca="1" si="631"/>
        <v>0</v>
      </c>
      <c r="W239" s="96">
        <f t="shared" ca="1" si="631"/>
        <v>11.539999999999997</v>
      </c>
      <c r="X239" s="96">
        <f t="shared" ca="1" si="631"/>
        <v>20.027999999999999</v>
      </c>
      <c r="Y239" s="96">
        <f t="shared" ca="1" si="631"/>
        <v>8.9802999999999984E-3</v>
      </c>
      <c r="Z239" s="108">
        <f t="shared" ca="1" si="631"/>
        <v>2.9752919999999996</v>
      </c>
      <c r="AA239" s="108">
        <f t="shared" ca="1" si="631"/>
        <v>4.33</v>
      </c>
      <c r="AB239" s="96">
        <f t="shared" ca="1" si="631"/>
        <v>49</v>
      </c>
      <c r="AC239" s="96">
        <f t="shared" ca="1" si="631"/>
        <v>0.5099999999999999</v>
      </c>
      <c r="AD239" s="96">
        <f t="shared" ref="AD239" ca="1" si="632">IFERROR(AVERAGE(AD229:AD238),"")</f>
        <v>1.1120000000000001</v>
      </c>
      <c r="AE239" s="79"/>
      <c r="AF239" s="79">
        <f t="shared" ref="AF239:AU239" ca="1" si="633">IFERROR(AVERAGE(AF229:AF238),"")</f>
        <v>5.8699999999999992</v>
      </c>
      <c r="AG239" s="79">
        <f t="shared" ca="1" si="633"/>
        <v>0.6100000000000001</v>
      </c>
      <c r="AH239" s="79">
        <f t="shared" ca="1" si="633"/>
        <v>0.88000000000000012</v>
      </c>
      <c r="AI239" s="79" t="str">
        <f t="shared" ca="1" si="633"/>
        <v/>
      </c>
      <c r="AJ239" s="79">
        <f t="shared" ca="1" si="633"/>
        <v>4.18</v>
      </c>
      <c r="AK239" s="79">
        <f t="shared" ca="1" si="633"/>
        <v>0</v>
      </c>
      <c r="AL239" s="79">
        <f t="shared" ref="AL239" ca="1" si="634">IFERROR(AVERAGE(AL229:AL238),"")</f>
        <v>-5.7720000000000002</v>
      </c>
      <c r="AM239" s="79">
        <f t="shared" ca="1" si="633"/>
        <v>11.539999999999997</v>
      </c>
      <c r="AN239" s="79">
        <f t="shared" ca="1" si="633"/>
        <v>8.98032E-3</v>
      </c>
      <c r="AO239" s="79">
        <f t="shared" ca="1" si="633"/>
        <v>2.9752859999999997</v>
      </c>
      <c r="AP239" s="79">
        <f t="shared" ca="1" si="633"/>
        <v>4.33</v>
      </c>
      <c r="AQ239" s="79">
        <f t="shared" ca="1" si="633"/>
        <v>49</v>
      </c>
      <c r="AR239" s="104">
        <f t="shared" ca="1" si="633"/>
        <v>2.9752859999999997</v>
      </c>
      <c r="AS239" s="104">
        <f t="shared" ca="1" si="633"/>
        <v>4.33</v>
      </c>
      <c r="AT239" s="79">
        <f t="shared" ca="1" si="633"/>
        <v>49</v>
      </c>
      <c r="AU239" s="79">
        <f t="shared" ca="1" si="633"/>
        <v>0.5099999999999999</v>
      </c>
      <c r="AV239" s="79">
        <f t="shared" ref="AV239" ca="1" si="635">IFERROR(AVERAGE(AV229:AV238),"")</f>
        <v>1.1120000000000001</v>
      </c>
      <c r="AX239" s="96">
        <f t="shared" ref="AX239:BG239" ca="1" si="636">IFERROR(AVERAGE(AX229:AX238),"")</f>
        <v>6.2699999999999987</v>
      </c>
      <c r="AY239" s="96">
        <f t="shared" ca="1" si="636"/>
        <v>0.82999999999999985</v>
      </c>
      <c r="AZ239" s="96">
        <f t="shared" ca="1" si="636"/>
        <v>0.88000000000000012</v>
      </c>
      <c r="BA239" s="96" t="str">
        <f t="shared" ca="1" si="636"/>
        <v/>
      </c>
      <c r="BB239" s="96">
        <f t="shared" ca="1" si="636"/>
        <v>4.07</v>
      </c>
      <c r="BC239" s="96" t="str">
        <f t="shared" ca="1" si="636"/>
        <v/>
      </c>
      <c r="BD239" s="96">
        <f t="shared" ref="BD239" ca="1" si="637">IFERROR(AVERAGE(BD229:BD238),"")</f>
        <v>-5.18</v>
      </c>
      <c r="BE239" s="96">
        <f t="shared" ca="1" si="636"/>
        <v>12.049999999999999</v>
      </c>
      <c r="BF239" s="96">
        <f t="shared" ca="1" si="636"/>
        <v>9.0878699999999996E-3</v>
      </c>
      <c r="BG239" s="96">
        <f t="shared" ca="1" si="636"/>
        <v>2.6873</v>
      </c>
      <c r="BI239" s="79">
        <f t="shared" ref="BI239:BR239" ca="1" si="638">IFERROR(AVERAGE(BI229:BI238),"")</f>
        <v>6.2699999999999987</v>
      </c>
      <c r="BJ239" s="79">
        <f t="shared" ca="1" si="638"/>
        <v>0.82999999999999985</v>
      </c>
      <c r="BK239" s="79">
        <f t="shared" ca="1" si="638"/>
        <v>0.88000000000000012</v>
      </c>
      <c r="BL239" s="79" t="str">
        <f t="shared" ca="1" si="638"/>
        <v/>
      </c>
      <c r="BM239" s="79">
        <f t="shared" ca="1" si="638"/>
        <v>4.07</v>
      </c>
      <c r="BN239" s="79" t="str">
        <f t="shared" ca="1" si="638"/>
        <v/>
      </c>
      <c r="BO239" s="79">
        <f t="shared" ref="BO239" ca="1" si="639">IFERROR(AVERAGE(BO229:BO238),"")</f>
        <v>-5.18</v>
      </c>
      <c r="BP239" s="79">
        <f t="shared" ca="1" si="638"/>
        <v>12.049999999999999</v>
      </c>
      <c r="BQ239" s="79">
        <f t="shared" ca="1" si="638"/>
        <v>9.0878699999999996E-3</v>
      </c>
      <c r="BR239" s="79">
        <f t="shared" ca="1" si="638"/>
        <v>2.6873</v>
      </c>
      <c r="BU239" t="b">
        <f t="shared" si="630"/>
        <v>1</v>
      </c>
    </row>
    <row r="240" spans="1:74" x14ac:dyDescent="0.3">
      <c r="E240" s="6"/>
      <c r="F240" s="6"/>
      <c r="G240" s="6"/>
      <c r="H240" s="5"/>
      <c r="I240" s="6"/>
      <c r="J240" s="6"/>
      <c r="K240" s="6"/>
      <c r="L240" s="5" t="s">
        <v>254</v>
      </c>
      <c r="M240" s="5" t="s">
        <v>255</v>
      </c>
      <c r="N240" s="28">
        <f ca="1">MAX(L229:L238)</f>
        <v>0</v>
      </c>
      <c r="AE240" s="44" t="s">
        <v>256</v>
      </c>
      <c r="AF240" s="100">
        <f ca="1">(AF239-Q239)/Q239</f>
        <v>0</v>
      </c>
      <c r="AG240" s="100">
        <f ca="1">(AG239-R239)/R239</f>
        <v>0</v>
      </c>
      <c r="AH240" s="100">
        <f ca="1">(AH239-S239)/S239</f>
        <v>0</v>
      </c>
      <c r="AI240" s="100"/>
      <c r="AJ240" s="100">
        <f ca="1">(AJ239-U239)/U239</f>
        <v>0</v>
      </c>
      <c r="AK240" s="100"/>
      <c r="AL240" s="100"/>
      <c r="AM240" s="100">
        <f ca="1">(AM239-W239)/W239</f>
        <v>0</v>
      </c>
    </row>
    <row r="241" spans="1:73" x14ac:dyDescent="0.3">
      <c r="A241" s="6" t="s">
        <v>182</v>
      </c>
      <c r="B241" s="6" t="str">
        <f>VLOOKUP(A241,TestArray,2)&amp;" in "&amp;VLOOKUP(A241,TestArray,3)&amp;" for Prototype "&amp;VLOOKUP(A241,TestArray,4)</f>
        <v>PV, Battery and Target EDR in CZ12 for Prototype P2100ft2</v>
      </c>
      <c r="C241" s="6"/>
      <c r="I241" s="6" t="str">
        <f>VLOOKUP(A241,TestArray,21)</f>
        <v>Standard = V04R12</v>
      </c>
    </row>
    <row r="242" spans="1:73" x14ac:dyDescent="0.3">
      <c r="A242" t="str">
        <f>A241</f>
        <v>W21</v>
      </c>
      <c r="B242" t="s">
        <v>74</v>
      </c>
      <c r="C242" s="3" t="str">
        <f t="shared" ref="C242:C250" si="640">VLOOKUP(A242,TestArray,4+RIGHT(B242,2))</f>
        <v>Proposed Design</v>
      </c>
      <c r="D242" t="str">
        <f t="shared" ref="D242:D250" ca="1" si="641">IF(NOT(BU242),"n/a",IF(AND(H242=Yes,M242=Yes),Pass,Fail))</f>
        <v>Pass</v>
      </c>
      <c r="E242" s="2">
        <f t="shared" ref="E242:E250" ca="1" si="642">IF(Units="EDR2 total",X242,IF(Units="EDR1 total",Y242,W242))</f>
        <v>11.54</v>
      </c>
      <c r="F242" s="2">
        <f t="shared" ref="F242:F250" ca="1" si="643">IF(Units="EDR2 total",AN242,IF(Units="EDR1 total",AQ242,AM242))</f>
        <v>11.54</v>
      </c>
      <c r="G242" s="3">
        <f t="shared" ref="G242:G251" ca="1" si="644">IF(E242=0,0,(F242-E242)/E242)</f>
        <v>0</v>
      </c>
      <c r="H242" s="27" t="str">
        <f t="shared" ref="H242:H250" ca="1" si="645">IF(AND((E242-Tolerance&lt;=F242),(E242+Tolerance&gt;=F242)),Yes,No)</f>
        <v>Yes</v>
      </c>
      <c r="I242" s="2">
        <f t="shared" ref="I242:I250" ca="1" si="646">IF(Units="EDR2 total",J242,IF(Units="EDR1 total",J242,INDIRECT(RefCol&amp;INDEX(StandardArray,MATCH($N242,StandardList,0),2))))</f>
        <v>12.05</v>
      </c>
      <c r="J242" s="2">
        <f ca="1">IF(Units="EDR2 total",BF242,IF(Units="EDR1 total",#REF!,BE242))</f>
        <v>12.05</v>
      </c>
      <c r="K242" s="2">
        <f ca="1">IF(Units="EDR2 total",BQ242,IF(Units="EDR1 total",#REF!,BP242))</f>
        <v>12.05</v>
      </c>
      <c r="L242" s="3">
        <f t="shared" ref="L242:L251" ca="1" si="647">IF(I242=0,0,(K242-I242)/I242)</f>
        <v>0</v>
      </c>
      <c r="M242" s="3" t="str">
        <f t="shared" ref="M242:M250" ca="1" si="648">IF(AND((I242-Tolerance&lt;=K242),(I242+Tolerance&gt;=K242),(J242-Tolerance&lt;=K242),(J242+Tolerance&gt;=K242)),Yes,No)</f>
        <v>Yes</v>
      </c>
      <c r="N242" s="27" t="s">
        <v>79</v>
      </c>
      <c r="O242" s="19">
        <f t="shared" ref="O242:O250" ca="1" si="649">K242-F242</f>
        <v>0.51000000000000156</v>
      </c>
      <c r="P242" s="93">
        <f t="shared" ref="P242:P250" ca="1" si="650">MATCH($A242&amp;$B242,INDIRECT(P$2),0)</f>
        <v>199</v>
      </c>
      <c r="Q242" s="94">
        <f t="shared" ref="Q242:V250" ca="1" si="651">IF(Q$3=0,"",INDEX(INDIRECT(Q$1),$P242,Q$3))</f>
        <v>5.87</v>
      </c>
      <c r="R242" s="94">
        <f t="shared" ca="1" si="651"/>
        <v>0.61</v>
      </c>
      <c r="S242" s="94">
        <f t="shared" ca="1" si="651"/>
        <v>0.88</v>
      </c>
      <c r="T242" s="94" t="str">
        <f t="shared" ca="1" si="651"/>
        <v/>
      </c>
      <c r="U242" s="94">
        <f t="shared" ca="1" si="651"/>
        <v>4.18</v>
      </c>
      <c r="V242" s="94">
        <f t="shared" ca="1" si="651"/>
        <v>0</v>
      </c>
      <c r="W242" s="94">
        <f t="shared" ref="W242:W250" ca="1" si="652">IF(TotalSum="No",INDEX(INDIRECT(W$1),$P242,W$3),SUM(Q242:V242))</f>
        <v>11.54</v>
      </c>
      <c r="X242" s="94">
        <f t="shared" ref="X242:AD250" ca="1" si="653">IF(X$3=0,"",INDEX(INDIRECT(X$1),$P242,X$3))</f>
        <v>20.67</v>
      </c>
      <c r="Y242" s="94">
        <f t="shared" ca="1" si="653"/>
        <v>8.9803000000000001E-3</v>
      </c>
      <c r="Z242" s="107">
        <f t="shared" ca="1" si="653"/>
        <v>2.6873</v>
      </c>
      <c r="AA242" s="107">
        <f t="shared" ca="1" si="653"/>
        <v>4.03</v>
      </c>
      <c r="AB242" s="94">
        <f t="shared" ca="1" si="653"/>
        <v>49</v>
      </c>
      <c r="AC242" s="94">
        <f t="shared" ca="1" si="653"/>
        <v>0.51</v>
      </c>
      <c r="AD242" s="94">
        <f t="shared" ca="1" si="653"/>
        <v>0.47</v>
      </c>
      <c r="AE242" s="99">
        <f t="shared" ref="AE242:AE250" ca="1" si="654">MATCH($A242&amp;$B242,INDIRECT(AE$2),0)</f>
        <v>199</v>
      </c>
      <c r="AF242" s="59">
        <f t="shared" ref="AF242:AL250" ca="1" si="655">IF(AF$3=0,"",INDEX(INDIRECT(AF$1),$AE242,AF$3))</f>
        <v>5.87</v>
      </c>
      <c r="AG242" s="59">
        <f t="shared" ca="1" si="655"/>
        <v>0.61</v>
      </c>
      <c r="AH242" s="59">
        <f t="shared" ca="1" si="655"/>
        <v>0.88</v>
      </c>
      <c r="AI242" s="59" t="str">
        <f t="shared" ca="1" si="655"/>
        <v/>
      </c>
      <c r="AJ242" s="59">
        <f t="shared" ca="1" si="655"/>
        <v>4.18</v>
      </c>
      <c r="AK242" s="59">
        <f t="shared" ca="1" si="655"/>
        <v>0</v>
      </c>
      <c r="AL242" s="59">
        <f t="shared" ca="1" si="655"/>
        <v>-5.13</v>
      </c>
      <c r="AM242" s="59">
        <f t="shared" ref="AM242:AM250" ca="1" si="656">IF(TotalSum="No",INDEX(INDIRECT(AM$1),$AE242,AM$3),SUM(AF242:AK242))</f>
        <v>11.54</v>
      </c>
      <c r="AN242" s="59">
        <f t="shared" ref="AN242:AV250" ca="1" si="657">IF(AN$3=0,"",INDEX(INDIRECT(AN$1),$AE242,AN$3))</f>
        <v>8.98032E-3</v>
      </c>
      <c r="AO242" s="59">
        <f t="shared" ca="1" si="657"/>
        <v>2.6873</v>
      </c>
      <c r="AP242" s="59">
        <f t="shared" ca="1" si="657"/>
        <v>4.03</v>
      </c>
      <c r="AQ242" s="59">
        <f t="shared" ca="1" si="657"/>
        <v>49</v>
      </c>
      <c r="AR242" s="103">
        <f t="shared" ca="1" si="657"/>
        <v>2.6873</v>
      </c>
      <c r="AS242" s="103">
        <f t="shared" ca="1" si="657"/>
        <v>4.03</v>
      </c>
      <c r="AT242" s="59">
        <f t="shared" ca="1" si="657"/>
        <v>49</v>
      </c>
      <c r="AU242" s="59">
        <f t="shared" ca="1" si="657"/>
        <v>0.51</v>
      </c>
      <c r="AV242" s="59">
        <f t="shared" ca="1" si="657"/>
        <v>0.47</v>
      </c>
      <c r="AW242" s="93">
        <f t="shared" ref="AW242:AW250" ca="1" si="658">MATCH($A242&amp;$B242,INDIRECT(AW$2),0)</f>
        <v>199</v>
      </c>
      <c r="AX242" s="94">
        <f t="shared" ref="AX242:BD250" ca="1" si="659">IF(AX$3=0,"",INDEX(INDIRECT(AX$1),$AW242,AX$3))</f>
        <v>6.27</v>
      </c>
      <c r="AY242" s="94">
        <f t="shared" ca="1" si="659"/>
        <v>0.83</v>
      </c>
      <c r="AZ242" s="94">
        <f t="shared" ca="1" si="659"/>
        <v>0.88</v>
      </c>
      <c r="BA242" s="94" t="str">
        <f t="shared" ca="1" si="659"/>
        <v/>
      </c>
      <c r="BB242" s="94">
        <f t="shared" ca="1" si="659"/>
        <v>4.07</v>
      </c>
      <c r="BC242" s="94" t="str">
        <f t="shared" ca="1" si="659"/>
        <v/>
      </c>
      <c r="BD242" s="94">
        <f t="shared" ca="1" si="659"/>
        <v>-5.18</v>
      </c>
      <c r="BE242" s="94">
        <f t="shared" ref="BE242:BE250" ca="1" si="660">IF(TotalSum="No",INDEX(INDIRECT(BE$1),$AW242,BE$3),SUM(AX242:BC242))</f>
        <v>12.05</v>
      </c>
      <c r="BF242" s="94">
        <f t="shared" ref="BF242:BG250" ca="1" si="661">IF(BF$3=0,"",INDEX(INDIRECT(BF$1),$P242,BF$3))</f>
        <v>9.0878699999999996E-3</v>
      </c>
      <c r="BG242" s="94">
        <f t="shared" ca="1" si="661"/>
        <v>2.6873</v>
      </c>
      <c r="BH242" s="99">
        <f t="shared" ref="BH242:BH250" ca="1" si="662">MATCH($A242&amp;$B242,INDIRECT(BH$2),0)</f>
        <v>199</v>
      </c>
      <c r="BI242" s="59">
        <f t="shared" ref="BI242:BO250" ca="1" si="663">IF(BI$3=0,"",INDEX(INDIRECT(BI$1),$BH242,BI$3))</f>
        <v>6.27</v>
      </c>
      <c r="BJ242" s="59">
        <f t="shared" ca="1" si="663"/>
        <v>0.83</v>
      </c>
      <c r="BK242" s="59">
        <f t="shared" ca="1" si="663"/>
        <v>0.88</v>
      </c>
      <c r="BL242" s="59" t="str">
        <f t="shared" ca="1" si="663"/>
        <v/>
      </c>
      <c r="BM242" s="59">
        <f t="shared" ca="1" si="663"/>
        <v>4.07</v>
      </c>
      <c r="BN242" s="59" t="str">
        <f t="shared" ca="1" si="663"/>
        <v/>
      </c>
      <c r="BO242" s="59">
        <f t="shared" ca="1" si="663"/>
        <v>-5.18</v>
      </c>
      <c r="BP242" s="59">
        <f t="shared" ref="BP242:BP250" ca="1" si="664">IF(TotalSum="No",INDEX(INDIRECT(BP$1),$BH242,BP$3),SUM(BI242:BN242))</f>
        <v>12.05</v>
      </c>
      <c r="BQ242" s="59">
        <f t="shared" ref="BQ242:BR250" ca="1" si="665">IF(BQ$3=0,"",INDEX(INDIRECT(BQ$1),$BH242,BQ$3))</f>
        <v>9.0878699999999996E-3</v>
      </c>
      <c r="BR242" s="59">
        <f t="shared" ca="1" si="665"/>
        <v>2.6873</v>
      </c>
      <c r="BS242" t="str">
        <f t="shared" ref="BS242:BS250" si="666">A242&amp;B242</f>
        <v>W21R01</v>
      </c>
      <c r="BT242">
        <f t="shared" ref="BT242:BT250" si="667">ROW(BS242)</f>
        <v>242</v>
      </c>
      <c r="BU242" t="b">
        <f>AND(SingleFamily="Yes",NewlyConstructed="Yes")</f>
        <v>1</v>
      </c>
    </row>
    <row r="243" spans="1:73" x14ac:dyDescent="0.3">
      <c r="A243" t="str">
        <f t="shared" ref="A243:A250" si="668">A242</f>
        <v>W21</v>
      </c>
      <c r="B243" t="s">
        <v>77</v>
      </c>
      <c r="C243" s="3" t="str">
        <f t="shared" si="640"/>
        <v>Two 1 kWdc PV</v>
      </c>
      <c r="D243" t="str">
        <f t="shared" ca="1" si="641"/>
        <v>Pass</v>
      </c>
      <c r="E243" s="2">
        <f t="shared" ca="1" si="642"/>
        <v>11.54</v>
      </c>
      <c r="F243" s="2">
        <f t="shared" ca="1" si="643"/>
        <v>11.54</v>
      </c>
      <c r="G243" s="3">
        <f t="shared" ca="1" si="644"/>
        <v>0</v>
      </c>
      <c r="H243" s="27" t="str">
        <f t="shared" ca="1" si="645"/>
        <v>Yes</v>
      </c>
      <c r="I243" s="2">
        <f t="shared" ca="1" si="646"/>
        <v>12.05</v>
      </c>
      <c r="J243" s="2">
        <f ca="1">IF(Units="EDR2 total",BF243,IF(Units="EDR1 total",#REF!,BE243))</f>
        <v>12.05</v>
      </c>
      <c r="K243" s="2">
        <f ca="1">IF(Units="EDR2 total",BQ243,IF(Units="EDR1 total",#REF!,BP243))</f>
        <v>12.05</v>
      </c>
      <c r="L243" s="3">
        <f t="shared" ca="1" si="647"/>
        <v>0</v>
      </c>
      <c r="M243" s="3" t="str">
        <f t="shared" ca="1" si="648"/>
        <v>Yes</v>
      </c>
      <c r="N243" s="27" t="str">
        <f>N242</f>
        <v>W04R12</v>
      </c>
      <c r="O243" s="19">
        <f t="shared" ca="1" si="649"/>
        <v>0.51000000000000156</v>
      </c>
      <c r="P243" s="93">
        <f t="shared" ca="1" si="650"/>
        <v>200</v>
      </c>
      <c r="Q243" s="94">
        <f t="shared" ca="1" si="651"/>
        <v>5.87</v>
      </c>
      <c r="R243" s="94">
        <f t="shared" ca="1" si="651"/>
        <v>0.61</v>
      </c>
      <c r="S243" s="94">
        <f t="shared" ca="1" si="651"/>
        <v>0.88</v>
      </c>
      <c r="T243" s="94" t="str">
        <f t="shared" ca="1" si="651"/>
        <v/>
      </c>
      <c r="U243" s="94">
        <f t="shared" ca="1" si="651"/>
        <v>4.18</v>
      </c>
      <c r="V243" s="94">
        <f t="shared" ca="1" si="651"/>
        <v>0</v>
      </c>
      <c r="W243" s="94">
        <f t="shared" ca="1" si="652"/>
        <v>11.54</v>
      </c>
      <c r="X243" s="94">
        <f t="shared" ca="1" si="653"/>
        <v>21.21</v>
      </c>
      <c r="Y243" s="94">
        <f t="shared" ca="1" si="653"/>
        <v>8.9803000000000001E-3</v>
      </c>
      <c r="Z243" s="107">
        <f t="shared" ca="1" si="653"/>
        <v>2</v>
      </c>
      <c r="AA243" s="107">
        <f t="shared" ca="1" si="653"/>
        <v>3.8</v>
      </c>
      <c r="AB243" s="94">
        <f t="shared" ca="1" si="653"/>
        <v>49</v>
      </c>
      <c r="AC243" s="94">
        <f t="shared" ca="1" si="653"/>
        <v>0.51</v>
      </c>
      <c r="AD243" s="94">
        <f t="shared" ca="1" si="653"/>
        <v>-7.0000000000000007E-2</v>
      </c>
      <c r="AE243" s="99">
        <f t="shared" ca="1" si="654"/>
        <v>200</v>
      </c>
      <c r="AF243" s="59">
        <f t="shared" ca="1" si="655"/>
        <v>5.87</v>
      </c>
      <c r="AG243" s="59">
        <f t="shared" ca="1" si="655"/>
        <v>0.61</v>
      </c>
      <c r="AH243" s="59">
        <f t="shared" ca="1" si="655"/>
        <v>0.88</v>
      </c>
      <c r="AI243" s="59" t="str">
        <f t="shared" ca="1" si="655"/>
        <v/>
      </c>
      <c r="AJ243" s="59">
        <f t="shared" ca="1" si="655"/>
        <v>4.18</v>
      </c>
      <c r="AK243" s="59">
        <f t="shared" ca="1" si="655"/>
        <v>0</v>
      </c>
      <c r="AL243" s="59">
        <f t="shared" ca="1" si="655"/>
        <v>-4.59</v>
      </c>
      <c r="AM243" s="59">
        <f t="shared" ca="1" si="656"/>
        <v>11.54</v>
      </c>
      <c r="AN243" s="59">
        <f t="shared" ca="1" si="657"/>
        <v>8.98032E-3</v>
      </c>
      <c r="AO243" s="59">
        <f t="shared" ca="1" si="657"/>
        <v>2</v>
      </c>
      <c r="AP243" s="59">
        <f t="shared" ca="1" si="657"/>
        <v>3.8</v>
      </c>
      <c r="AQ243" s="59">
        <f t="shared" ca="1" si="657"/>
        <v>49</v>
      </c>
      <c r="AR243" s="103">
        <f t="shared" ca="1" si="657"/>
        <v>2</v>
      </c>
      <c r="AS243" s="103">
        <f t="shared" ca="1" si="657"/>
        <v>3.8</v>
      </c>
      <c r="AT243" s="59">
        <f t="shared" ca="1" si="657"/>
        <v>49</v>
      </c>
      <c r="AU243" s="59">
        <f t="shared" ca="1" si="657"/>
        <v>0.51</v>
      </c>
      <c r="AV243" s="59">
        <f t="shared" ca="1" si="657"/>
        <v>-7.0000000000000007E-2</v>
      </c>
      <c r="AW243" s="93">
        <f t="shared" ca="1" si="658"/>
        <v>200</v>
      </c>
      <c r="AX243" s="94">
        <f t="shared" ca="1" si="659"/>
        <v>6.27</v>
      </c>
      <c r="AY243" s="94">
        <f t="shared" ca="1" si="659"/>
        <v>0.83</v>
      </c>
      <c r="AZ243" s="94">
        <f t="shared" ca="1" si="659"/>
        <v>0.88</v>
      </c>
      <c r="BA243" s="94" t="str">
        <f t="shared" ca="1" si="659"/>
        <v/>
      </c>
      <c r="BB243" s="94">
        <f t="shared" ca="1" si="659"/>
        <v>4.07</v>
      </c>
      <c r="BC243" s="94" t="str">
        <f t="shared" ca="1" si="659"/>
        <v/>
      </c>
      <c r="BD243" s="94">
        <f t="shared" ca="1" si="659"/>
        <v>-5.18</v>
      </c>
      <c r="BE243" s="94">
        <f t="shared" ca="1" si="660"/>
        <v>12.05</v>
      </c>
      <c r="BF243" s="94">
        <f t="shared" ca="1" si="661"/>
        <v>9.0878699999999996E-3</v>
      </c>
      <c r="BG243" s="94">
        <f t="shared" ca="1" si="661"/>
        <v>2.6873</v>
      </c>
      <c r="BH243" s="99">
        <f t="shared" ca="1" si="662"/>
        <v>200</v>
      </c>
      <c r="BI243" s="59">
        <f t="shared" ca="1" si="663"/>
        <v>6.27</v>
      </c>
      <c r="BJ243" s="59">
        <f t="shared" ca="1" si="663"/>
        <v>0.83</v>
      </c>
      <c r="BK243" s="59">
        <f t="shared" ca="1" si="663"/>
        <v>0.88</v>
      </c>
      <c r="BL243" s="59" t="str">
        <f t="shared" ca="1" si="663"/>
        <v/>
      </c>
      <c r="BM243" s="59">
        <f t="shared" ca="1" si="663"/>
        <v>4.07</v>
      </c>
      <c r="BN243" s="59" t="str">
        <f t="shared" ca="1" si="663"/>
        <v/>
      </c>
      <c r="BO243" s="59">
        <f t="shared" ca="1" si="663"/>
        <v>-5.18</v>
      </c>
      <c r="BP243" s="59">
        <f t="shared" ca="1" si="664"/>
        <v>12.05</v>
      </c>
      <c r="BQ243" s="59">
        <f t="shared" ca="1" si="665"/>
        <v>9.0878699999999996E-3</v>
      </c>
      <c r="BR243" s="59">
        <f t="shared" ca="1" si="665"/>
        <v>2.6873</v>
      </c>
      <c r="BS243" t="str">
        <f t="shared" si="666"/>
        <v>W21R02</v>
      </c>
      <c r="BT243">
        <f t="shared" si="667"/>
        <v>243</v>
      </c>
      <c r="BU243" t="b">
        <f>BU242</f>
        <v>1</v>
      </c>
    </row>
    <row r="244" spans="1:73" x14ac:dyDescent="0.3">
      <c r="A244" t="str">
        <f t="shared" si="668"/>
        <v>W21</v>
      </c>
      <c r="B244" t="s">
        <v>80</v>
      </c>
      <c r="C244" s="3" t="str">
        <f t="shared" si="640"/>
        <v>Two 1 kWdc PV 90/270 Azm/18.43 Tilt/97 Eff</v>
      </c>
      <c r="D244" t="str">
        <f t="shared" ca="1" si="641"/>
        <v>Pass</v>
      </c>
      <c r="E244" s="2">
        <f t="shared" ca="1" si="642"/>
        <v>11.54</v>
      </c>
      <c r="F244" s="2">
        <f t="shared" ca="1" si="643"/>
        <v>11.54</v>
      </c>
      <c r="G244" s="3">
        <f t="shared" ca="1" si="644"/>
        <v>0</v>
      </c>
      <c r="H244" s="27" t="str">
        <f t="shared" ca="1" si="645"/>
        <v>Yes</v>
      </c>
      <c r="I244" s="2">
        <f t="shared" ca="1" si="646"/>
        <v>12.05</v>
      </c>
      <c r="J244" s="2">
        <f ca="1">IF(Units="EDR2 total",BF244,IF(Units="EDR1 total",#REF!,BE244))</f>
        <v>12.05</v>
      </c>
      <c r="K244" s="2">
        <f ca="1">IF(Units="EDR2 total",BQ244,IF(Units="EDR1 total",#REF!,BP244))</f>
        <v>12.05</v>
      </c>
      <c r="L244" s="3">
        <f t="shared" ca="1" si="647"/>
        <v>0</v>
      </c>
      <c r="M244" s="3" t="str">
        <f t="shared" ca="1" si="648"/>
        <v>Yes</v>
      </c>
      <c r="N244" s="27" t="str">
        <f t="shared" ref="N244:N250" si="669">N243</f>
        <v>W04R12</v>
      </c>
      <c r="O244" s="19">
        <f t="shared" ca="1" si="649"/>
        <v>0.51000000000000156</v>
      </c>
      <c r="P244" s="93">
        <f t="shared" ca="1" si="650"/>
        <v>201</v>
      </c>
      <c r="Q244" s="94">
        <f t="shared" ca="1" si="651"/>
        <v>5.87</v>
      </c>
      <c r="R244" s="94">
        <f t="shared" ca="1" si="651"/>
        <v>0.61</v>
      </c>
      <c r="S244" s="94">
        <f t="shared" ca="1" si="651"/>
        <v>0.88</v>
      </c>
      <c r="T244" s="94" t="str">
        <f t="shared" ca="1" si="651"/>
        <v/>
      </c>
      <c r="U244" s="94">
        <f t="shared" ca="1" si="651"/>
        <v>4.18</v>
      </c>
      <c r="V244" s="94">
        <f t="shared" ca="1" si="651"/>
        <v>0</v>
      </c>
      <c r="W244" s="94">
        <f t="shared" ca="1" si="652"/>
        <v>11.54</v>
      </c>
      <c r="X244" s="94">
        <f t="shared" ca="1" si="653"/>
        <v>21.39</v>
      </c>
      <c r="Y244" s="94">
        <f t="shared" ca="1" si="653"/>
        <v>8.9803000000000001E-3</v>
      </c>
      <c r="Z244" s="107">
        <f t="shared" ca="1" si="653"/>
        <v>2</v>
      </c>
      <c r="AA244" s="107">
        <f t="shared" ca="1" si="653"/>
        <v>3.72</v>
      </c>
      <c r="AB244" s="94">
        <f t="shared" ca="1" si="653"/>
        <v>49</v>
      </c>
      <c r="AC244" s="94">
        <f t="shared" ca="1" si="653"/>
        <v>0.51</v>
      </c>
      <c r="AD244" s="94">
        <f t="shared" ca="1" si="653"/>
        <v>-0.25</v>
      </c>
      <c r="AE244" s="99">
        <f t="shared" ca="1" si="654"/>
        <v>201</v>
      </c>
      <c r="AF244" s="59">
        <f t="shared" ca="1" si="655"/>
        <v>5.87</v>
      </c>
      <c r="AG244" s="59">
        <f t="shared" ca="1" si="655"/>
        <v>0.61</v>
      </c>
      <c r="AH244" s="59">
        <f t="shared" ca="1" si="655"/>
        <v>0.88</v>
      </c>
      <c r="AI244" s="59" t="str">
        <f t="shared" ca="1" si="655"/>
        <v/>
      </c>
      <c r="AJ244" s="59">
        <f t="shared" ca="1" si="655"/>
        <v>4.18</v>
      </c>
      <c r="AK244" s="59">
        <f t="shared" ca="1" si="655"/>
        <v>0</v>
      </c>
      <c r="AL244" s="59">
        <f t="shared" ca="1" si="655"/>
        <v>-4.41</v>
      </c>
      <c r="AM244" s="59">
        <f t="shared" ca="1" si="656"/>
        <v>11.54</v>
      </c>
      <c r="AN244" s="59">
        <f t="shared" ca="1" si="657"/>
        <v>8.98032E-3</v>
      </c>
      <c r="AO244" s="59">
        <f t="shared" ca="1" si="657"/>
        <v>2</v>
      </c>
      <c r="AP244" s="59">
        <f t="shared" ca="1" si="657"/>
        <v>3.72</v>
      </c>
      <c r="AQ244" s="59">
        <f t="shared" ca="1" si="657"/>
        <v>49</v>
      </c>
      <c r="AR244" s="103">
        <f t="shared" ca="1" si="657"/>
        <v>2</v>
      </c>
      <c r="AS244" s="103">
        <f t="shared" ca="1" si="657"/>
        <v>3.72</v>
      </c>
      <c r="AT244" s="59">
        <f t="shared" ca="1" si="657"/>
        <v>49</v>
      </c>
      <c r="AU244" s="59">
        <f t="shared" ca="1" si="657"/>
        <v>0.51</v>
      </c>
      <c r="AV244" s="59">
        <f t="shared" ca="1" si="657"/>
        <v>-0.25</v>
      </c>
      <c r="AW244" s="93">
        <f t="shared" ca="1" si="658"/>
        <v>201</v>
      </c>
      <c r="AX244" s="94">
        <f t="shared" ca="1" si="659"/>
        <v>6.27</v>
      </c>
      <c r="AY244" s="94">
        <f t="shared" ca="1" si="659"/>
        <v>0.83</v>
      </c>
      <c r="AZ244" s="94">
        <f t="shared" ca="1" si="659"/>
        <v>0.88</v>
      </c>
      <c r="BA244" s="94" t="str">
        <f t="shared" ca="1" si="659"/>
        <v/>
      </c>
      <c r="BB244" s="94">
        <f t="shared" ca="1" si="659"/>
        <v>4.07</v>
      </c>
      <c r="BC244" s="94" t="str">
        <f t="shared" ca="1" si="659"/>
        <v/>
      </c>
      <c r="BD244" s="94">
        <f t="shared" ca="1" si="659"/>
        <v>-5.18</v>
      </c>
      <c r="BE244" s="94">
        <f t="shared" ca="1" si="660"/>
        <v>12.05</v>
      </c>
      <c r="BF244" s="94">
        <f t="shared" ca="1" si="661"/>
        <v>9.0878699999999996E-3</v>
      </c>
      <c r="BG244" s="94">
        <f t="shared" ca="1" si="661"/>
        <v>2.6873</v>
      </c>
      <c r="BH244" s="99">
        <f t="shared" ca="1" si="662"/>
        <v>201</v>
      </c>
      <c r="BI244" s="59">
        <f t="shared" ca="1" si="663"/>
        <v>6.27</v>
      </c>
      <c r="BJ244" s="59">
        <f t="shared" ca="1" si="663"/>
        <v>0.83</v>
      </c>
      <c r="BK244" s="59">
        <f t="shared" ca="1" si="663"/>
        <v>0.88</v>
      </c>
      <c r="BL244" s="59" t="str">
        <f t="shared" ca="1" si="663"/>
        <v/>
      </c>
      <c r="BM244" s="59">
        <f t="shared" ca="1" si="663"/>
        <v>4.07</v>
      </c>
      <c r="BN244" s="59" t="str">
        <f t="shared" ca="1" si="663"/>
        <v/>
      </c>
      <c r="BO244" s="59">
        <f t="shared" ca="1" si="663"/>
        <v>-5.18</v>
      </c>
      <c r="BP244" s="59">
        <f t="shared" ca="1" si="664"/>
        <v>12.05</v>
      </c>
      <c r="BQ244" s="59">
        <f t="shared" ca="1" si="665"/>
        <v>9.0878699999999996E-3</v>
      </c>
      <c r="BR244" s="59">
        <f t="shared" ca="1" si="665"/>
        <v>2.6873</v>
      </c>
      <c r="BS244" t="str">
        <f t="shared" si="666"/>
        <v>W21R03</v>
      </c>
      <c r="BT244">
        <f t="shared" si="667"/>
        <v>244</v>
      </c>
      <c r="BU244" t="b">
        <f t="shared" ref="BU244:BU250" si="670">BU243</f>
        <v>1</v>
      </c>
    </row>
    <row r="245" spans="1:73" x14ac:dyDescent="0.3">
      <c r="A245" t="str">
        <f t="shared" si="668"/>
        <v>W21</v>
      </c>
      <c r="B245" t="s">
        <v>83</v>
      </c>
      <c r="C245" s="3" t="str">
        <f t="shared" si="640"/>
        <v>Reduced PV 0 kWdc &lt; 80 ft2 area</v>
      </c>
      <c r="D245" t="str">
        <f t="shared" ca="1" si="641"/>
        <v>Pass</v>
      </c>
      <c r="E245" s="2">
        <f t="shared" ca="1" si="642"/>
        <v>11.54</v>
      </c>
      <c r="F245" s="2">
        <f t="shared" ca="1" si="643"/>
        <v>11.54</v>
      </c>
      <c r="G245" s="3">
        <f t="shared" ca="1" si="644"/>
        <v>0</v>
      </c>
      <c r="H245" s="27" t="str">
        <f t="shared" ca="1" si="645"/>
        <v>Yes</v>
      </c>
      <c r="I245" s="2">
        <f t="shared" ca="1" si="646"/>
        <v>12.05</v>
      </c>
      <c r="J245" s="2">
        <f ca="1">IF(Units="EDR2 total",BF245,IF(Units="EDR1 total",#REF!,BE245))</f>
        <v>12.05</v>
      </c>
      <c r="K245" s="2">
        <f ca="1">IF(Units="EDR2 total",BQ245,IF(Units="EDR1 total",#REF!,BP245))</f>
        <v>12.05</v>
      </c>
      <c r="L245" s="3">
        <f t="shared" ca="1" si="647"/>
        <v>0</v>
      </c>
      <c r="M245" s="3" t="str">
        <f t="shared" ca="1" si="648"/>
        <v>Yes</v>
      </c>
      <c r="N245" s="27" t="str">
        <f t="shared" si="669"/>
        <v>W04R12</v>
      </c>
      <c r="O245" s="19">
        <f t="shared" ca="1" si="649"/>
        <v>0.51000000000000156</v>
      </c>
      <c r="P245" s="93">
        <f t="shared" ca="1" si="650"/>
        <v>202</v>
      </c>
      <c r="Q245" s="94">
        <f t="shared" ca="1" si="651"/>
        <v>5.87</v>
      </c>
      <c r="R245" s="94">
        <f t="shared" ca="1" si="651"/>
        <v>0.61</v>
      </c>
      <c r="S245" s="94">
        <f t="shared" ca="1" si="651"/>
        <v>0.88</v>
      </c>
      <c r="T245" s="94" t="str">
        <f t="shared" ca="1" si="651"/>
        <v/>
      </c>
      <c r="U245" s="94">
        <f t="shared" ca="1" si="651"/>
        <v>4.18</v>
      </c>
      <c r="V245" s="94">
        <f t="shared" ca="1" si="651"/>
        <v>0</v>
      </c>
      <c r="W245" s="94">
        <f t="shared" ca="1" si="652"/>
        <v>11.54</v>
      </c>
      <c r="X245" s="94">
        <f t="shared" ca="1" si="653"/>
        <v>25.8</v>
      </c>
      <c r="Y245" s="94">
        <f t="shared" ca="1" si="653"/>
        <v>8.9803000000000001E-3</v>
      </c>
      <c r="Z245" s="107">
        <f t="shared" ca="1" si="653"/>
        <v>0</v>
      </c>
      <c r="AA245" s="107">
        <f t="shared" ca="1" si="653"/>
        <v>4.03</v>
      </c>
      <c r="AB245" s="94">
        <f t="shared" ca="1" si="653"/>
        <v>49</v>
      </c>
      <c r="AC245" s="94">
        <f t="shared" ca="1" si="653"/>
        <v>0.51</v>
      </c>
      <c r="AD245" s="94">
        <f t="shared" ca="1" si="653"/>
        <v>0.52</v>
      </c>
      <c r="AE245" s="99">
        <f t="shared" ca="1" si="654"/>
        <v>202</v>
      </c>
      <c r="AF245" s="59">
        <f t="shared" ca="1" si="655"/>
        <v>5.87</v>
      </c>
      <c r="AG245" s="59">
        <f t="shared" ca="1" si="655"/>
        <v>0.61</v>
      </c>
      <c r="AH245" s="59">
        <f t="shared" ca="1" si="655"/>
        <v>0.88</v>
      </c>
      <c r="AI245" s="59" t="str">
        <f t="shared" ca="1" si="655"/>
        <v/>
      </c>
      <c r="AJ245" s="59">
        <f t="shared" ca="1" si="655"/>
        <v>4.18</v>
      </c>
      <c r="AK245" s="59">
        <f t="shared" ca="1" si="655"/>
        <v>0</v>
      </c>
      <c r="AL245" s="59">
        <f t="shared" ca="1" si="655"/>
        <v>0</v>
      </c>
      <c r="AM245" s="59">
        <f t="shared" ca="1" si="656"/>
        <v>11.54</v>
      </c>
      <c r="AN245" s="59">
        <f t="shared" ca="1" si="657"/>
        <v>8.98032E-3</v>
      </c>
      <c r="AO245" s="59">
        <f t="shared" ca="1" si="657"/>
        <v>0</v>
      </c>
      <c r="AP245" s="59">
        <f t="shared" ca="1" si="657"/>
        <v>4.03</v>
      </c>
      <c r="AQ245" s="59">
        <f t="shared" ca="1" si="657"/>
        <v>49</v>
      </c>
      <c r="AR245" s="103">
        <f t="shared" ca="1" si="657"/>
        <v>0</v>
      </c>
      <c r="AS245" s="103">
        <f t="shared" ca="1" si="657"/>
        <v>4.03</v>
      </c>
      <c r="AT245" s="59">
        <f t="shared" ca="1" si="657"/>
        <v>49</v>
      </c>
      <c r="AU245" s="59">
        <f t="shared" ca="1" si="657"/>
        <v>0.51</v>
      </c>
      <c r="AV245" s="59">
        <f t="shared" ca="1" si="657"/>
        <v>0.52</v>
      </c>
      <c r="AW245" s="93">
        <f t="shared" ca="1" si="658"/>
        <v>202</v>
      </c>
      <c r="AX245" s="94">
        <f t="shared" ca="1" si="659"/>
        <v>6.27</v>
      </c>
      <c r="AY245" s="94">
        <f t="shared" ca="1" si="659"/>
        <v>0.83</v>
      </c>
      <c r="AZ245" s="94">
        <f t="shared" ca="1" si="659"/>
        <v>0.88</v>
      </c>
      <c r="BA245" s="94" t="str">
        <f t="shared" ca="1" si="659"/>
        <v/>
      </c>
      <c r="BB245" s="94">
        <f t="shared" ca="1" si="659"/>
        <v>4.07</v>
      </c>
      <c r="BC245" s="94" t="str">
        <f t="shared" ca="1" si="659"/>
        <v/>
      </c>
      <c r="BD245" s="94">
        <f t="shared" ca="1" si="659"/>
        <v>0</v>
      </c>
      <c r="BE245" s="94">
        <f t="shared" ca="1" si="660"/>
        <v>12.05</v>
      </c>
      <c r="BF245" s="94">
        <f t="shared" ca="1" si="661"/>
        <v>9.0878699999999996E-3</v>
      </c>
      <c r="BG245" s="94">
        <f t="shared" ca="1" si="661"/>
        <v>0</v>
      </c>
      <c r="BH245" s="99">
        <f t="shared" ca="1" si="662"/>
        <v>202</v>
      </c>
      <c r="BI245" s="59">
        <f t="shared" ca="1" si="663"/>
        <v>6.27</v>
      </c>
      <c r="BJ245" s="59">
        <f t="shared" ca="1" si="663"/>
        <v>0.83</v>
      </c>
      <c r="BK245" s="59">
        <f t="shared" ca="1" si="663"/>
        <v>0.88</v>
      </c>
      <c r="BL245" s="59" t="str">
        <f t="shared" ca="1" si="663"/>
        <v/>
      </c>
      <c r="BM245" s="59">
        <f t="shared" ca="1" si="663"/>
        <v>4.07</v>
      </c>
      <c r="BN245" s="59" t="str">
        <f t="shared" ca="1" si="663"/>
        <v/>
      </c>
      <c r="BO245" s="59">
        <f t="shared" ca="1" si="663"/>
        <v>0</v>
      </c>
      <c r="BP245" s="59">
        <f t="shared" ca="1" si="664"/>
        <v>12.05</v>
      </c>
      <c r="BQ245" s="59">
        <f t="shared" ca="1" si="665"/>
        <v>9.0878699999999996E-3</v>
      </c>
      <c r="BR245" s="59">
        <f t="shared" ca="1" si="665"/>
        <v>0</v>
      </c>
      <c r="BS245" t="str">
        <f t="shared" si="666"/>
        <v>W21R04</v>
      </c>
      <c r="BT245">
        <f t="shared" si="667"/>
        <v>245</v>
      </c>
      <c r="BU245" t="b">
        <f t="shared" si="670"/>
        <v>1</v>
      </c>
    </row>
    <row r="246" spans="1:73" x14ac:dyDescent="0.3">
      <c r="A246" t="str">
        <f t="shared" si="668"/>
        <v>W21</v>
      </c>
      <c r="B246" t="s">
        <v>85</v>
      </c>
      <c r="C246" s="3" t="str">
        <f t="shared" si="640"/>
        <v>14 kWh Battery Basic</v>
      </c>
      <c r="D246" t="str">
        <f t="shared" ca="1" si="641"/>
        <v>Pass</v>
      </c>
      <c r="E246" s="2">
        <f t="shared" ca="1" si="642"/>
        <v>11.54</v>
      </c>
      <c r="F246" s="2">
        <f t="shared" ca="1" si="643"/>
        <v>11.54</v>
      </c>
      <c r="G246" s="3">
        <f t="shared" ca="1" si="644"/>
        <v>0</v>
      </c>
      <c r="H246" s="27" t="str">
        <f t="shared" ca="1" si="645"/>
        <v>Yes</v>
      </c>
      <c r="I246" s="2">
        <f t="shared" ca="1" si="646"/>
        <v>12.05</v>
      </c>
      <c r="J246" s="2">
        <f ca="1">IF(Units="EDR2 total",BF246,IF(Units="EDR1 total",#REF!,BE246))</f>
        <v>12.05</v>
      </c>
      <c r="K246" s="2">
        <f ca="1">IF(Units="EDR2 total",BQ246,IF(Units="EDR1 total",#REF!,BP246))</f>
        <v>12.05</v>
      </c>
      <c r="L246" s="3">
        <f t="shared" ca="1" si="647"/>
        <v>0</v>
      </c>
      <c r="M246" s="3" t="str">
        <f t="shared" ca="1" si="648"/>
        <v>Yes</v>
      </c>
      <c r="N246" s="27" t="str">
        <f t="shared" si="669"/>
        <v>W04R12</v>
      </c>
      <c r="O246" s="19">
        <f t="shared" ca="1" si="649"/>
        <v>0.51000000000000156</v>
      </c>
      <c r="P246" s="93">
        <f t="shared" ca="1" si="650"/>
        <v>203</v>
      </c>
      <c r="Q246" s="94">
        <f t="shared" ca="1" si="651"/>
        <v>5.87</v>
      </c>
      <c r="R246" s="94">
        <f t="shared" ca="1" si="651"/>
        <v>0.61</v>
      </c>
      <c r="S246" s="94">
        <f t="shared" ca="1" si="651"/>
        <v>0.88</v>
      </c>
      <c r="T246" s="94" t="str">
        <f t="shared" ca="1" si="651"/>
        <v/>
      </c>
      <c r="U246" s="94">
        <f t="shared" ca="1" si="651"/>
        <v>4.18</v>
      </c>
      <c r="V246" s="94">
        <f t="shared" ca="1" si="651"/>
        <v>0</v>
      </c>
      <c r="W246" s="94">
        <f t="shared" ca="1" si="652"/>
        <v>11.54</v>
      </c>
      <c r="X246" s="94">
        <f t="shared" ca="1" si="653"/>
        <v>14.33</v>
      </c>
      <c r="Y246" s="94">
        <f t="shared" ca="1" si="653"/>
        <v>8.9803000000000001E-3</v>
      </c>
      <c r="Z246" s="107">
        <f t="shared" ca="1" si="653"/>
        <v>2.6873</v>
      </c>
      <c r="AA246" s="107">
        <f t="shared" ca="1" si="653"/>
        <v>5.42</v>
      </c>
      <c r="AB246" s="94">
        <f t="shared" ca="1" si="653"/>
        <v>49</v>
      </c>
      <c r="AC246" s="94">
        <f t="shared" ca="1" si="653"/>
        <v>0.51</v>
      </c>
      <c r="AD246" s="94">
        <f t="shared" ca="1" si="653"/>
        <v>6.81</v>
      </c>
      <c r="AE246" s="99">
        <f t="shared" ca="1" si="654"/>
        <v>203</v>
      </c>
      <c r="AF246" s="59">
        <f t="shared" ca="1" si="655"/>
        <v>5.87</v>
      </c>
      <c r="AG246" s="59">
        <f t="shared" ca="1" si="655"/>
        <v>0.61</v>
      </c>
      <c r="AH246" s="59">
        <f t="shared" ca="1" si="655"/>
        <v>0.88</v>
      </c>
      <c r="AI246" s="59" t="str">
        <f t="shared" ca="1" si="655"/>
        <v/>
      </c>
      <c r="AJ246" s="59">
        <f t="shared" ca="1" si="655"/>
        <v>4.18</v>
      </c>
      <c r="AK246" s="59">
        <f t="shared" ca="1" si="655"/>
        <v>0</v>
      </c>
      <c r="AL246" s="59">
        <f t="shared" ca="1" si="655"/>
        <v>-5.16</v>
      </c>
      <c r="AM246" s="59">
        <f t="shared" ca="1" si="656"/>
        <v>11.54</v>
      </c>
      <c r="AN246" s="59">
        <f t="shared" ca="1" si="657"/>
        <v>8.98032E-3</v>
      </c>
      <c r="AO246" s="59">
        <f t="shared" ca="1" si="657"/>
        <v>2.6873</v>
      </c>
      <c r="AP246" s="59">
        <f t="shared" ca="1" si="657"/>
        <v>4.04</v>
      </c>
      <c r="AQ246" s="59">
        <f t="shared" ca="1" si="657"/>
        <v>49</v>
      </c>
      <c r="AR246" s="103">
        <f t="shared" ca="1" si="657"/>
        <v>2.6873</v>
      </c>
      <c r="AS246" s="103">
        <f t="shared" ca="1" si="657"/>
        <v>4.04</v>
      </c>
      <c r="AT246" s="59">
        <f t="shared" ca="1" si="657"/>
        <v>49</v>
      </c>
      <c r="AU246" s="59">
        <f t="shared" ca="1" si="657"/>
        <v>0.51</v>
      </c>
      <c r="AV246" s="59">
        <f t="shared" ca="1" si="657"/>
        <v>0.5</v>
      </c>
      <c r="AW246" s="93">
        <f t="shared" ca="1" si="658"/>
        <v>203</v>
      </c>
      <c r="AX246" s="94">
        <f t="shared" ca="1" si="659"/>
        <v>6.27</v>
      </c>
      <c r="AY246" s="94">
        <f t="shared" ca="1" si="659"/>
        <v>0.83</v>
      </c>
      <c r="AZ246" s="94">
        <f t="shared" ca="1" si="659"/>
        <v>0.88</v>
      </c>
      <c r="BA246" s="94" t="str">
        <f t="shared" ca="1" si="659"/>
        <v/>
      </c>
      <c r="BB246" s="94">
        <f t="shared" ca="1" si="659"/>
        <v>4.07</v>
      </c>
      <c r="BC246" s="94" t="str">
        <f t="shared" ca="1" si="659"/>
        <v/>
      </c>
      <c r="BD246" s="94">
        <f t="shared" ca="1" si="659"/>
        <v>-5.18</v>
      </c>
      <c r="BE246" s="94">
        <f t="shared" ca="1" si="660"/>
        <v>12.05</v>
      </c>
      <c r="BF246" s="94">
        <f t="shared" ca="1" si="661"/>
        <v>9.0878699999999996E-3</v>
      </c>
      <c r="BG246" s="94">
        <f t="shared" ca="1" si="661"/>
        <v>2.6873</v>
      </c>
      <c r="BH246" s="99">
        <f t="shared" ca="1" si="662"/>
        <v>203</v>
      </c>
      <c r="BI246" s="59">
        <f t="shared" ca="1" si="663"/>
        <v>6.27</v>
      </c>
      <c r="BJ246" s="59">
        <f t="shared" ca="1" si="663"/>
        <v>0.83</v>
      </c>
      <c r="BK246" s="59">
        <f t="shared" ca="1" si="663"/>
        <v>0.88</v>
      </c>
      <c r="BL246" s="59" t="str">
        <f t="shared" ca="1" si="663"/>
        <v/>
      </c>
      <c r="BM246" s="59">
        <f t="shared" ca="1" si="663"/>
        <v>4.07</v>
      </c>
      <c r="BN246" s="59" t="str">
        <f t="shared" ca="1" si="663"/>
        <v/>
      </c>
      <c r="BO246" s="59">
        <f t="shared" ca="1" si="663"/>
        <v>-5.18</v>
      </c>
      <c r="BP246" s="59">
        <f t="shared" ca="1" si="664"/>
        <v>12.05</v>
      </c>
      <c r="BQ246" s="59">
        <f t="shared" ca="1" si="665"/>
        <v>9.0878699999999996E-3</v>
      </c>
      <c r="BR246" s="59">
        <f t="shared" ca="1" si="665"/>
        <v>2.6873</v>
      </c>
      <c r="BS246" t="str">
        <f t="shared" si="666"/>
        <v>W21R05</v>
      </c>
      <c r="BT246">
        <f t="shared" si="667"/>
        <v>246</v>
      </c>
      <c r="BU246" t="b">
        <f t="shared" si="670"/>
        <v>1</v>
      </c>
    </row>
    <row r="247" spans="1:73" x14ac:dyDescent="0.3">
      <c r="A247" t="str">
        <f t="shared" si="668"/>
        <v>W21</v>
      </c>
      <c r="B247" t="s">
        <v>87</v>
      </c>
      <c r="C247" s="3" t="str">
        <f t="shared" si="640"/>
        <v>14 kWh Battery TOU</v>
      </c>
      <c r="D247" t="str">
        <f t="shared" ca="1" si="641"/>
        <v>Pass</v>
      </c>
      <c r="E247" s="2">
        <f t="shared" ca="1" si="642"/>
        <v>10.334999999999999</v>
      </c>
      <c r="F247" s="2">
        <f t="shared" ca="1" si="643"/>
        <v>10.334999999999999</v>
      </c>
      <c r="G247" s="3">
        <f t="shared" ca="1" si="644"/>
        <v>0</v>
      </c>
      <c r="H247" s="27" t="str">
        <f t="shared" ca="1" si="645"/>
        <v>Yes</v>
      </c>
      <c r="I247" s="2">
        <f t="shared" ca="1" si="646"/>
        <v>12.05</v>
      </c>
      <c r="J247" s="2">
        <f ca="1">IF(Units="EDR2 total",BF247,IF(Units="EDR1 total",#REF!,BE247))</f>
        <v>12.05</v>
      </c>
      <c r="K247" s="2">
        <f ca="1">IF(Units="EDR2 total",BQ247,IF(Units="EDR1 total",#REF!,BP247))</f>
        <v>12.05</v>
      </c>
      <c r="L247" s="3">
        <f t="shared" ca="1" si="647"/>
        <v>0</v>
      </c>
      <c r="M247" s="3" t="str">
        <f t="shared" ca="1" si="648"/>
        <v>Yes</v>
      </c>
      <c r="N247" s="27" t="str">
        <f t="shared" si="669"/>
        <v>W04R12</v>
      </c>
      <c r="O247" s="19">
        <f t="shared" ca="1" si="649"/>
        <v>1.7150000000000016</v>
      </c>
      <c r="P247" s="93">
        <f t="shared" ca="1" si="650"/>
        <v>204</v>
      </c>
      <c r="Q247" s="94">
        <f t="shared" ca="1" si="651"/>
        <v>5.87</v>
      </c>
      <c r="R247" s="94">
        <f t="shared" ca="1" si="651"/>
        <v>0.61</v>
      </c>
      <c r="S247" s="94">
        <f t="shared" ca="1" si="651"/>
        <v>0.88</v>
      </c>
      <c r="T247" s="94" t="str">
        <f t="shared" ca="1" si="651"/>
        <v/>
      </c>
      <c r="U247" s="94">
        <f t="shared" ca="1" si="651"/>
        <v>4.18</v>
      </c>
      <c r="V247" s="94">
        <f t="shared" ca="1" si="651"/>
        <v>-1.2050000000000001</v>
      </c>
      <c r="W247" s="94">
        <f t="shared" ca="1" si="652"/>
        <v>10.334999999999999</v>
      </c>
      <c r="X247" s="94">
        <f t="shared" ca="1" si="653"/>
        <v>14.47</v>
      </c>
      <c r="Y247" s="94">
        <f t="shared" ca="1" si="653"/>
        <v>8.9803000000000001E-3</v>
      </c>
      <c r="Z247" s="107">
        <f t="shared" ca="1" si="653"/>
        <v>2.6873</v>
      </c>
      <c r="AA247" s="107">
        <f t="shared" ca="1" si="653"/>
        <v>5.4</v>
      </c>
      <c r="AB247" s="94">
        <f t="shared" ca="1" si="653"/>
        <v>49</v>
      </c>
      <c r="AC247" s="94">
        <f t="shared" ca="1" si="653"/>
        <v>1.72</v>
      </c>
      <c r="AD247" s="94">
        <f t="shared" ca="1" si="653"/>
        <v>6.67</v>
      </c>
      <c r="AE247" s="99">
        <f t="shared" ca="1" si="654"/>
        <v>204</v>
      </c>
      <c r="AF247" s="59">
        <f t="shared" ca="1" si="655"/>
        <v>5.87</v>
      </c>
      <c r="AG247" s="59">
        <f t="shared" ca="1" si="655"/>
        <v>0.61</v>
      </c>
      <c r="AH247" s="59">
        <f t="shared" ca="1" si="655"/>
        <v>0.88</v>
      </c>
      <c r="AI247" s="59" t="str">
        <f t="shared" ca="1" si="655"/>
        <v/>
      </c>
      <c r="AJ247" s="59">
        <f t="shared" ca="1" si="655"/>
        <v>4.18</v>
      </c>
      <c r="AK247" s="59">
        <f t="shared" ca="1" si="655"/>
        <v>-1.2050000000000001</v>
      </c>
      <c r="AL247" s="59">
        <f t="shared" ca="1" si="655"/>
        <v>-9.75</v>
      </c>
      <c r="AM247" s="59">
        <f t="shared" ca="1" si="656"/>
        <v>10.334999999999999</v>
      </c>
      <c r="AN247" s="59">
        <f t="shared" ca="1" si="657"/>
        <v>8.98032E-3</v>
      </c>
      <c r="AO247" s="59">
        <f t="shared" ca="1" si="657"/>
        <v>2.6873</v>
      </c>
      <c r="AP247" s="59">
        <f t="shared" ca="1" si="657"/>
        <v>5.5</v>
      </c>
      <c r="AQ247" s="59">
        <f t="shared" ca="1" si="657"/>
        <v>49</v>
      </c>
      <c r="AR247" s="103">
        <f t="shared" ca="1" si="657"/>
        <v>2.6873</v>
      </c>
      <c r="AS247" s="103">
        <f t="shared" ca="1" si="657"/>
        <v>5.5</v>
      </c>
      <c r="AT247" s="59">
        <f t="shared" ca="1" si="657"/>
        <v>49</v>
      </c>
      <c r="AU247" s="59">
        <f t="shared" ca="1" si="657"/>
        <v>1.72</v>
      </c>
      <c r="AV247" s="59">
        <f t="shared" ca="1" si="657"/>
        <v>7.12</v>
      </c>
      <c r="AW247" s="93">
        <f t="shared" ca="1" si="658"/>
        <v>204</v>
      </c>
      <c r="AX247" s="94">
        <f t="shared" ca="1" si="659"/>
        <v>6.27</v>
      </c>
      <c r="AY247" s="94">
        <f t="shared" ca="1" si="659"/>
        <v>0.83</v>
      </c>
      <c r="AZ247" s="94">
        <f t="shared" ca="1" si="659"/>
        <v>0.88</v>
      </c>
      <c r="BA247" s="94" t="str">
        <f t="shared" ca="1" si="659"/>
        <v/>
      </c>
      <c r="BB247" s="94">
        <f t="shared" ca="1" si="659"/>
        <v>4.07</v>
      </c>
      <c r="BC247" s="94" t="str">
        <f t="shared" ca="1" si="659"/>
        <v/>
      </c>
      <c r="BD247" s="94">
        <f t="shared" ca="1" si="659"/>
        <v>-5.18</v>
      </c>
      <c r="BE247" s="94">
        <f t="shared" ca="1" si="660"/>
        <v>12.05</v>
      </c>
      <c r="BF247" s="94">
        <f t="shared" ca="1" si="661"/>
        <v>9.0878699999999996E-3</v>
      </c>
      <c r="BG247" s="94">
        <f t="shared" ca="1" si="661"/>
        <v>2.6873</v>
      </c>
      <c r="BH247" s="99">
        <f t="shared" ca="1" si="662"/>
        <v>204</v>
      </c>
      <c r="BI247" s="59">
        <f t="shared" ca="1" si="663"/>
        <v>6.27</v>
      </c>
      <c r="BJ247" s="59">
        <f t="shared" ca="1" si="663"/>
        <v>0.83</v>
      </c>
      <c r="BK247" s="59">
        <f t="shared" ca="1" si="663"/>
        <v>0.88</v>
      </c>
      <c r="BL247" s="59" t="str">
        <f t="shared" ca="1" si="663"/>
        <v/>
      </c>
      <c r="BM247" s="59">
        <f t="shared" ca="1" si="663"/>
        <v>4.07</v>
      </c>
      <c r="BN247" s="59" t="str">
        <f t="shared" ca="1" si="663"/>
        <v/>
      </c>
      <c r="BO247" s="59">
        <f t="shared" ca="1" si="663"/>
        <v>-5.18</v>
      </c>
      <c r="BP247" s="59">
        <f t="shared" ca="1" si="664"/>
        <v>12.05</v>
      </c>
      <c r="BQ247" s="59">
        <f t="shared" ca="1" si="665"/>
        <v>9.0878699999999996E-3</v>
      </c>
      <c r="BR247" s="59">
        <f t="shared" ca="1" si="665"/>
        <v>2.6873</v>
      </c>
      <c r="BS247" t="str">
        <f t="shared" si="666"/>
        <v>W21R06</v>
      </c>
      <c r="BT247">
        <f t="shared" si="667"/>
        <v>247</v>
      </c>
      <c r="BU247" t="b">
        <f t="shared" si="670"/>
        <v>1</v>
      </c>
    </row>
    <row r="248" spans="1:73" x14ac:dyDescent="0.3">
      <c r="A248" t="str">
        <f t="shared" si="668"/>
        <v>W21</v>
      </c>
      <c r="B248" t="s">
        <v>89</v>
      </c>
      <c r="C248" s="3" t="str">
        <f t="shared" si="640"/>
        <v>14 kWh Battery Advanced</v>
      </c>
      <c r="D248" t="str">
        <f t="shared" ca="1" si="641"/>
        <v>Pass</v>
      </c>
      <c r="E248" s="2">
        <f t="shared" ca="1" si="642"/>
        <v>10.334999999999999</v>
      </c>
      <c r="F248" s="2">
        <f t="shared" ca="1" si="643"/>
        <v>10.334999999999999</v>
      </c>
      <c r="G248" s="3">
        <f t="shared" ca="1" si="644"/>
        <v>0</v>
      </c>
      <c r="H248" s="27" t="str">
        <f t="shared" ca="1" si="645"/>
        <v>Yes</v>
      </c>
      <c r="I248" s="2">
        <f t="shared" ca="1" si="646"/>
        <v>12.05</v>
      </c>
      <c r="J248" s="2">
        <f ca="1">IF(Units="EDR2 total",BF248,IF(Units="EDR1 total",#REF!,BE248))</f>
        <v>12.05</v>
      </c>
      <c r="K248" s="2">
        <f ca="1">IF(Units="EDR2 total",BQ248,IF(Units="EDR1 total",#REF!,BP248))</f>
        <v>12.05</v>
      </c>
      <c r="L248" s="3">
        <f t="shared" ca="1" si="647"/>
        <v>0</v>
      </c>
      <c r="M248" s="3" t="str">
        <f t="shared" ca="1" si="648"/>
        <v>Yes</v>
      </c>
      <c r="N248" s="27" t="str">
        <f t="shared" si="669"/>
        <v>W04R12</v>
      </c>
      <c r="O248" s="19">
        <f t="shared" ca="1" si="649"/>
        <v>1.7150000000000016</v>
      </c>
      <c r="P248" s="93">
        <f t="shared" ca="1" si="650"/>
        <v>205</v>
      </c>
      <c r="Q248" s="94">
        <f t="shared" ca="1" si="651"/>
        <v>5.87</v>
      </c>
      <c r="R248" s="94">
        <f t="shared" ca="1" si="651"/>
        <v>0.61</v>
      </c>
      <c r="S248" s="94">
        <f t="shared" ca="1" si="651"/>
        <v>0.88</v>
      </c>
      <c r="T248" s="94" t="str">
        <f t="shared" ca="1" si="651"/>
        <v/>
      </c>
      <c r="U248" s="94">
        <f t="shared" ca="1" si="651"/>
        <v>4.18</v>
      </c>
      <c r="V248" s="94">
        <f t="shared" ca="1" si="651"/>
        <v>-1.2050000000000001</v>
      </c>
      <c r="W248" s="94">
        <f t="shared" ca="1" si="652"/>
        <v>10.334999999999999</v>
      </c>
      <c r="X248" s="94">
        <f t="shared" ca="1" si="653"/>
        <v>14.47</v>
      </c>
      <c r="Y248" s="94">
        <f t="shared" ca="1" si="653"/>
        <v>8.9803000000000001E-3</v>
      </c>
      <c r="Z248" s="107">
        <f t="shared" ca="1" si="653"/>
        <v>2.6873</v>
      </c>
      <c r="AA248" s="107">
        <f t="shared" ca="1" si="653"/>
        <v>5.4</v>
      </c>
      <c r="AB248" s="94">
        <f t="shared" ca="1" si="653"/>
        <v>49</v>
      </c>
      <c r="AC248" s="94">
        <f t="shared" ca="1" si="653"/>
        <v>1.72</v>
      </c>
      <c r="AD248" s="94">
        <f t="shared" ca="1" si="653"/>
        <v>6.67</v>
      </c>
      <c r="AE248" s="99">
        <f t="shared" ca="1" si="654"/>
        <v>205</v>
      </c>
      <c r="AF248" s="59">
        <f t="shared" ca="1" si="655"/>
        <v>5.87</v>
      </c>
      <c r="AG248" s="59">
        <f t="shared" ca="1" si="655"/>
        <v>0.61</v>
      </c>
      <c r="AH248" s="59">
        <f t="shared" ca="1" si="655"/>
        <v>0.88</v>
      </c>
      <c r="AI248" s="59" t="str">
        <f t="shared" ca="1" si="655"/>
        <v/>
      </c>
      <c r="AJ248" s="59">
        <f t="shared" ca="1" si="655"/>
        <v>4.18</v>
      </c>
      <c r="AK248" s="59">
        <f t="shared" ca="1" si="655"/>
        <v>-1.2050000000000001</v>
      </c>
      <c r="AL248" s="59">
        <f t="shared" ca="1" si="655"/>
        <v>-9.75</v>
      </c>
      <c r="AM248" s="59">
        <f t="shared" ca="1" si="656"/>
        <v>10.334999999999999</v>
      </c>
      <c r="AN248" s="59">
        <f t="shared" ca="1" si="657"/>
        <v>8.98032E-3</v>
      </c>
      <c r="AO248" s="59">
        <f t="shared" ca="1" si="657"/>
        <v>2.6873</v>
      </c>
      <c r="AP248" s="59">
        <f t="shared" ca="1" si="657"/>
        <v>5.5</v>
      </c>
      <c r="AQ248" s="59">
        <f t="shared" ca="1" si="657"/>
        <v>49</v>
      </c>
      <c r="AR248" s="103">
        <f t="shared" ca="1" si="657"/>
        <v>2.6873</v>
      </c>
      <c r="AS248" s="103">
        <f t="shared" ca="1" si="657"/>
        <v>5.5</v>
      </c>
      <c r="AT248" s="59">
        <f t="shared" ca="1" si="657"/>
        <v>49</v>
      </c>
      <c r="AU248" s="59">
        <f t="shared" ca="1" si="657"/>
        <v>1.72</v>
      </c>
      <c r="AV248" s="59">
        <f t="shared" ca="1" si="657"/>
        <v>7.12</v>
      </c>
      <c r="AW248" s="93">
        <f t="shared" ca="1" si="658"/>
        <v>205</v>
      </c>
      <c r="AX248" s="94">
        <f t="shared" ca="1" si="659"/>
        <v>6.27</v>
      </c>
      <c r="AY248" s="94">
        <f t="shared" ca="1" si="659"/>
        <v>0.83</v>
      </c>
      <c r="AZ248" s="94">
        <f t="shared" ca="1" si="659"/>
        <v>0.88</v>
      </c>
      <c r="BA248" s="94" t="str">
        <f t="shared" ca="1" si="659"/>
        <v/>
      </c>
      <c r="BB248" s="94">
        <f t="shared" ca="1" si="659"/>
        <v>4.07</v>
      </c>
      <c r="BC248" s="94" t="str">
        <f t="shared" ca="1" si="659"/>
        <v/>
      </c>
      <c r="BD248" s="94">
        <f t="shared" ca="1" si="659"/>
        <v>-5.18</v>
      </c>
      <c r="BE248" s="94">
        <f t="shared" ca="1" si="660"/>
        <v>12.05</v>
      </c>
      <c r="BF248" s="94">
        <f t="shared" ca="1" si="661"/>
        <v>9.0878699999999996E-3</v>
      </c>
      <c r="BG248" s="94">
        <f t="shared" ca="1" si="661"/>
        <v>2.6873</v>
      </c>
      <c r="BH248" s="99">
        <f t="shared" ca="1" si="662"/>
        <v>205</v>
      </c>
      <c r="BI248" s="59">
        <f t="shared" ca="1" si="663"/>
        <v>6.27</v>
      </c>
      <c r="BJ248" s="59">
        <f t="shared" ca="1" si="663"/>
        <v>0.83</v>
      </c>
      <c r="BK248" s="59">
        <f t="shared" ca="1" si="663"/>
        <v>0.88</v>
      </c>
      <c r="BL248" s="59" t="str">
        <f t="shared" ca="1" si="663"/>
        <v/>
      </c>
      <c r="BM248" s="59">
        <f t="shared" ca="1" si="663"/>
        <v>4.07</v>
      </c>
      <c r="BN248" s="59" t="str">
        <f t="shared" ca="1" si="663"/>
        <v/>
      </c>
      <c r="BO248" s="59">
        <f t="shared" ca="1" si="663"/>
        <v>-5.18</v>
      </c>
      <c r="BP248" s="59">
        <f t="shared" ca="1" si="664"/>
        <v>12.05</v>
      </c>
      <c r="BQ248" s="59">
        <f t="shared" ca="1" si="665"/>
        <v>9.0878699999999996E-3</v>
      </c>
      <c r="BR248" s="59">
        <f t="shared" ca="1" si="665"/>
        <v>2.6873</v>
      </c>
      <c r="BS248" t="str">
        <f t="shared" si="666"/>
        <v>W21R07</v>
      </c>
      <c r="BT248">
        <f t="shared" si="667"/>
        <v>248</v>
      </c>
      <c r="BU248" t="b">
        <f t="shared" si="670"/>
        <v>1</v>
      </c>
    </row>
    <row r="249" spans="1:73" x14ac:dyDescent="0.3">
      <c r="A249" t="str">
        <f t="shared" si="668"/>
        <v>W21</v>
      </c>
      <c r="B249" t="s">
        <v>91</v>
      </c>
      <c r="C249" s="3" t="str">
        <f t="shared" si="640"/>
        <v>Self Utilization Credit</v>
      </c>
      <c r="D249" t="str">
        <f t="shared" ca="1" si="641"/>
        <v>Pass</v>
      </c>
      <c r="E249" s="2">
        <f t="shared" ca="1" si="642"/>
        <v>10.334999999999999</v>
      </c>
      <c r="F249" s="2">
        <f t="shared" ca="1" si="643"/>
        <v>10.334999999999999</v>
      </c>
      <c r="G249" s="3">
        <f t="shared" ca="1" si="644"/>
        <v>0</v>
      </c>
      <c r="H249" s="27" t="str">
        <f t="shared" ca="1" si="645"/>
        <v>Yes</v>
      </c>
      <c r="I249" s="2">
        <f t="shared" ca="1" si="646"/>
        <v>12.05</v>
      </c>
      <c r="J249" s="2">
        <f ca="1">IF(Units="EDR2 total",BF249,IF(Units="EDR1 total",#REF!,BE249))</f>
        <v>12.05</v>
      </c>
      <c r="K249" s="2">
        <f ca="1">IF(Units="EDR2 total",BQ249,IF(Units="EDR1 total",#REF!,BP249))</f>
        <v>12.05</v>
      </c>
      <c r="L249" s="3">
        <f t="shared" ca="1" si="647"/>
        <v>0</v>
      </c>
      <c r="M249" s="3" t="str">
        <f t="shared" ca="1" si="648"/>
        <v>Yes</v>
      </c>
      <c r="N249" s="27" t="str">
        <f t="shared" si="669"/>
        <v>W04R12</v>
      </c>
      <c r="O249" s="19">
        <f t="shared" ca="1" si="649"/>
        <v>1.7150000000000016</v>
      </c>
      <c r="P249" s="93">
        <f t="shared" ca="1" si="650"/>
        <v>206</v>
      </c>
      <c r="Q249" s="94">
        <f t="shared" ca="1" si="651"/>
        <v>5.87</v>
      </c>
      <c r="R249" s="94">
        <f t="shared" ca="1" si="651"/>
        <v>0.61</v>
      </c>
      <c r="S249" s="94">
        <f t="shared" ca="1" si="651"/>
        <v>0.88</v>
      </c>
      <c r="T249" s="94" t="str">
        <f t="shared" ca="1" si="651"/>
        <v/>
      </c>
      <c r="U249" s="94">
        <f t="shared" ca="1" si="651"/>
        <v>4.18</v>
      </c>
      <c r="V249" s="94">
        <f t="shared" ca="1" si="651"/>
        <v>-1.2050000000000001</v>
      </c>
      <c r="W249" s="94">
        <f t="shared" ca="1" si="652"/>
        <v>10.334999999999999</v>
      </c>
      <c r="X249" s="94">
        <f t="shared" ca="1" si="653"/>
        <v>14.33</v>
      </c>
      <c r="Y249" s="94">
        <f t="shared" ca="1" si="653"/>
        <v>8.9803000000000001E-3</v>
      </c>
      <c r="Z249" s="107">
        <f t="shared" ca="1" si="653"/>
        <v>2.6873</v>
      </c>
      <c r="AA249" s="107">
        <f t="shared" ca="1" si="653"/>
        <v>5.42</v>
      </c>
      <c r="AB249" s="94">
        <f t="shared" ca="1" si="653"/>
        <v>49</v>
      </c>
      <c r="AC249" s="94">
        <f t="shared" ca="1" si="653"/>
        <v>1.72</v>
      </c>
      <c r="AD249" s="94">
        <f t="shared" ca="1" si="653"/>
        <v>6.81</v>
      </c>
      <c r="AE249" s="99">
        <f t="shared" ca="1" si="654"/>
        <v>206</v>
      </c>
      <c r="AF249" s="59">
        <f t="shared" ca="1" si="655"/>
        <v>5.87</v>
      </c>
      <c r="AG249" s="59">
        <f t="shared" ca="1" si="655"/>
        <v>0.61</v>
      </c>
      <c r="AH249" s="59">
        <f t="shared" ca="1" si="655"/>
        <v>0.88</v>
      </c>
      <c r="AI249" s="59" t="str">
        <f t="shared" ca="1" si="655"/>
        <v/>
      </c>
      <c r="AJ249" s="59">
        <f t="shared" ca="1" si="655"/>
        <v>4.18</v>
      </c>
      <c r="AK249" s="59">
        <f t="shared" ca="1" si="655"/>
        <v>-1.2050000000000001</v>
      </c>
      <c r="AL249" s="59">
        <f t="shared" ca="1" si="655"/>
        <v>-9.98</v>
      </c>
      <c r="AM249" s="59">
        <f t="shared" ca="1" si="656"/>
        <v>10.334999999999999</v>
      </c>
      <c r="AN249" s="59">
        <f t="shared" ca="1" si="657"/>
        <v>8.98032E-3</v>
      </c>
      <c r="AO249" s="59">
        <f t="shared" ca="1" si="657"/>
        <v>2.6873</v>
      </c>
      <c r="AP249" s="59">
        <f t="shared" ca="1" si="657"/>
        <v>5.55</v>
      </c>
      <c r="AQ249" s="59">
        <f t="shared" ca="1" si="657"/>
        <v>49</v>
      </c>
      <c r="AR249" s="103">
        <f t="shared" ca="1" si="657"/>
        <v>2.6873</v>
      </c>
      <c r="AS249" s="103">
        <f t="shared" ca="1" si="657"/>
        <v>5.55</v>
      </c>
      <c r="AT249" s="59">
        <f t="shared" ca="1" si="657"/>
        <v>49</v>
      </c>
      <c r="AU249" s="59">
        <f t="shared" ca="1" si="657"/>
        <v>1.72</v>
      </c>
      <c r="AV249" s="59">
        <f t="shared" ca="1" si="657"/>
        <v>7.4</v>
      </c>
      <c r="AW249" s="93">
        <f t="shared" ca="1" si="658"/>
        <v>206</v>
      </c>
      <c r="AX249" s="94">
        <f t="shared" ca="1" si="659"/>
        <v>6.27</v>
      </c>
      <c r="AY249" s="94">
        <f t="shared" ca="1" si="659"/>
        <v>0.83</v>
      </c>
      <c r="AZ249" s="94">
        <f t="shared" ca="1" si="659"/>
        <v>0.88</v>
      </c>
      <c r="BA249" s="94" t="str">
        <f t="shared" ca="1" si="659"/>
        <v/>
      </c>
      <c r="BB249" s="94">
        <f t="shared" ca="1" si="659"/>
        <v>4.07</v>
      </c>
      <c r="BC249" s="94" t="str">
        <f t="shared" ca="1" si="659"/>
        <v/>
      </c>
      <c r="BD249" s="94">
        <f t="shared" ca="1" si="659"/>
        <v>-5.18</v>
      </c>
      <c r="BE249" s="94">
        <f t="shared" ca="1" si="660"/>
        <v>12.05</v>
      </c>
      <c r="BF249" s="94">
        <f t="shared" ca="1" si="661"/>
        <v>9.0878699999999996E-3</v>
      </c>
      <c r="BG249" s="94">
        <f t="shared" ca="1" si="661"/>
        <v>2.6873</v>
      </c>
      <c r="BH249" s="99">
        <f t="shared" ca="1" si="662"/>
        <v>206</v>
      </c>
      <c r="BI249" s="59">
        <f t="shared" ca="1" si="663"/>
        <v>6.27</v>
      </c>
      <c r="BJ249" s="59">
        <f t="shared" ca="1" si="663"/>
        <v>0.83</v>
      </c>
      <c r="BK249" s="59">
        <f t="shared" ca="1" si="663"/>
        <v>0.88</v>
      </c>
      <c r="BL249" s="59" t="str">
        <f t="shared" ca="1" si="663"/>
        <v/>
      </c>
      <c r="BM249" s="59">
        <f t="shared" ca="1" si="663"/>
        <v>4.07</v>
      </c>
      <c r="BN249" s="59" t="str">
        <f t="shared" ca="1" si="663"/>
        <v/>
      </c>
      <c r="BO249" s="59">
        <f t="shared" ca="1" si="663"/>
        <v>-5.18</v>
      </c>
      <c r="BP249" s="59">
        <f t="shared" ca="1" si="664"/>
        <v>12.05</v>
      </c>
      <c r="BQ249" s="59">
        <f t="shared" ca="1" si="665"/>
        <v>9.0878699999999996E-3</v>
      </c>
      <c r="BR249" s="59">
        <f t="shared" ca="1" si="665"/>
        <v>2.6873</v>
      </c>
      <c r="BS249" t="str">
        <f t="shared" si="666"/>
        <v>W21R08</v>
      </c>
      <c r="BT249">
        <f t="shared" si="667"/>
        <v>249</v>
      </c>
      <c r="BU249" t="b">
        <f t="shared" si="670"/>
        <v>1</v>
      </c>
    </row>
    <row r="250" spans="1:73" x14ac:dyDescent="0.3">
      <c r="A250" t="str">
        <f t="shared" si="668"/>
        <v>W21</v>
      </c>
      <c r="B250" t="s">
        <v>93</v>
      </c>
      <c r="C250" s="3" t="str">
        <f t="shared" si="640"/>
        <v>Self Utilization Credit Allow Excess PV</v>
      </c>
      <c r="D250" t="str">
        <f t="shared" ca="1" si="641"/>
        <v>Pass</v>
      </c>
      <c r="E250" s="2">
        <f t="shared" ca="1" si="642"/>
        <v>10.334999999999999</v>
      </c>
      <c r="F250" s="2">
        <f t="shared" ca="1" si="643"/>
        <v>10.334999999999999</v>
      </c>
      <c r="G250" s="3">
        <f t="shared" ca="1" si="644"/>
        <v>0</v>
      </c>
      <c r="H250" s="27" t="str">
        <f t="shared" ca="1" si="645"/>
        <v>Yes</v>
      </c>
      <c r="I250" s="2">
        <f t="shared" ca="1" si="646"/>
        <v>12.05</v>
      </c>
      <c r="J250" s="2">
        <f ca="1">IF(Units="EDR2 total",BF250,IF(Units="EDR1 total",#REF!,BE250))</f>
        <v>12.05</v>
      </c>
      <c r="K250" s="2">
        <f ca="1">IF(Units="EDR2 total",BQ250,IF(Units="EDR1 total",#REF!,BP250))</f>
        <v>12.05</v>
      </c>
      <c r="L250" s="3">
        <f t="shared" ca="1" si="647"/>
        <v>0</v>
      </c>
      <c r="M250" s="3" t="str">
        <f t="shared" ca="1" si="648"/>
        <v>Yes</v>
      </c>
      <c r="N250" s="27" t="str">
        <f t="shared" si="669"/>
        <v>W04R12</v>
      </c>
      <c r="O250" s="19">
        <f t="shared" ca="1" si="649"/>
        <v>1.7150000000000016</v>
      </c>
      <c r="P250" s="93">
        <f t="shared" ca="1" si="650"/>
        <v>207</v>
      </c>
      <c r="Q250" s="94">
        <f t="shared" ca="1" si="651"/>
        <v>5.87</v>
      </c>
      <c r="R250" s="94">
        <f t="shared" ca="1" si="651"/>
        <v>0.61</v>
      </c>
      <c r="S250" s="94">
        <f t="shared" ca="1" si="651"/>
        <v>0.88</v>
      </c>
      <c r="T250" s="94" t="str">
        <f t="shared" ca="1" si="651"/>
        <v/>
      </c>
      <c r="U250" s="94">
        <f t="shared" ca="1" si="651"/>
        <v>4.18</v>
      </c>
      <c r="V250" s="94">
        <f t="shared" ca="1" si="651"/>
        <v>-1.2050000000000001</v>
      </c>
      <c r="W250" s="94">
        <f t="shared" ca="1" si="652"/>
        <v>10.334999999999999</v>
      </c>
      <c r="X250" s="94">
        <f t="shared" ca="1" si="653"/>
        <v>12.72</v>
      </c>
      <c r="Y250" s="94">
        <f t="shared" ca="1" si="653"/>
        <v>8.9803000000000001E-3</v>
      </c>
      <c r="Z250" s="107">
        <f t="shared" ca="1" si="653"/>
        <v>4</v>
      </c>
      <c r="AA250" s="107">
        <f t="shared" ca="1" si="653"/>
        <v>6.13</v>
      </c>
      <c r="AB250" s="94">
        <f t="shared" ca="1" si="653"/>
        <v>49</v>
      </c>
      <c r="AC250" s="94">
        <f t="shared" ca="1" si="653"/>
        <v>1.72</v>
      </c>
      <c r="AD250" s="94">
        <f t="shared" ca="1" si="653"/>
        <v>8.42</v>
      </c>
      <c r="AE250" s="99">
        <f t="shared" ca="1" si="654"/>
        <v>207</v>
      </c>
      <c r="AF250" s="59">
        <f t="shared" ca="1" si="655"/>
        <v>5.87</v>
      </c>
      <c r="AG250" s="59">
        <f t="shared" ca="1" si="655"/>
        <v>0.61</v>
      </c>
      <c r="AH250" s="59">
        <f t="shared" ca="1" si="655"/>
        <v>0.88</v>
      </c>
      <c r="AI250" s="59" t="str">
        <f t="shared" ca="1" si="655"/>
        <v/>
      </c>
      <c r="AJ250" s="59">
        <f t="shared" ca="1" si="655"/>
        <v>4.18</v>
      </c>
      <c r="AK250" s="59">
        <f t="shared" ca="1" si="655"/>
        <v>-1.2050000000000001</v>
      </c>
      <c r="AL250" s="59">
        <f t="shared" ca="1" si="655"/>
        <v>-9.98</v>
      </c>
      <c r="AM250" s="59">
        <f t="shared" ca="1" si="656"/>
        <v>10.334999999999999</v>
      </c>
      <c r="AN250" s="59">
        <f t="shared" ca="1" si="657"/>
        <v>8.98032E-3</v>
      </c>
      <c r="AO250" s="59">
        <f t="shared" ca="1" si="657"/>
        <v>2.6873</v>
      </c>
      <c r="AP250" s="59">
        <f t="shared" ca="1" si="657"/>
        <v>5.55</v>
      </c>
      <c r="AQ250" s="59">
        <f t="shared" ca="1" si="657"/>
        <v>49</v>
      </c>
      <c r="AR250" s="103">
        <f t="shared" ca="1" si="657"/>
        <v>2.6873</v>
      </c>
      <c r="AS250" s="103">
        <f t="shared" ca="1" si="657"/>
        <v>5.55</v>
      </c>
      <c r="AT250" s="59">
        <f t="shared" ca="1" si="657"/>
        <v>49</v>
      </c>
      <c r="AU250" s="59">
        <f t="shared" ca="1" si="657"/>
        <v>1.72</v>
      </c>
      <c r="AV250" s="59">
        <f t="shared" ca="1" si="657"/>
        <v>7.4</v>
      </c>
      <c r="AW250" s="93">
        <f t="shared" ca="1" si="658"/>
        <v>207</v>
      </c>
      <c r="AX250" s="94">
        <f t="shared" ca="1" si="659"/>
        <v>6.27</v>
      </c>
      <c r="AY250" s="94">
        <f t="shared" ca="1" si="659"/>
        <v>0.83</v>
      </c>
      <c r="AZ250" s="94">
        <f t="shared" ca="1" si="659"/>
        <v>0.88</v>
      </c>
      <c r="BA250" s="94" t="str">
        <f t="shared" ca="1" si="659"/>
        <v/>
      </c>
      <c r="BB250" s="94">
        <f t="shared" ca="1" si="659"/>
        <v>4.07</v>
      </c>
      <c r="BC250" s="94" t="str">
        <f t="shared" ca="1" si="659"/>
        <v/>
      </c>
      <c r="BD250" s="94">
        <f t="shared" ca="1" si="659"/>
        <v>-5.18</v>
      </c>
      <c r="BE250" s="94">
        <f t="shared" ca="1" si="660"/>
        <v>12.05</v>
      </c>
      <c r="BF250" s="94">
        <f t="shared" ca="1" si="661"/>
        <v>9.0878699999999996E-3</v>
      </c>
      <c r="BG250" s="94">
        <f t="shared" ca="1" si="661"/>
        <v>2.6873</v>
      </c>
      <c r="BH250" s="99">
        <f t="shared" ca="1" si="662"/>
        <v>207</v>
      </c>
      <c r="BI250" s="59">
        <f t="shared" ca="1" si="663"/>
        <v>6.27</v>
      </c>
      <c r="BJ250" s="59">
        <f t="shared" ca="1" si="663"/>
        <v>0.83</v>
      </c>
      <c r="BK250" s="59">
        <f t="shared" ca="1" si="663"/>
        <v>0.88</v>
      </c>
      <c r="BL250" s="59" t="str">
        <f t="shared" ca="1" si="663"/>
        <v/>
      </c>
      <c r="BM250" s="59">
        <f t="shared" ca="1" si="663"/>
        <v>4.07</v>
      </c>
      <c r="BN250" s="59" t="str">
        <f t="shared" ca="1" si="663"/>
        <v/>
      </c>
      <c r="BO250" s="59">
        <f t="shared" ca="1" si="663"/>
        <v>-5.18</v>
      </c>
      <c r="BP250" s="59">
        <f t="shared" ca="1" si="664"/>
        <v>12.05</v>
      </c>
      <c r="BQ250" s="59">
        <f t="shared" ca="1" si="665"/>
        <v>9.0878699999999996E-3</v>
      </c>
      <c r="BR250" s="59">
        <f t="shared" ca="1" si="665"/>
        <v>2.6873</v>
      </c>
      <c r="BS250" t="str">
        <f t="shared" si="666"/>
        <v>W21R09</v>
      </c>
      <c r="BT250">
        <f t="shared" si="667"/>
        <v>250</v>
      </c>
      <c r="BU250" t="b">
        <f t="shared" si="670"/>
        <v>1</v>
      </c>
    </row>
    <row r="251" spans="1:73" x14ac:dyDescent="0.3">
      <c r="A251" s="18" t="str">
        <f>"Result "&amp;A241</f>
        <v>Result W21</v>
      </c>
      <c r="C251" s="5"/>
      <c r="D251" s="6" t="str" cm="1">
        <f t="array" aca="1" ref="D251" ca="1">IF(NOT(BU251),"n/a",IF(COUNTIF(D242:D250,Pass)=INDIRECT("count"&amp;A250),Pass,Fail))</f>
        <v>Pass</v>
      </c>
      <c r="E251" s="15">
        <f ca="1">AVERAGE(E242:E250)</f>
        <v>11.004444444444442</v>
      </c>
      <c r="F251" s="15">
        <f ca="1">AVERAGE(F242:F250)</f>
        <v>11.004444444444442</v>
      </c>
      <c r="G251" s="16">
        <f t="shared" ca="1" si="644"/>
        <v>0</v>
      </c>
      <c r="H251" s="17"/>
      <c r="I251" s="15">
        <f ca="1">AVERAGE(I242:I250)</f>
        <v>12.049999999999999</v>
      </c>
      <c r="J251" s="15">
        <f ca="1">AVERAGE(J242:J250)</f>
        <v>12.049999999999999</v>
      </c>
      <c r="K251" s="15">
        <f ca="1">AVERAGE(K242:K250)</f>
        <v>12.049999999999999</v>
      </c>
      <c r="L251" s="16">
        <f t="shared" ca="1" si="647"/>
        <v>0</v>
      </c>
      <c r="M251" s="17" t="s">
        <v>252</v>
      </c>
      <c r="N251" s="17">
        <f ca="1">MIN(L242:L250)</f>
        <v>0</v>
      </c>
      <c r="O251" s="15">
        <f ca="1">AVERAGE(O242:O250)</f>
        <v>1.0455555555555571</v>
      </c>
      <c r="P251" s="95" t="s">
        <v>253</v>
      </c>
      <c r="Q251" s="96">
        <f t="shared" ref="Q251:AC251" ca="1" si="671">IFERROR(AVERAGE(Q242:Q250),"")</f>
        <v>5.8699999999999992</v>
      </c>
      <c r="R251" s="96">
        <f t="shared" ca="1" si="671"/>
        <v>0.61</v>
      </c>
      <c r="S251" s="96">
        <f t="shared" ca="1" si="671"/>
        <v>0.88</v>
      </c>
      <c r="T251" s="96" t="str">
        <f t="shared" ca="1" si="671"/>
        <v/>
      </c>
      <c r="U251" s="96">
        <f t="shared" ca="1" si="671"/>
        <v>4.18</v>
      </c>
      <c r="V251" s="96">
        <f t="shared" ca="1" si="671"/>
        <v>-0.53555555555555556</v>
      </c>
      <c r="W251" s="96">
        <f t="shared" ca="1" si="671"/>
        <v>11.004444444444442</v>
      </c>
      <c r="X251" s="96">
        <f t="shared" ca="1" si="671"/>
        <v>17.71</v>
      </c>
      <c r="Y251" s="96">
        <f t="shared" ca="1" si="671"/>
        <v>8.9802999999999984E-3</v>
      </c>
      <c r="Z251" s="108">
        <f t="shared" ca="1" si="671"/>
        <v>2.3818333333333337</v>
      </c>
      <c r="AA251" s="108">
        <f t="shared" ca="1" si="671"/>
        <v>4.8166666666666664</v>
      </c>
      <c r="AB251" s="96">
        <f t="shared" ca="1" si="671"/>
        <v>49</v>
      </c>
      <c r="AC251" s="96">
        <f t="shared" ca="1" si="671"/>
        <v>1.0477777777777777</v>
      </c>
      <c r="AD251" s="96">
        <f t="shared" ref="AD251" ca="1" si="672">IFERROR(AVERAGE(AD242:AD250),"")</f>
        <v>4.0055555555555555</v>
      </c>
      <c r="AE251" s="79" t="s">
        <v>253</v>
      </c>
      <c r="AF251" s="79">
        <f t="shared" ref="AF251:AU251" ca="1" si="673">IFERROR(AVERAGE(AF242:AF250),"")</f>
        <v>5.8699999999999992</v>
      </c>
      <c r="AG251" s="79">
        <f t="shared" ca="1" si="673"/>
        <v>0.61</v>
      </c>
      <c r="AH251" s="79">
        <f t="shared" ca="1" si="673"/>
        <v>0.88</v>
      </c>
      <c r="AI251" s="79" t="str">
        <f t="shared" ca="1" si="673"/>
        <v/>
      </c>
      <c r="AJ251" s="79">
        <f t="shared" ca="1" si="673"/>
        <v>4.18</v>
      </c>
      <c r="AK251" s="79">
        <f t="shared" ca="1" si="673"/>
        <v>-0.53555555555555556</v>
      </c>
      <c r="AL251" s="79">
        <f t="shared" ref="AL251" ca="1" si="674">IFERROR(AVERAGE(AL242:AL250),"")</f>
        <v>-6.5277777777777777</v>
      </c>
      <c r="AM251" s="79">
        <f t="shared" ca="1" si="673"/>
        <v>11.004444444444442</v>
      </c>
      <c r="AN251" s="79">
        <f t="shared" ca="1" si="673"/>
        <v>8.98032E-3</v>
      </c>
      <c r="AO251" s="79">
        <f t="shared" ca="1" si="673"/>
        <v>2.2359777777777783</v>
      </c>
      <c r="AP251" s="79">
        <f t="shared" ca="1" si="673"/>
        <v>4.6355555555555554</v>
      </c>
      <c r="AQ251" s="79">
        <f t="shared" ca="1" si="673"/>
        <v>49</v>
      </c>
      <c r="AR251" s="104">
        <f t="shared" ca="1" si="673"/>
        <v>2.2359777777777783</v>
      </c>
      <c r="AS251" s="104">
        <f t="shared" ca="1" si="673"/>
        <v>4.6355555555555554</v>
      </c>
      <c r="AT251" s="79">
        <f t="shared" ca="1" si="673"/>
        <v>49</v>
      </c>
      <c r="AU251" s="79">
        <f t="shared" ca="1" si="673"/>
        <v>1.0477777777777777</v>
      </c>
      <c r="AV251" s="79">
        <f t="shared" ref="AV251" ca="1" si="675">IFERROR(AVERAGE(AV242:AV250),"")</f>
        <v>3.3566666666666669</v>
      </c>
      <c r="AX251" s="96">
        <f t="shared" ref="AX251:BG251" ca="1" si="676">IFERROR(AVERAGE(AX242:AX250),"")</f>
        <v>6.27</v>
      </c>
      <c r="AY251" s="96">
        <f t="shared" ca="1" si="676"/>
        <v>0.83</v>
      </c>
      <c r="AZ251" s="96">
        <f t="shared" ca="1" si="676"/>
        <v>0.88</v>
      </c>
      <c r="BA251" s="96" t="str">
        <f t="shared" ca="1" si="676"/>
        <v/>
      </c>
      <c r="BB251" s="96">
        <f t="shared" ca="1" si="676"/>
        <v>4.07</v>
      </c>
      <c r="BC251" s="96" t="str">
        <f t="shared" ca="1" si="676"/>
        <v/>
      </c>
      <c r="BD251" s="96">
        <f t="shared" ref="BD251" ca="1" si="677">IFERROR(AVERAGE(BD242:BD250),"")</f>
        <v>-4.6044444444444439</v>
      </c>
      <c r="BE251" s="96">
        <f t="shared" ca="1" si="676"/>
        <v>12.049999999999999</v>
      </c>
      <c r="BF251" s="96">
        <f t="shared" ca="1" si="676"/>
        <v>9.0878699999999996E-3</v>
      </c>
      <c r="BG251" s="96">
        <f t="shared" ca="1" si="676"/>
        <v>2.3887111111111112</v>
      </c>
      <c r="BI251" s="79">
        <f t="shared" ref="BI251:BR251" ca="1" si="678">IFERROR(AVERAGE(BI242:BI250),"")</f>
        <v>6.27</v>
      </c>
      <c r="BJ251" s="79">
        <f t="shared" ca="1" si="678"/>
        <v>0.83</v>
      </c>
      <c r="BK251" s="79">
        <f t="shared" ca="1" si="678"/>
        <v>0.88</v>
      </c>
      <c r="BL251" s="79" t="str">
        <f t="shared" ca="1" si="678"/>
        <v/>
      </c>
      <c r="BM251" s="79">
        <f t="shared" ca="1" si="678"/>
        <v>4.07</v>
      </c>
      <c r="BN251" s="79" t="str">
        <f t="shared" ca="1" si="678"/>
        <v/>
      </c>
      <c r="BO251" s="79">
        <f t="shared" ref="BO251" ca="1" si="679">IFERROR(AVERAGE(BO242:BO250),"")</f>
        <v>-4.6044444444444439</v>
      </c>
      <c r="BP251" s="79">
        <f t="shared" ca="1" si="678"/>
        <v>12.049999999999999</v>
      </c>
      <c r="BQ251" s="79">
        <f t="shared" ca="1" si="678"/>
        <v>9.0878699999999996E-3</v>
      </c>
      <c r="BR251" s="79">
        <f t="shared" ca="1" si="678"/>
        <v>2.3887111111111112</v>
      </c>
      <c r="BU251" t="b">
        <f>BU250</f>
        <v>1</v>
      </c>
    </row>
    <row r="252" spans="1:73" x14ac:dyDescent="0.3">
      <c r="C252" s="6"/>
      <c r="E252" s="6"/>
      <c r="F252" s="6"/>
      <c r="G252" s="6"/>
      <c r="H252" s="5"/>
      <c r="I252" s="6"/>
      <c r="J252" s="6"/>
      <c r="K252" s="6"/>
      <c r="L252" s="5" t="s">
        <v>254</v>
      </c>
      <c r="M252" s="5" t="s">
        <v>255</v>
      </c>
      <c r="N252" s="28">
        <f ca="1">MAX(L242:L250)</f>
        <v>0</v>
      </c>
      <c r="AE252" s="44" t="s">
        <v>256</v>
      </c>
      <c r="AF252" s="100">
        <f ca="1">(AF251-Q251)/Q251</f>
        <v>0</v>
      </c>
      <c r="AG252" s="100">
        <f ca="1">(AG251-R251)/R251</f>
        <v>0</v>
      </c>
      <c r="AH252" s="100">
        <f ca="1">(AH251-S251)/S251</f>
        <v>0</v>
      </c>
      <c r="AI252" s="100"/>
      <c r="AJ252" s="100">
        <f ca="1">(AJ251-U251)/U251</f>
        <v>0</v>
      </c>
      <c r="AK252" s="100"/>
      <c r="AL252" s="100"/>
      <c r="AM252" s="100">
        <f ca="1">(AM251-W251)/W251</f>
        <v>0</v>
      </c>
    </row>
    <row r="254" spans="1:73" x14ac:dyDescent="0.3">
      <c r="A254" s="6" t="s">
        <v>192</v>
      </c>
      <c r="B254" s="6" t="str">
        <f>VLOOKUP(A254,TestArray,2)&amp;" in "&amp;VLOOKUP(A254,TestArray,3)&amp;" for Prototype "&amp;VLOOKUP(A254,TestArray,4)</f>
        <v>Verified and Buried Ducts in CZ12 for Prototype P2100ft2</v>
      </c>
      <c r="C254" s="6"/>
      <c r="I254" s="6" t="str">
        <f>VLOOKUP(A254,TestArray,21)</f>
        <v>Standard = V04R12</v>
      </c>
    </row>
    <row r="255" spans="1:73" x14ac:dyDescent="0.3">
      <c r="A255" t="str">
        <f>A254</f>
        <v>W22</v>
      </c>
      <c r="B255" t="s">
        <v>74</v>
      </c>
      <c r="C255" s="3" t="str">
        <f t="shared" ref="C255:C264" si="680">VLOOKUP(A255,TestArray,4+RIGHT(B255,2))</f>
        <v>Proposed Design</v>
      </c>
      <c r="D255" t="str">
        <f t="shared" ref="D255:D264" ca="1" si="681">IF(NOT(BU255),"n/a",IF(AND(H255=Yes,M255=Yes),Pass,Fail))</f>
        <v>Pass</v>
      </c>
      <c r="E255" s="2">
        <f t="shared" ref="E255:E264" ca="1" si="682">IF(Units="EDR2 total",X255,IF(Units="EDR1 total",Y255,W255))</f>
        <v>11.54</v>
      </c>
      <c r="F255" s="2">
        <f t="shared" ref="F255:F264" ca="1" si="683">IF(Units="EDR2 total",AN255,IF(Units="EDR1 total",AQ255,AM255))</f>
        <v>11.54</v>
      </c>
      <c r="G255" s="3">
        <f t="shared" ref="G255:G265" ca="1" si="684">IF(E255=0,0,(F255-E255)/E255)</f>
        <v>0</v>
      </c>
      <c r="H255" s="27" t="str">
        <f t="shared" ref="H255:H264" ca="1" si="685">IF(AND((E255-Tolerance&lt;=F255),(E255+Tolerance&gt;=F255)),Yes,No)</f>
        <v>Yes</v>
      </c>
      <c r="I255" s="2">
        <f t="shared" ref="I255:I264" ca="1" si="686">IF(Units="EDR2 total",J255,IF(Units="EDR1 total",J255,INDIRECT(RefCol&amp;INDEX(StandardArray,MATCH($N255,StandardList,0),2))))</f>
        <v>12.05</v>
      </c>
      <c r="J255" s="2">
        <f ca="1">IF(Units="EDR2 total",BF255,IF(Units="EDR1 total",#REF!,BE255))</f>
        <v>12.05</v>
      </c>
      <c r="K255" s="2">
        <f ca="1">IF(Units="EDR2 total",BQ255,IF(Units="EDR1 total",#REF!,BP255))</f>
        <v>12.05</v>
      </c>
      <c r="L255" s="3">
        <f t="shared" ref="L255:L265" ca="1" si="687">IF(I255=0,0,(K255-I255)/I255)</f>
        <v>0</v>
      </c>
      <c r="M255" s="3" t="str">
        <f t="shared" ref="M255:M264" ca="1" si="688">IF(AND((I255-Tolerance&lt;=K255),(I255+Tolerance&gt;=K255),(J255-Tolerance&lt;=K255),(J255+Tolerance&gt;=K255)),Yes,No)</f>
        <v>Yes</v>
      </c>
      <c r="N255" s="27" t="s">
        <v>79</v>
      </c>
      <c r="O255" s="19">
        <f t="shared" ref="O255:O264" ca="1" si="689">K255-F255</f>
        <v>0.51000000000000156</v>
      </c>
      <c r="P255" s="93">
        <f t="shared" ref="P255:P264" ca="1" si="690">MATCH($A255&amp;$B255,INDIRECT(P$2),0)</f>
        <v>208</v>
      </c>
      <c r="Q255" s="94">
        <f t="shared" ref="Q255:V264" ca="1" si="691">IF(Q$3=0,"",INDEX(INDIRECT(Q$1),$P255,Q$3))</f>
        <v>5.87</v>
      </c>
      <c r="R255" s="94">
        <f t="shared" ca="1" si="691"/>
        <v>0.61</v>
      </c>
      <c r="S255" s="94">
        <f t="shared" ca="1" si="691"/>
        <v>0.88</v>
      </c>
      <c r="T255" s="94" t="str">
        <f t="shared" ca="1" si="691"/>
        <v/>
      </c>
      <c r="U255" s="94">
        <f t="shared" ca="1" si="691"/>
        <v>4.18</v>
      </c>
      <c r="V255" s="94">
        <f t="shared" ca="1" si="691"/>
        <v>0</v>
      </c>
      <c r="W255" s="94">
        <f t="shared" ref="W255:W264" ca="1" si="692">IF(TotalSum="No",INDEX(INDIRECT(W$1),$P255,W$3),SUM(Q255:V255))</f>
        <v>11.54</v>
      </c>
      <c r="X255" s="94">
        <f t="shared" ref="X255:AD264" ca="1" si="693">IF(X$3=0,"",INDEX(INDIRECT(X$1),$P255,X$3))</f>
        <v>20.67</v>
      </c>
      <c r="Y255" s="94">
        <f t="shared" ca="1" si="693"/>
        <v>8.9803000000000001E-3</v>
      </c>
      <c r="Z255" s="107">
        <f t="shared" ca="1" si="693"/>
        <v>2.6873</v>
      </c>
      <c r="AA255" s="107">
        <f t="shared" ca="1" si="693"/>
        <v>4.03</v>
      </c>
      <c r="AB255" s="94">
        <f t="shared" ca="1" si="693"/>
        <v>49</v>
      </c>
      <c r="AC255" s="94">
        <f t="shared" ca="1" si="693"/>
        <v>0.51</v>
      </c>
      <c r="AD255" s="94">
        <f t="shared" ca="1" si="693"/>
        <v>0.47</v>
      </c>
      <c r="AE255" s="99">
        <f t="shared" ref="AE255:AE264" ca="1" si="694">MATCH($A255&amp;$B255,INDIRECT(AE$2),0)</f>
        <v>208</v>
      </c>
      <c r="AF255" s="59">
        <f t="shared" ref="AF255:AL264" ca="1" si="695">IF(AF$3=0,"",INDEX(INDIRECT(AF$1),$AE255,AF$3))</f>
        <v>5.87</v>
      </c>
      <c r="AG255" s="59">
        <f t="shared" ca="1" si="695"/>
        <v>0.61</v>
      </c>
      <c r="AH255" s="59">
        <f t="shared" ca="1" si="695"/>
        <v>0.88</v>
      </c>
      <c r="AI255" s="59" t="str">
        <f t="shared" ca="1" si="695"/>
        <v/>
      </c>
      <c r="AJ255" s="59">
        <f t="shared" ca="1" si="695"/>
        <v>4.18</v>
      </c>
      <c r="AK255" s="59">
        <f t="shared" ca="1" si="695"/>
        <v>0</v>
      </c>
      <c r="AL255" s="59">
        <f t="shared" ca="1" si="695"/>
        <v>-5.13</v>
      </c>
      <c r="AM255" s="59">
        <f t="shared" ref="AM255:AM264" ca="1" si="696">IF(TotalSum="No",INDEX(INDIRECT(AM$1),$AE255,AM$3),SUM(AF255:AK255))</f>
        <v>11.54</v>
      </c>
      <c r="AN255" s="59">
        <f t="shared" ref="AN255:AV264" ca="1" si="697">IF(AN$3=0,"",INDEX(INDIRECT(AN$1),$AE255,AN$3))</f>
        <v>8.98032E-3</v>
      </c>
      <c r="AO255" s="59">
        <f t="shared" ca="1" si="697"/>
        <v>2.6873</v>
      </c>
      <c r="AP255" s="59">
        <f t="shared" ca="1" si="697"/>
        <v>4.03</v>
      </c>
      <c r="AQ255" s="59">
        <f t="shared" ca="1" si="697"/>
        <v>49</v>
      </c>
      <c r="AR255" s="103">
        <f t="shared" ca="1" si="697"/>
        <v>2.6873</v>
      </c>
      <c r="AS255" s="103">
        <f t="shared" ca="1" si="697"/>
        <v>4.03</v>
      </c>
      <c r="AT255" s="59">
        <f t="shared" ca="1" si="697"/>
        <v>49</v>
      </c>
      <c r="AU255" s="59">
        <f t="shared" ca="1" si="697"/>
        <v>0.51</v>
      </c>
      <c r="AV255" s="59">
        <f t="shared" ca="1" si="697"/>
        <v>0.47</v>
      </c>
      <c r="AW255" s="93">
        <f t="shared" ref="AW255:AW264" ca="1" si="698">MATCH($A255&amp;$B255,INDIRECT(AW$2),0)</f>
        <v>208</v>
      </c>
      <c r="AX255" s="94">
        <f t="shared" ref="AX255:BD264" ca="1" si="699">IF(AX$3=0,"",INDEX(INDIRECT(AX$1),$AW255,AX$3))</f>
        <v>6.27</v>
      </c>
      <c r="AY255" s="94">
        <f t="shared" ca="1" si="699"/>
        <v>0.83</v>
      </c>
      <c r="AZ255" s="94">
        <f t="shared" ca="1" si="699"/>
        <v>0.88</v>
      </c>
      <c r="BA255" s="94" t="str">
        <f t="shared" ca="1" si="699"/>
        <v/>
      </c>
      <c r="BB255" s="94">
        <f t="shared" ca="1" si="699"/>
        <v>4.07</v>
      </c>
      <c r="BC255" s="94" t="str">
        <f t="shared" ca="1" si="699"/>
        <v/>
      </c>
      <c r="BD255" s="94">
        <f t="shared" ca="1" si="699"/>
        <v>-5.18</v>
      </c>
      <c r="BE255" s="94">
        <f t="shared" ref="BE255:BE264" ca="1" si="700">IF(TotalSum="No",INDEX(INDIRECT(BE$1),$AW255,BE$3),SUM(AX255:BC255))</f>
        <v>12.05</v>
      </c>
      <c r="BF255" s="94">
        <f t="shared" ref="BF255:BG264" ca="1" si="701">IF(BF$3=0,"",INDEX(INDIRECT(BF$1),$P255,BF$3))</f>
        <v>9.0878699999999996E-3</v>
      </c>
      <c r="BG255" s="94">
        <f t="shared" ca="1" si="701"/>
        <v>2.6873</v>
      </c>
      <c r="BH255" s="99">
        <f t="shared" ref="BH255:BH264" ca="1" si="702">MATCH($A255&amp;$B255,INDIRECT(BH$2),0)</f>
        <v>208</v>
      </c>
      <c r="BI255" s="59">
        <f t="shared" ref="BI255:BO264" ca="1" si="703">IF(BI$3=0,"",INDEX(INDIRECT(BI$1),$BH255,BI$3))</f>
        <v>6.27</v>
      </c>
      <c r="BJ255" s="59">
        <f t="shared" ca="1" si="703"/>
        <v>0.83</v>
      </c>
      <c r="BK255" s="59">
        <f t="shared" ca="1" si="703"/>
        <v>0.88</v>
      </c>
      <c r="BL255" s="59" t="str">
        <f t="shared" ca="1" si="703"/>
        <v/>
      </c>
      <c r="BM255" s="59">
        <f t="shared" ca="1" si="703"/>
        <v>4.07</v>
      </c>
      <c r="BN255" s="59" t="str">
        <f t="shared" ca="1" si="703"/>
        <v/>
      </c>
      <c r="BO255" s="59">
        <f t="shared" ca="1" si="703"/>
        <v>-5.18</v>
      </c>
      <c r="BP255" s="59">
        <f t="shared" ref="BP255:BP264" ca="1" si="704">IF(TotalSum="No",INDEX(INDIRECT(BP$1),$BH255,BP$3),SUM(BI255:BN255))</f>
        <v>12.05</v>
      </c>
      <c r="BQ255" s="59">
        <f t="shared" ref="BQ255:BR264" ca="1" si="705">IF(BQ$3=0,"",INDEX(INDIRECT(BQ$1),$BH255,BQ$3))</f>
        <v>9.0878699999999996E-3</v>
      </c>
      <c r="BR255" s="59">
        <f t="shared" ca="1" si="705"/>
        <v>2.6873</v>
      </c>
      <c r="BS255" t="str">
        <f t="shared" ref="BS255:BS264" si="706">A255&amp;B255</f>
        <v>W22R01</v>
      </c>
      <c r="BT255">
        <f t="shared" ref="BT255:BT264" si="707">ROW(BS255)</f>
        <v>255</v>
      </c>
      <c r="BU255" t="b">
        <f>AND(SingleFamily="Yes",NewlyConstructed="Yes")</f>
        <v>1</v>
      </c>
    </row>
    <row r="256" spans="1:73" x14ac:dyDescent="0.3">
      <c r="A256" t="str">
        <f t="shared" ref="A256:A264" si="708">A255</f>
        <v>W22</v>
      </c>
      <c r="B256" t="s">
        <v>77</v>
      </c>
      <c r="C256" s="3" t="str">
        <f t="shared" si="680"/>
        <v>Verified equal to default ducts</v>
      </c>
      <c r="D256" t="str">
        <f t="shared" ca="1" si="681"/>
        <v>Pass</v>
      </c>
      <c r="E256" s="2">
        <f t="shared" ca="1" si="682"/>
        <v>11.54</v>
      </c>
      <c r="F256" s="2">
        <f t="shared" ca="1" si="683"/>
        <v>11.54</v>
      </c>
      <c r="G256" s="3">
        <f t="shared" ca="1" si="684"/>
        <v>0</v>
      </c>
      <c r="H256" s="27" t="str">
        <f t="shared" ca="1" si="685"/>
        <v>Yes</v>
      </c>
      <c r="I256" s="2">
        <f t="shared" ca="1" si="686"/>
        <v>12.05</v>
      </c>
      <c r="J256" s="2">
        <f ca="1">IF(Units="EDR2 total",BF256,IF(Units="EDR1 total",#REF!,BE256))</f>
        <v>12.05</v>
      </c>
      <c r="K256" s="2">
        <f ca="1">IF(Units="EDR2 total",BQ256,IF(Units="EDR1 total",#REF!,BP256))</f>
        <v>12.05</v>
      </c>
      <c r="L256" s="3">
        <f t="shared" ca="1" si="687"/>
        <v>0</v>
      </c>
      <c r="M256" s="3" t="str">
        <f t="shared" ca="1" si="688"/>
        <v>Yes</v>
      </c>
      <c r="N256" s="27" t="str">
        <f>N255</f>
        <v>W04R12</v>
      </c>
      <c r="O256" s="19">
        <f t="shared" ca="1" si="689"/>
        <v>0.51000000000000156</v>
      </c>
      <c r="P256" s="93">
        <f t="shared" ca="1" si="690"/>
        <v>209</v>
      </c>
      <c r="Q256" s="94">
        <f t="shared" ca="1" si="691"/>
        <v>5.87</v>
      </c>
      <c r="R256" s="94">
        <f t="shared" ca="1" si="691"/>
        <v>0.61</v>
      </c>
      <c r="S256" s="94">
        <f t="shared" ca="1" si="691"/>
        <v>0.88</v>
      </c>
      <c r="T256" s="94" t="str">
        <f t="shared" ca="1" si="691"/>
        <v/>
      </c>
      <c r="U256" s="94">
        <f t="shared" ca="1" si="691"/>
        <v>4.18</v>
      </c>
      <c r="V256" s="94">
        <f t="shared" ca="1" si="691"/>
        <v>0</v>
      </c>
      <c r="W256" s="94">
        <f t="shared" ca="1" si="692"/>
        <v>11.54</v>
      </c>
      <c r="X256" s="94">
        <f t="shared" ca="1" si="693"/>
        <v>20.67</v>
      </c>
      <c r="Y256" s="94">
        <f t="shared" ca="1" si="693"/>
        <v>8.9803000000000001E-3</v>
      </c>
      <c r="Z256" s="107">
        <f t="shared" ca="1" si="693"/>
        <v>2.6873</v>
      </c>
      <c r="AA256" s="107">
        <f t="shared" ca="1" si="693"/>
        <v>4.03</v>
      </c>
      <c r="AB256" s="94">
        <f t="shared" ca="1" si="693"/>
        <v>49</v>
      </c>
      <c r="AC256" s="94">
        <f t="shared" ca="1" si="693"/>
        <v>0.51</v>
      </c>
      <c r="AD256" s="94">
        <f t="shared" ca="1" si="693"/>
        <v>0.47</v>
      </c>
      <c r="AE256" s="99">
        <f t="shared" ca="1" si="694"/>
        <v>209</v>
      </c>
      <c r="AF256" s="59">
        <f t="shared" ca="1" si="695"/>
        <v>5.87</v>
      </c>
      <c r="AG256" s="59">
        <f t="shared" ca="1" si="695"/>
        <v>0.61</v>
      </c>
      <c r="AH256" s="59">
        <f t="shared" ca="1" si="695"/>
        <v>0.88</v>
      </c>
      <c r="AI256" s="59" t="str">
        <f t="shared" ca="1" si="695"/>
        <v/>
      </c>
      <c r="AJ256" s="59">
        <f t="shared" ca="1" si="695"/>
        <v>4.18</v>
      </c>
      <c r="AK256" s="59">
        <f t="shared" ca="1" si="695"/>
        <v>0</v>
      </c>
      <c r="AL256" s="59">
        <f t="shared" ca="1" si="695"/>
        <v>-5.13</v>
      </c>
      <c r="AM256" s="59">
        <f t="shared" ca="1" si="696"/>
        <v>11.54</v>
      </c>
      <c r="AN256" s="59">
        <f t="shared" ca="1" si="697"/>
        <v>8.98032E-3</v>
      </c>
      <c r="AO256" s="59">
        <f t="shared" ca="1" si="697"/>
        <v>2.6873</v>
      </c>
      <c r="AP256" s="59">
        <f t="shared" ca="1" si="697"/>
        <v>4.03</v>
      </c>
      <c r="AQ256" s="59">
        <f t="shared" ca="1" si="697"/>
        <v>49</v>
      </c>
      <c r="AR256" s="103">
        <f t="shared" ca="1" si="697"/>
        <v>2.6873</v>
      </c>
      <c r="AS256" s="103">
        <f t="shared" ca="1" si="697"/>
        <v>4.03</v>
      </c>
      <c r="AT256" s="59">
        <f t="shared" ca="1" si="697"/>
        <v>49</v>
      </c>
      <c r="AU256" s="59">
        <f t="shared" ca="1" si="697"/>
        <v>0.51</v>
      </c>
      <c r="AV256" s="59">
        <f t="shared" ca="1" si="697"/>
        <v>0.47</v>
      </c>
      <c r="AW256" s="93">
        <f t="shared" ca="1" si="698"/>
        <v>209</v>
      </c>
      <c r="AX256" s="94">
        <f t="shared" ca="1" si="699"/>
        <v>6.27</v>
      </c>
      <c r="AY256" s="94">
        <f t="shared" ca="1" si="699"/>
        <v>0.83</v>
      </c>
      <c r="AZ256" s="94">
        <f t="shared" ca="1" si="699"/>
        <v>0.88</v>
      </c>
      <c r="BA256" s="94" t="str">
        <f t="shared" ca="1" si="699"/>
        <v/>
      </c>
      <c r="BB256" s="94">
        <f t="shared" ca="1" si="699"/>
        <v>4.07</v>
      </c>
      <c r="BC256" s="94" t="str">
        <f t="shared" ca="1" si="699"/>
        <v/>
      </c>
      <c r="BD256" s="94">
        <f t="shared" ca="1" si="699"/>
        <v>-5.18</v>
      </c>
      <c r="BE256" s="94">
        <f t="shared" ca="1" si="700"/>
        <v>12.05</v>
      </c>
      <c r="BF256" s="94">
        <f t="shared" ca="1" si="701"/>
        <v>9.0878699999999996E-3</v>
      </c>
      <c r="BG256" s="94">
        <f t="shared" ca="1" si="701"/>
        <v>2.6873</v>
      </c>
      <c r="BH256" s="99">
        <f t="shared" ca="1" si="702"/>
        <v>209</v>
      </c>
      <c r="BI256" s="59">
        <f t="shared" ca="1" si="703"/>
        <v>6.27</v>
      </c>
      <c r="BJ256" s="59">
        <f t="shared" ca="1" si="703"/>
        <v>0.83</v>
      </c>
      <c r="BK256" s="59">
        <f t="shared" ca="1" si="703"/>
        <v>0.88</v>
      </c>
      <c r="BL256" s="59" t="str">
        <f t="shared" ca="1" si="703"/>
        <v/>
      </c>
      <c r="BM256" s="59">
        <f t="shared" ca="1" si="703"/>
        <v>4.07</v>
      </c>
      <c r="BN256" s="59" t="str">
        <f t="shared" ca="1" si="703"/>
        <v/>
      </c>
      <c r="BO256" s="59">
        <f t="shared" ca="1" si="703"/>
        <v>-5.18</v>
      </c>
      <c r="BP256" s="59">
        <f t="shared" ca="1" si="704"/>
        <v>12.05</v>
      </c>
      <c r="BQ256" s="59">
        <f t="shared" ca="1" si="705"/>
        <v>9.0878699999999996E-3</v>
      </c>
      <c r="BR256" s="59">
        <f t="shared" ca="1" si="705"/>
        <v>2.6873</v>
      </c>
      <c r="BS256" t="str">
        <f t="shared" si="706"/>
        <v>W22R02</v>
      </c>
      <c r="BT256">
        <f t="shared" si="707"/>
        <v>256</v>
      </c>
      <c r="BU256" t="b">
        <f>BU255</f>
        <v>1</v>
      </c>
    </row>
    <row r="257" spans="1:73" x14ac:dyDescent="0.3">
      <c r="A257" t="str">
        <f t="shared" si="708"/>
        <v>W22</v>
      </c>
      <c r="B257" t="s">
        <v>80</v>
      </c>
      <c r="C257" s="3" t="str">
        <f t="shared" si="680"/>
        <v>Buried R-60</v>
      </c>
      <c r="D257" t="str">
        <f t="shared" ca="1" si="681"/>
        <v>Pass</v>
      </c>
      <c r="E257" s="2">
        <f t="shared" ca="1" si="682"/>
        <v>11.36</v>
      </c>
      <c r="F257" s="2">
        <f t="shared" ca="1" si="683"/>
        <v>11.36</v>
      </c>
      <c r="G257" s="3">
        <f t="shared" ca="1" si="684"/>
        <v>0</v>
      </c>
      <c r="H257" s="27" t="str">
        <f t="shared" ca="1" si="685"/>
        <v>Yes</v>
      </c>
      <c r="I257" s="2">
        <f t="shared" ca="1" si="686"/>
        <v>12.05</v>
      </c>
      <c r="J257" s="2">
        <f ca="1">IF(Units="EDR2 total",BF257,IF(Units="EDR1 total",#REF!,BE257))</f>
        <v>12.05</v>
      </c>
      <c r="K257" s="2">
        <f ca="1">IF(Units="EDR2 total",BQ257,IF(Units="EDR1 total",#REF!,BP257))</f>
        <v>12.05</v>
      </c>
      <c r="L257" s="3">
        <f t="shared" ca="1" si="687"/>
        <v>0</v>
      </c>
      <c r="M257" s="3" t="str">
        <f t="shared" ca="1" si="688"/>
        <v>Yes</v>
      </c>
      <c r="N257" s="27" t="str">
        <f t="shared" ref="N257:N264" si="709">N256</f>
        <v>W04R12</v>
      </c>
      <c r="O257" s="19">
        <f t="shared" ca="1" si="689"/>
        <v>0.69000000000000128</v>
      </c>
      <c r="P257" s="93">
        <f t="shared" ca="1" si="690"/>
        <v>210</v>
      </c>
      <c r="Q257" s="94">
        <f t="shared" ca="1" si="691"/>
        <v>5.7</v>
      </c>
      <c r="R257" s="94">
        <f t="shared" ca="1" si="691"/>
        <v>0.6</v>
      </c>
      <c r="S257" s="94">
        <f t="shared" ca="1" si="691"/>
        <v>0.88</v>
      </c>
      <c r="T257" s="94" t="str">
        <f t="shared" ca="1" si="691"/>
        <v/>
      </c>
      <c r="U257" s="94">
        <f t="shared" ca="1" si="691"/>
        <v>4.18</v>
      </c>
      <c r="V257" s="94">
        <f t="shared" ca="1" si="691"/>
        <v>0</v>
      </c>
      <c r="W257" s="94">
        <f t="shared" ca="1" si="692"/>
        <v>11.36</v>
      </c>
      <c r="X257" s="94">
        <f t="shared" ca="1" si="693"/>
        <v>20.49</v>
      </c>
      <c r="Y257" s="94">
        <f t="shared" ca="1" si="693"/>
        <v>8.9793100000000008E-3</v>
      </c>
      <c r="Z257" s="107">
        <f t="shared" ca="1" si="693"/>
        <v>2.6873</v>
      </c>
      <c r="AA257" s="107">
        <f t="shared" ca="1" si="693"/>
        <v>4.0999999999999996</v>
      </c>
      <c r="AB257" s="94">
        <f t="shared" ca="1" si="693"/>
        <v>51</v>
      </c>
      <c r="AC257" s="94">
        <f t="shared" ca="1" si="693"/>
        <v>0.69</v>
      </c>
      <c r="AD257" s="94">
        <f t="shared" ca="1" si="693"/>
        <v>0.65</v>
      </c>
      <c r="AE257" s="99">
        <f t="shared" ca="1" si="694"/>
        <v>210</v>
      </c>
      <c r="AF257" s="59">
        <f t="shared" ca="1" si="695"/>
        <v>5.7</v>
      </c>
      <c r="AG257" s="59">
        <f t="shared" ca="1" si="695"/>
        <v>0.6</v>
      </c>
      <c r="AH257" s="59">
        <f t="shared" ca="1" si="695"/>
        <v>0.88</v>
      </c>
      <c r="AI257" s="59" t="str">
        <f t="shared" ca="1" si="695"/>
        <v/>
      </c>
      <c r="AJ257" s="59">
        <f t="shared" ca="1" si="695"/>
        <v>4.18</v>
      </c>
      <c r="AK257" s="59">
        <f t="shared" ca="1" si="695"/>
        <v>0</v>
      </c>
      <c r="AL257" s="59">
        <f t="shared" ca="1" si="695"/>
        <v>-5.13</v>
      </c>
      <c r="AM257" s="59">
        <f t="shared" ca="1" si="696"/>
        <v>11.36</v>
      </c>
      <c r="AN257" s="59">
        <f t="shared" ca="1" si="697"/>
        <v>8.9793300000000006E-3</v>
      </c>
      <c r="AO257" s="59">
        <f t="shared" ca="1" si="697"/>
        <v>2.6873</v>
      </c>
      <c r="AP257" s="59">
        <f t="shared" ca="1" si="697"/>
        <v>4.0999999999999996</v>
      </c>
      <c r="AQ257" s="59">
        <f t="shared" ca="1" si="697"/>
        <v>51</v>
      </c>
      <c r="AR257" s="103">
        <f t="shared" ca="1" si="697"/>
        <v>2.6873</v>
      </c>
      <c r="AS257" s="103">
        <f t="shared" ca="1" si="697"/>
        <v>4.0999999999999996</v>
      </c>
      <c r="AT257" s="59">
        <f t="shared" ca="1" si="697"/>
        <v>51</v>
      </c>
      <c r="AU257" s="59">
        <f t="shared" ca="1" si="697"/>
        <v>0.69</v>
      </c>
      <c r="AV257" s="59">
        <f t="shared" ca="1" si="697"/>
        <v>0.65</v>
      </c>
      <c r="AW257" s="93">
        <f t="shared" ca="1" si="698"/>
        <v>210</v>
      </c>
      <c r="AX257" s="94">
        <f t="shared" ca="1" si="699"/>
        <v>6.27</v>
      </c>
      <c r="AY257" s="94">
        <f t="shared" ca="1" si="699"/>
        <v>0.83</v>
      </c>
      <c r="AZ257" s="94">
        <f t="shared" ca="1" si="699"/>
        <v>0.88</v>
      </c>
      <c r="BA257" s="94" t="str">
        <f t="shared" ca="1" si="699"/>
        <v/>
      </c>
      <c r="BB257" s="94">
        <f t="shared" ca="1" si="699"/>
        <v>4.07</v>
      </c>
      <c r="BC257" s="94" t="str">
        <f t="shared" ca="1" si="699"/>
        <v/>
      </c>
      <c r="BD257" s="94">
        <f t="shared" ca="1" si="699"/>
        <v>-5.18</v>
      </c>
      <c r="BE257" s="94">
        <f t="shared" ca="1" si="700"/>
        <v>12.05</v>
      </c>
      <c r="BF257" s="94">
        <f t="shared" ca="1" si="701"/>
        <v>9.0878699999999996E-3</v>
      </c>
      <c r="BG257" s="94">
        <f t="shared" ca="1" si="701"/>
        <v>2.6873</v>
      </c>
      <c r="BH257" s="99">
        <f t="shared" ca="1" si="702"/>
        <v>210</v>
      </c>
      <c r="BI257" s="59">
        <f t="shared" ca="1" si="703"/>
        <v>6.27</v>
      </c>
      <c r="BJ257" s="59">
        <f t="shared" ca="1" si="703"/>
        <v>0.83</v>
      </c>
      <c r="BK257" s="59">
        <f t="shared" ca="1" si="703"/>
        <v>0.88</v>
      </c>
      <c r="BL257" s="59" t="str">
        <f t="shared" ca="1" si="703"/>
        <v/>
      </c>
      <c r="BM257" s="59">
        <f t="shared" ca="1" si="703"/>
        <v>4.07</v>
      </c>
      <c r="BN257" s="59" t="str">
        <f t="shared" ca="1" si="703"/>
        <v/>
      </c>
      <c r="BO257" s="59">
        <f t="shared" ca="1" si="703"/>
        <v>-5.18</v>
      </c>
      <c r="BP257" s="59">
        <f t="shared" ca="1" si="704"/>
        <v>12.05</v>
      </c>
      <c r="BQ257" s="59">
        <f t="shared" ca="1" si="705"/>
        <v>9.0878699999999996E-3</v>
      </c>
      <c r="BR257" s="59">
        <f t="shared" ca="1" si="705"/>
        <v>2.6873</v>
      </c>
      <c r="BS257" t="str">
        <f t="shared" si="706"/>
        <v>W22R03</v>
      </c>
      <c r="BT257">
        <f t="shared" si="707"/>
        <v>257</v>
      </c>
      <c r="BU257" t="b">
        <f t="shared" ref="BU257:BU265" si="710">BU256</f>
        <v>1</v>
      </c>
    </row>
    <row r="258" spans="1:73" x14ac:dyDescent="0.3">
      <c r="A258" t="str">
        <f t="shared" si="708"/>
        <v>W22</v>
      </c>
      <c r="B258" t="s">
        <v>83</v>
      </c>
      <c r="C258" s="3" t="str">
        <f t="shared" si="680"/>
        <v>Buried R-60/Ducts Half Length</v>
      </c>
      <c r="D258" t="str">
        <f t="shared" ca="1" si="681"/>
        <v>Pass</v>
      </c>
      <c r="E258" s="2">
        <f t="shared" ca="1" si="682"/>
        <v>11.209999999999999</v>
      </c>
      <c r="F258" s="2">
        <f t="shared" ca="1" si="683"/>
        <v>11.209999999999999</v>
      </c>
      <c r="G258" s="3">
        <f t="shared" ca="1" si="684"/>
        <v>0</v>
      </c>
      <c r="H258" s="27" t="str">
        <f t="shared" ca="1" si="685"/>
        <v>Yes</v>
      </c>
      <c r="I258" s="2">
        <f t="shared" ca="1" si="686"/>
        <v>12.05</v>
      </c>
      <c r="J258" s="2">
        <f ca="1">IF(Units="EDR2 total",BF258,IF(Units="EDR1 total",#REF!,BE258))</f>
        <v>12.05</v>
      </c>
      <c r="K258" s="2">
        <f ca="1">IF(Units="EDR2 total",BQ258,IF(Units="EDR1 total",#REF!,BP258))</f>
        <v>12.05</v>
      </c>
      <c r="L258" s="3">
        <f t="shared" ca="1" si="687"/>
        <v>0</v>
      </c>
      <c r="M258" s="3" t="str">
        <f t="shared" ca="1" si="688"/>
        <v>Yes</v>
      </c>
      <c r="N258" s="27" t="str">
        <f t="shared" si="709"/>
        <v>W04R12</v>
      </c>
      <c r="O258" s="19">
        <f t="shared" ca="1" si="689"/>
        <v>0.84000000000000163</v>
      </c>
      <c r="P258" s="93">
        <f t="shared" ca="1" si="690"/>
        <v>211</v>
      </c>
      <c r="Q258" s="94">
        <f t="shared" ca="1" si="691"/>
        <v>5.56</v>
      </c>
      <c r="R258" s="94">
        <f t="shared" ca="1" si="691"/>
        <v>0.59</v>
      </c>
      <c r="S258" s="94">
        <f t="shared" ca="1" si="691"/>
        <v>0.88</v>
      </c>
      <c r="T258" s="94" t="str">
        <f t="shared" ca="1" si="691"/>
        <v/>
      </c>
      <c r="U258" s="94">
        <f t="shared" ca="1" si="691"/>
        <v>4.18</v>
      </c>
      <c r="V258" s="94">
        <f t="shared" ca="1" si="691"/>
        <v>0</v>
      </c>
      <c r="W258" s="94">
        <f t="shared" ca="1" si="692"/>
        <v>11.209999999999999</v>
      </c>
      <c r="X258" s="94">
        <f t="shared" ca="1" si="693"/>
        <v>20.34</v>
      </c>
      <c r="Y258" s="94">
        <f t="shared" ca="1" si="693"/>
        <v>8.9783499999999995E-3</v>
      </c>
      <c r="Z258" s="107">
        <f t="shared" ca="1" si="693"/>
        <v>2.6873</v>
      </c>
      <c r="AA258" s="107">
        <f t="shared" ca="1" si="693"/>
        <v>4.16</v>
      </c>
      <c r="AB258" s="94">
        <f t="shared" ca="1" si="693"/>
        <v>52</v>
      </c>
      <c r="AC258" s="94">
        <f t="shared" ca="1" si="693"/>
        <v>0.84</v>
      </c>
      <c r="AD258" s="94">
        <f t="shared" ca="1" si="693"/>
        <v>0.8</v>
      </c>
      <c r="AE258" s="99">
        <f t="shared" ca="1" si="694"/>
        <v>211</v>
      </c>
      <c r="AF258" s="59">
        <f t="shared" ca="1" si="695"/>
        <v>5.56</v>
      </c>
      <c r="AG258" s="59">
        <f t="shared" ca="1" si="695"/>
        <v>0.59</v>
      </c>
      <c r="AH258" s="59">
        <f t="shared" ca="1" si="695"/>
        <v>0.88</v>
      </c>
      <c r="AI258" s="59" t="str">
        <f t="shared" ca="1" si="695"/>
        <v/>
      </c>
      <c r="AJ258" s="59">
        <f t="shared" ca="1" si="695"/>
        <v>4.18</v>
      </c>
      <c r="AK258" s="59">
        <f t="shared" ca="1" si="695"/>
        <v>0</v>
      </c>
      <c r="AL258" s="59">
        <f t="shared" ca="1" si="695"/>
        <v>-5.13</v>
      </c>
      <c r="AM258" s="59">
        <f t="shared" ca="1" si="696"/>
        <v>11.209999999999999</v>
      </c>
      <c r="AN258" s="59">
        <f t="shared" ca="1" si="697"/>
        <v>8.9783699999999994E-3</v>
      </c>
      <c r="AO258" s="59">
        <f t="shared" ca="1" si="697"/>
        <v>2.6873</v>
      </c>
      <c r="AP258" s="59">
        <f t="shared" ca="1" si="697"/>
        <v>4.16</v>
      </c>
      <c r="AQ258" s="59">
        <f t="shared" ca="1" si="697"/>
        <v>52</v>
      </c>
      <c r="AR258" s="103">
        <f t="shared" ca="1" si="697"/>
        <v>2.6873</v>
      </c>
      <c r="AS258" s="103">
        <f t="shared" ca="1" si="697"/>
        <v>4.16</v>
      </c>
      <c r="AT258" s="59">
        <f t="shared" ca="1" si="697"/>
        <v>52</v>
      </c>
      <c r="AU258" s="59">
        <f t="shared" ca="1" si="697"/>
        <v>0.84</v>
      </c>
      <c r="AV258" s="59">
        <f t="shared" ca="1" si="697"/>
        <v>0.8</v>
      </c>
      <c r="AW258" s="93">
        <f t="shared" ca="1" si="698"/>
        <v>211</v>
      </c>
      <c r="AX258" s="94">
        <f t="shared" ca="1" si="699"/>
        <v>6.27</v>
      </c>
      <c r="AY258" s="94">
        <f t="shared" ca="1" si="699"/>
        <v>0.83</v>
      </c>
      <c r="AZ258" s="94">
        <f t="shared" ca="1" si="699"/>
        <v>0.88</v>
      </c>
      <c r="BA258" s="94" t="str">
        <f t="shared" ca="1" si="699"/>
        <v/>
      </c>
      <c r="BB258" s="94">
        <f t="shared" ca="1" si="699"/>
        <v>4.07</v>
      </c>
      <c r="BC258" s="94" t="str">
        <f t="shared" ca="1" si="699"/>
        <v/>
      </c>
      <c r="BD258" s="94">
        <f t="shared" ca="1" si="699"/>
        <v>-5.18</v>
      </c>
      <c r="BE258" s="94">
        <f t="shared" ca="1" si="700"/>
        <v>12.05</v>
      </c>
      <c r="BF258" s="94">
        <f t="shared" ca="1" si="701"/>
        <v>9.0878699999999996E-3</v>
      </c>
      <c r="BG258" s="94">
        <f t="shared" ca="1" si="701"/>
        <v>2.6873</v>
      </c>
      <c r="BH258" s="99">
        <f t="shared" ca="1" si="702"/>
        <v>211</v>
      </c>
      <c r="BI258" s="59">
        <f t="shared" ca="1" si="703"/>
        <v>6.27</v>
      </c>
      <c r="BJ258" s="59">
        <f t="shared" ca="1" si="703"/>
        <v>0.83</v>
      </c>
      <c r="BK258" s="59">
        <f t="shared" ca="1" si="703"/>
        <v>0.88</v>
      </c>
      <c r="BL258" s="59" t="str">
        <f t="shared" ca="1" si="703"/>
        <v/>
      </c>
      <c r="BM258" s="59">
        <f t="shared" ca="1" si="703"/>
        <v>4.07</v>
      </c>
      <c r="BN258" s="59" t="str">
        <f t="shared" ca="1" si="703"/>
        <v/>
      </c>
      <c r="BO258" s="59">
        <f t="shared" ca="1" si="703"/>
        <v>-5.18</v>
      </c>
      <c r="BP258" s="59">
        <f t="shared" ca="1" si="704"/>
        <v>12.05</v>
      </c>
      <c r="BQ258" s="59">
        <f t="shared" ca="1" si="705"/>
        <v>9.0878699999999996E-3</v>
      </c>
      <c r="BR258" s="59">
        <f t="shared" ca="1" si="705"/>
        <v>2.6873</v>
      </c>
      <c r="BS258" t="str">
        <f t="shared" si="706"/>
        <v>W22R04</v>
      </c>
      <c r="BT258">
        <f t="shared" si="707"/>
        <v>258</v>
      </c>
      <c r="BU258" t="b">
        <f t="shared" si="710"/>
        <v>1</v>
      </c>
    </row>
    <row r="259" spans="1:73" x14ac:dyDescent="0.3">
      <c r="A259" t="str">
        <f t="shared" si="708"/>
        <v>W22</v>
      </c>
      <c r="B259" t="s">
        <v>85</v>
      </c>
      <c r="C259" s="3" t="str">
        <f t="shared" si="680"/>
        <v xml:space="preserve">Buried R-60/Ducts R-6 </v>
      </c>
      <c r="D259" t="str">
        <f t="shared" ca="1" si="681"/>
        <v>Pass</v>
      </c>
      <c r="E259" s="2">
        <f t="shared" ca="1" si="682"/>
        <v>11.36</v>
      </c>
      <c r="F259" s="2">
        <f t="shared" ca="1" si="683"/>
        <v>11.36</v>
      </c>
      <c r="G259" s="3">
        <f t="shared" ca="1" si="684"/>
        <v>0</v>
      </c>
      <c r="H259" s="27" t="str">
        <f t="shared" ca="1" si="685"/>
        <v>Yes</v>
      </c>
      <c r="I259" s="2">
        <f t="shared" ca="1" si="686"/>
        <v>12.05</v>
      </c>
      <c r="J259" s="2">
        <f ca="1">IF(Units="EDR2 total",BF259,IF(Units="EDR1 total",#REF!,BE259))</f>
        <v>12.05</v>
      </c>
      <c r="K259" s="2">
        <f ca="1">IF(Units="EDR2 total",BQ259,IF(Units="EDR1 total",#REF!,BP259))</f>
        <v>12.05</v>
      </c>
      <c r="L259" s="3">
        <f t="shared" ca="1" si="687"/>
        <v>0</v>
      </c>
      <c r="M259" s="3" t="str">
        <f t="shared" ca="1" si="688"/>
        <v>Yes</v>
      </c>
      <c r="N259" s="27" t="str">
        <f t="shared" si="709"/>
        <v>W04R12</v>
      </c>
      <c r="O259" s="19">
        <f t="shared" ca="1" si="689"/>
        <v>0.69000000000000128</v>
      </c>
      <c r="P259" s="93">
        <f t="shared" ca="1" si="690"/>
        <v>212</v>
      </c>
      <c r="Q259" s="94">
        <f t="shared" ca="1" si="691"/>
        <v>5.7</v>
      </c>
      <c r="R259" s="94">
        <f t="shared" ca="1" si="691"/>
        <v>0.6</v>
      </c>
      <c r="S259" s="94">
        <f t="shared" ca="1" si="691"/>
        <v>0.88</v>
      </c>
      <c r="T259" s="94" t="str">
        <f t="shared" ca="1" si="691"/>
        <v/>
      </c>
      <c r="U259" s="94">
        <f t="shared" ca="1" si="691"/>
        <v>4.18</v>
      </c>
      <c r="V259" s="94">
        <f t="shared" ca="1" si="691"/>
        <v>0</v>
      </c>
      <c r="W259" s="94">
        <f t="shared" ca="1" si="692"/>
        <v>11.36</v>
      </c>
      <c r="X259" s="94">
        <f t="shared" ca="1" si="693"/>
        <v>20.49</v>
      </c>
      <c r="Y259" s="94">
        <f t="shared" ca="1" si="693"/>
        <v>8.9793200000000007E-3</v>
      </c>
      <c r="Z259" s="107">
        <f t="shared" ca="1" si="693"/>
        <v>2.6873</v>
      </c>
      <c r="AA259" s="107">
        <f t="shared" ca="1" si="693"/>
        <v>4.0999999999999996</v>
      </c>
      <c r="AB259" s="94">
        <f t="shared" ca="1" si="693"/>
        <v>51</v>
      </c>
      <c r="AC259" s="94">
        <f t="shared" ca="1" si="693"/>
        <v>0.69</v>
      </c>
      <c r="AD259" s="94">
        <f t="shared" ca="1" si="693"/>
        <v>0.65</v>
      </c>
      <c r="AE259" s="99">
        <f t="shared" ca="1" si="694"/>
        <v>212</v>
      </c>
      <c r="AF259" s="59">
        <f t="shared" ca="1" si="695"/>
        <v>5.7</v>
      </c>
      <c r="AG259" s="59">
        <f t="shared" ca="1" si="695"/>
        <v>0.6</v>
      </c>
      <c r="AH259" s="59">
        <f t="shared" ca="1" si="695"/>
        <v>0.88</v>
      </c>
      <c r="AI259" s="59" t="str">
        <f t="shared" ca="1" si="695"/>
        <v/>
      </c>
      <c r="AJ259" s="59">
        <f t="shared" ca="1" si="695"/>
        <v>4.18</v>
      </c>
      <c r="AK259" s="59">
        <f t="shared" ca="1" si="695"/>
        <v>0</v>
      </c>
      <c r="AL259" s="59">
        <f t="shared" ca="1" si="695"/>
        <v>-5.13</v>
      </c>
      <c r="AM259" s="59">
        <f t="shared" ca="1" si="696"/>
        <v>11.36</v>
      </c>
      <c r="AN259" s="59">
        <f t="shared" ca="1" si="697"/>
        <v>8.9793300000000006E-3</v>
      </c>
      <c r="AO259" s="59">
        <f t="shared" ca="1" si="697"/>
        <v>2.6873</v>
      </c>
      <c r="AP259" s="59">
        <f t="shared" ca="1" si="697"/>
        <v>4.0999999999999996</v>
      </c>
      <c r="AQ259" s="59">
        <f t="shared" ca="1" si="697"/>
        <v>51</v>
      </c>
      <c r="AR259" s="103">
        <f t="shared" ca="1" si="697"/>
        <v>2.6873</v>
      </c>
      <c r="AS259" s="103">
        <f t="shared" ca="1" si="697"/>
        <v>4.0999999999999996</v>
      </c>
      <c r="AT259" s="59">
        <f t="shared" ca="1" si="697"/>
        <v>51</v>
      </c>
      <c r="AU259" s="59">
        <f t="shared" ca="1" si="697"/>
        <v>0.69</v>
      </c>
      <c r="AV259" s="59">
        <f t="shared" ca="1" si="697"/>
        <v>0.65</v>
      </c>
      <c r="AW259" s="93">
        <f t="shared" ca="1" si="698"/>
        <v>212</v>
      </c>
      <c r="AX259" s="94">
        <f t="shared" ca="1" si="699"/>
        <v>6.27</v>
      </c>
      <c r="AY259" s="94">
        <f t="shared" ca="1" si="699"/>
        <v>0.83</v>
      </c>
      <c r="AZ259" s="94">
        <f t="shared" ca="1" si="699"/>
        <v>0.88</v>
      </c>
      <c r="BA259" s="94" t="str">
        <f t="shared" ca="1" si="699"/>
        <v/>
      </c>
      <c r="BB259" s="94">
        <f t="shared" ca="1" si="699"/>
        <v>4.07</v>
      </c>
      <c r="BC259" s="94" t="str">
        <f t="shared" ca="1" si="699"/>
        <v/>
      </c>
      <c r="BD259" s="94">
        <f t="shared" ca="1" si="699"/>
        <v>-5.18</v>
      </c>
      <c r="BE259" s="94">
        <f t="shared" ca="1" si="700"/>
        <v>12.05</v>
      </c>
      <c r="BF259" s="94">
        <f t="shared" ca="1" si="701"/>
        <v>9.0878699999999996E-3</v>
      </c>
      <c r="BG259" s="94">
        <f t="shared" ca="1" si="701"/>
        <v>2.6873</v>
      </c>
      <c r="BH259" s="99">
        <f t="shared" ca="1" si="702"/>
        <v>212</v>
      </c>
      <c r="BI259" s="59">
        <f t="shared" ca="1" si="703"/>
        <v>6.27</v>
      </c>
      <c r="BJ259" s="59">
        <f t="shared" ca="1" si="703"/>
        <v>0.83</v>
      </c>
      <c r="BK259" s="59">
        <f t="shared" ca="1" si="703"/>
        <v>0.88</v>
      </c>
      <c r="BL259" s="59" t="str">
        <f t="shared" ca="1" si="703"/>
        <v/>
      </c>
      <c r="BM259" s="59">
        <f t="shared" ca="1" si="703"/>
        <v>4.07</v>
      </c>
      <c r="BN259" s="59" t="str">
        <f t="shared" ca="1" si="703"/>
        <v/>
      </c>
      <c r="BO259" s="59">
        <f t="shared" ca="1" si="703"/>
        <v>-5.18</v>
      </c>
      <c r="BP259" s="59">
        <f t="shared" ca="1" si="704"/>
        <v>12.05</v>
      </c>
      <c r="BQ259" s="59">
        <f t="shared" ca="1" si="705"/>
        <v>9.0878699999999996E-3</v>
      </c>
      <c r="BR259" s="59">
        <f t="shared" ca="1" si="705"/>
        <v>2.6873</v>
      </c>
      <c r="BS259" t="str">
        <f t="shared" si="706"/>
        <v>W22R05</v>
      </c>
      <c r="BT259">
        <f t="shared" si="707"/>
        <v>259</v>
      </c>
      <c r="BU259" t="b">
        <f t="shared" si="710"/>
        <v>1</v>
      </c>
    </row>
    <row r="260" spans="1:73" x14ac:dyDescent="0.3">
      <c r="A260" t="str">
        <f t="shared" si="708"/>
        <v>W22</v>
      </c>
      <c r="B260" t="s">
        <v>87</v>
      </c>
      <c r="C260" s="3" t="str">
        <f t="shared" si="680"/>
        <v xml:space="preserve">Buried R-60/Duct Diameters 8, 4, 7, 6 </v>
      </c>
      <c r="D260" t="str">
        <f t="shared" ca="1" si="681"/>
        <v>Pass</v>
      </c>
      <c r="E260" s="2">
        <f t="shared" ca="1" si="682"/>
        <v>11.16</v>
      </c>
      <c r="F260" s="2">
        <f t="shared" ca="1" si="683"/>
        <v>11.16</v>
      </c>
      <c r="G260" s="3">
        <f t="shared" ca="1" si="684"/>
        <v>0</v>
      </c>
      <c r="H260" s="27" t="str">
        <f t="shared" ca="1" si="685"/>
        <v>Yes</v>
      </c>
      <c r="I260" s="2">
        <f t="shared" ca="1" si="686"/>
        <v>12.05</v>
      </c>
      <c r="J260" s="2">
        <f ca="1">IF(Units="EDR2 total",BF260,IF(Units="EDR1 total",#REF!,BE260))</f>
        <v>12.05</v>
      </c>
      <c r="K260" s="2">
        <f ca="1">IF(Units="EDR2 total",BQ260,IF(Units="EDR1 total",#REF!,BP260))</f>
        <v>12.05</v>
      </c>
      <c r="L260" s="3">
        <f t="shared" ca="1" si="687"/>
        <v>0</v>
      </c>
      <c r="M260" s="3" t="str">
        <f t="shared" ca="1" si="688"/>
        <v>Yes</v>
      </c>
      <c r="N260" s="27" t="str">
        <f t="shared" si="709"/>
        <v>W04R12</v>
      </c>
      <c r="O260" s="19">
        <f t="shared" ca="1" si="689"/>
        <v>0.89000000000000057</v>
      </c>
      <c r="P260" s="93">
        <f t="shared" ca="1" si="690"/>
        <v>213</v>
      </c>
      <c r="Q260" s="94">
        <f t="shared" ca="1" si="691"/>
        <v>5.51</v>
      </c>
      <c r="R260" s="94">
        <f t="shared" ca="1" si="691"/>
        <v>0.59</v>
      </c>
      <c r="S260" s="94">
        <f t="shared" ca="1" si="691"/>
        <v>0.88</v>
      </c>
      <c r="T260" s="94" t="str">
        <f t="shared" ca="1" si="691"/>
        <v/>
      </c>
      <c r="U260" s="94">
        <f t="shared" ca="1" si="691"/>
        <v>4.18</v>
      </c>
      <c r="V260" s="94">
        <f t="shared" ca="1" si="691"/>
        <v>0</v>
      </c>
      <c r="W260" s="94">
        <f t="shared" ca="1" si="692"/>
        <v>11.16</v>
      </c>
      <c r="X260" s="94">
        <f t="shared" ca="1" si="693"/>
        <v>20.29</v>
      </c>
      <c r="Y260" s="94">
        <f t="shared" ca="1" si="693"/>
        <v>8.9780299999999997E-3</v>
      </c>
      <c r="Z260" s="107">
        <f t="shared" ca="1" si="693"/>
        <v>2.6873</v>
      </c>
      <c r="AA260" s="107">
        <f t="shared" ca="1" si="693"/>
        <v>4.17</v>
      </c>
      <c r="AB260" s="94">
        <f t="shared" ca="1" si="693"/>
        <v>52</v>
      </c>
      <c r="AC260" s="94">
        <f t="shared" ca="1" si="693"/>
        <v>0.89</v>
      </c>
      <c r="AD260" s="94">
        <f t="shared" ca="1" si="693"/>
        <v>0.85</v>
      </c>
      <c r="AE260" s="99">
        <f t="shared" ca="1" si="694"/>
        <v>213</v>
      </c>
      <c r="AF260" s="59">
        <f t="shared" ca="1" si="695"/>
        <v>5.51</v>
      </c>
      <c r="AG260" s="59">
        <f t="shared" ca="1" si="695"/>
        <v>0.59</v>
      </c>
      <c r="AH260" s="59">
        <f t="shared" ca="1" si="695"/>
        <v>0.88</v>
      </c>
      <c r="AI260" s="59" t="str">
        <f t="shared" ca="1" si="695"/>
        <v/>
      </c>
      <c r="AJ260" s="59">
        <f t="shared" ca="1" si="695"/>
        <v>4.18</v>
      </c>
      <c r="AK260" s="59">
        <f t="shared" ca="1" si="695"/>
        <v>0</v>
      </c>
      <c r="AL260" s="59">
        <f t="shared" ca="1" si="695"/>
        <v>-5.13</v>
      </c>
      <c r="AM260" s="59">
        <f t="shared" ca="1" si="696"/>
        <v>11.16</v>
      </c>
      <c r="AN260" s="59">
        <f t="shared" ca="1" si="697"/>
        <v>8.9780399999999996E-3</v>
      </c>
      <c r="AO260" s="59">
        <f t="shared" ca="1" si="697"/>
        <v>2.6873</v>
      </c>
      <c r="AP260" s="59">
        <f t="shared" ca="1" si="697"/>
        <v>4.17</v>
      </c>
      <c r="AQ260" s="59">
        <f t="shared" ca="1" si="697"/>
        <v>52</v>
      </c>
      <c r="AR260" s="103">
        <f t="shared" ca="1" si="697"/>
        <v>2.6873</v>
      </c>
      <c r="AS260" s="103">
        <f t="shared" ca="1" si="697"/>
        <v>4.17</v>
      </c>
      <c r="AT260" s="59">
        <f t="shared" ca="1" si="697"/>
        <v>52</v>
      </c>
      <c r="AU260" s="59">
        <f t="shared" ca="1" si="697"/>
        <v>0.89</v>
      </c>
      <c r="AV260" s="59">
        <f t="shared" ca="1" si="697"/>
        <v>0.85</v>
      </c>
      <c r="AW260" s="93">
        <f t="shared" ca="1" si="698"/>
        <v>213</v>
      </c>
      <c r="AX260" s="94">
        <f t="shared" ca="1" si="699"/>
        <v>6.27</v>
      </c>
      <c r="AY260" s="94">
        <f t="shared" ca="1" si="699"/>
        <v>0.83</v>
      </c>
      <c r="AZ260" s="94">
        <f t="shared" ca="1" si="699"/>
        <v>0.88</v>
      </c>
      <c r="BA260" s="94" t="str">
        <f t="shared" ca="1" si="699"/>
        <v/>
      </c>
      <c r="BB260" s="94">
        <f t="shared" ca="1" si="699"/>
        <v>4.07</v>
      </c>
      <c r="BC260" s="94" t="str">
        <f t="shared" ca="1" si="699"/>
        <v/>
      </c>
      <c r="BD260" s="94">
        <f t="shared" ca="1" si="699"/>
        <v>-5.18</v>
      </c>
      <c r="BE260" s="94">
        <f t="shared" ca="1" si="700"/>
        <v>12.05</v>
      </c>
      <c r="BF260" s="94">
        <f t="shared" ca="1" si="701"/>
        <v>9.0878699999999996E-3</v>
      </c>
      <c r="BG260" s="94">
        <f t="shared" ca="1" si="701"/>
        <v>2.6873</v>
      </c>
      <c r="BH260" s="99">
        <f t="shared" ca="1" si="702"/>
        <v>213</v>
      </c>
      <c r="BI260" s="59">
        <f t="shared" ca="1" si="703"/>
        <v>6.27</v>
      </c>
      <c r="BJ260" s="59">
        <f t="shared" ca="1" si="703"/>
        <v>0.83</v>
      </c>
      <c r="BK260" s="59">
        <f t="shared" ca="1" si="703"/>
        <v>0.88</v>
      </c>
      <c r="BL260" s="59" t="str">
        <f t="shared" ca="1" si="703"/>
        <v/>
      </c>
      <c r="BM260" s="59">
        <f t="shared" ca="1" si="703"/>
        <v>4.07</v>
      </c>
      <c r="BN260" s="59" t="str">
        <f t="shared" ca="1" si="703"/>
        <v/>
      </c>
      <c r="BO260" s="59">
        <f t="shared" ca="1" si="703"/>
        <v>-5.18</v>
      </c>
      <c r="BP260" s="59">
        <f t="shared" ca="1" si="704"/>
        <v>12.05</v>
      </c>
      <c r="BQ260" s="59">
        <f t="shared" ca="1" si="705"/>
        <v>9.0878699999999996E-3</v>
      </c>
      <c r="BR260" s="59">
        <f t="shared" ca="1" si="705"/>
        <v>2.6873</v>
      </c>
      <c r="BS260" t="str">
        <f t="shared" si="706"/>
        <v>W22R06</v>
      </c>
      <c r="BT260">
        <f t="shared" si="707"/>
        <v>260</v>
      </c>
      <c r="BU260" t="b">
        <f t="shared" si="710"/>
        <v>1</v>
      </c>
    </row>
    <row r="261" spans="1:73" x14ac:dyDescent="0.3">
      <c r="A261" t="str">
        <f t="shared" si="708"/>
        <v>W22</v>
      </c>
      <c r="B261" t="s">
        <v>89</v>
      </c>
      <c r="C261" s="3" t="str">
        <f t="shared" si="680"/>
        <v>Buried R-60/Duct Diameters 8, 4, 7, 6/Attic R-49, R-43, R-40, R-38</v>
      </c>
      <c r="D261" t="str">
        <f t="shared" ca="1" si="681"/>
        <v>Pass</v>
      </c>
      <c r="E261" s="2">
        <f t="shared" ca="1" si="682"/>
        <v>11.169999999999998</v>
      </c>
      <c r="F261" s="2">
        <f t="shared" ca="1" si="683"/>
        <v>11.169999999999998</v>
      </c>
      <c r="G261" s="3">
        <f t="shared" ca="1" si="684"/>
        <v>0</v>
      </c>
      <c r="H261" s="27" t="str">
        <f t="shared" ca="1" si="685"/>
        <v>Yes</v>
      </c>
      <c r="I261" s="2">
        <f t="shared" ca="1" si="686"/>
        <v>12.05</v>
      </c>
      <c r="J261" s="2">
        <f ca="1">IF(Units="EDR2 total",BF261,IF(Units="EDR1 total",#REF!,BE261))</f>
        <v>12.05</v>
      </c>
      <c r="K261" s="2">
        <f ca="1">IF(Units="EDR2 total",BQ261,IF(Units="EDR1 total",#REF!,BP261))</f>
        <v>12.05</v>
      </c>
      <c r="L261" s="3">
        <f t="shared" ca="1" si="687"/>
        <v>0</v>
      </c>
      <c r="M261" s="3" t="str">
        <f t="shared" ca="1" si="688"/>
        <v>Yes</v>
      </c>
      <c r="N261" s="27" t="str">
        <f t="shared" si="709"/>
        <v>W04R12</v>
      </c>
      <c r="O261" s="19">
        <f t="shared" ca="1" si="689"/>
        <v>0.88000000000000256</v>
      </c>
      <c r="P261" s="93">
        <f t="shared" ca="1" si="690"/>
        <v>214</v>
      </c>
      <c r="Q261" s="94">
        <f t="shared" ca="1" si="691"/>
        <v>5.52</v>
      </c>
      <c r="R261" s="94">
        <f t="shared" ca="1" si="691"/>
        <v>0.59</v>
      </c>
      <c r="S261" s="94">
        <f t="shared" ca="1" si="691"/>
        <v>0.88</v>
      </c>
      <c r="T261" s="94" t="str">
        <f t="shared" ca="1" si="691"/>
        <v/>
      </c>
      <c r="U261" s="94">
        <f t="shared" ca="1" si="691"/>
        <v>4.18</v>
      </c>
      <c r="V261" s="94">
        <f t="shared" ca="1" si="691"/>
        <v>0</v>
      </c>
      <c r="W261" s="94">
        <f t="shared" ca="1" si="692"/>
        <v>11.169999999999998</v>
      </c>
      <c r="X261" s="94">
        <f t="shared" ca="1" si="693"/>
        <v>20.3</v>
      </c>
      <c r="Y261" s="94">
        <f t="shared" ca="1" si="693"/>
        <v>8.9780599999999995E-3</v>
      </c>
      <c r="Z261" s="107">
        <f t="shared" ca="1" si="693"/>
        <v>2.6873</v>
      </c>
      <c r="AA261" s="107">
        <f t="shared" ca="1" si="693"/>
        <v>4.17</v>
      </c>
      <c r="AB261" s="94">
        <f t="shared" ca="1" si="693"/>
        <v>52</v>
      </c>
      <c r="AC261" s="94">
        <f t="shared" ca="1" si="693"/>
        <v>0.88</v>
      </c>
      <c r="AD261" s="94">
        <f t="shared" ca="1" si="693"/>
        <v>0.84</v>
      </c>
      <c r="AE261" s="99">
        <f t="shared" ca="1" si="694"/>
        <v>214</v>
      </c>
      <c r="AF261" s="59">
        <f t="shared" ca="1" si="695"/>
        <v>5.52</v>
      </c>
      <c r="AG261" s="59">
        <f t="shared" ca="1" si="695"/>
        <v>0.59</v>
      </c>
      <c r="AH261" s="59">
        <f t="shared" ca="1" si="695"/>
        <v>0.88</v>
      </c>
      <c r="AI261" s="59" t="str">
        <f t="shared" ca="1" si="695"/>
        <v/>
      </c>
      <c r="AJ261" s="59">
        <f t="shared" ca="1" si="695"/>
        <v>4.18</v>
      </c>
      <c r="AK261" s="59">
        <f t="shared" ca="1" si="695"/>
        <v>0</v>
      </c>
      <c r="AL261" s="59">
        <f t="shared" ca="1" si="695"/>
        <v>-5.13</v>
      </c>
      <c r="AM261" s="59">
        <f t="shared" ca="1" si="696"/>
        <v>11.169999999999998</v>
      </c>
      <c r="AN261" s="59">
        <f t="shared" ca="1" si="697"/>
        <v>8.9780799999999994E-3</v>
      </c>
      <c r="AO261" s="59">
        <f t="shared" ca="1" si="697"/>
        <v>2.6873</v>
      </c>
      <c r="AP261" s="59">
        <f t="shared" ca="1" si="697"/>
        <v>4.17</v>
      </c>
      <c r="AQ261" s="59">
        <f t="shared" ca="1" si="697"/>
        <v>52</v>
      </c>
      <c r="AR261" s="103">
        <f t="shared" ca="1" si="697"/>
        <v>2.6873</v>
      </c>
      <c r="AS261" s="103">
        <f t="shared" ca="1" si="697"/>
        <v>4.17</v>
      </c>
      <c r="AT261" s="59">
        <f t="shared" ca="1" si="697"/>
        <v>52</v>
      </c>
      <c r="AU261" s="59">
        <f t="shared" ca="1" si="697"/>
        <v>0.88</v>
      </c>
      <c r="AV261" s="59">
        <f t="shared" ca="1" si="697"/>
        <v>0.84</v>
      </c>
      <c r="AW261" s="93">
        <f t="shared" ca="1" si="698"/>
        <v>214</v>
      </c>
      <c r="AX261" s="94">
        <f t="shared" ca="1" si="699"/>
        <v>6.27</v>
      </c>
      <c r="AY261" s="94">
        <f t="shared" ca="1" si="699"/>
        <v>0.83</v>
      </c>
      <c r="AZ261" s="94">
        <f t="shared" ca="1" si="699"/>
        <v>0.88</v>
      </c>
      <c r="BA261" s="94" t="str">
        <f t="shared" ca="1" si="699"/>
        <v/>
      </c>
      <c r="BB261" s="94">
        <f t="shared" ca="1" si="699"/>
        <v>4.07</v>
      </c>
      <c r="BC261" s="94" t="str">
        <f t="shared" ca="1" si="699"/>
        <v/>
      </c>
      <c r="BD261" s="94">
        <f t="shared" ca="1" si="699"/>
        <v>-5.18</v>
      </c>
      <c r="BE261" s="94">
        <f t="shared" ca="1" si="700"/>
        <v>12.05</v>
      </c>
      <c r="BF261" s="94">
        <f t="shared" ca="1" si="701"/>
        <v>9.0878699999999996E-3</v>
      </c>
      <c r="BG261" s="94">
        <f t="shared" ca="1" si="701"/>
        <v>2.6873</v>
      </c>
      <c r="BH261" s="99">
        <f t="shared" ca="1" si="702"/>
        <v>214</v>
      </c>
      <c r="BI261" s="59">
        <f t="shared" ca="1" si="703"/>
        <v>6.27</v>
      </c>
      <c r="BJ261" s="59">
        <f t="shared" ca="1" si="703"/>
        <v>0.83</v>
      </c>
      <c r="BK261" s="59">
        <f t="shared" ca="1" si="703"/>
        <v>0.88</v>
      </c>
      <c r="BL261" s="59" t="str">
        <f t="shared" ca="1" si="703"/>
        <v/>
      </c>
      <c r="BM261" s="59">
        <f t="shared" ca="1" si="703"/>
        <v>4.07</v>
      </c>
      <c r="BN261" s="59" t="str">
        <f t="shared" ca="1" si="703"/>
        <v/>
      </c>
      <c r="BO261" s="59">
        <f t="shared" ca="1" si="703"/>
        <v>-5.18</v>
      </c>
      <c r="BP261" s="59">
        <f t="shared" ca="1" si="704"/>
        <v>12.05</v>
      </c>
      <c r="BQ261" s="59">
        <f t="shared" ca="1" si="705"/>
        <v>9.0878699999999996E-3</v>
      </c>
      <c r="BR261" s="59">
        <f t="shared" ca="1" si="705"/>
        <v>2.6873</v>
      </c>
      <c r="BS261" t="str">
        <f t="shared" si="706"/>
        <v>W22R07</v>
      </c>
      <c r="BT261">
        <f t="shared" si="707"/>
        <v>261</v>
      </c>
      <c r="BU261" t="b">
        <f t="shared" si="710"/>
        <v>1</v>
      </c>
    </row>
    <row r="262" spans="1:73" x14ac:dyDescent="0.3">
      <c r="A262" t="str">
        <f t="shared" si="708"/>
        <v>W22</v>
      </c>
      <c r="B262" t="s">
        <v>91</v>
      </c>
      <c r="C262" s="3" t="str">
        <f t="shared" si="680"/>
        <v>Buried R-60/Duct Diameters 8, 4, 7, 6/Attic Cellulose</v>
      </c>
      <c r="D262" t="str">
        <f t="shared" ca="1" si="681"/>
        <v>Pass</v>
      </c>
      <c r="E262" s="2">
        <f t="shared" ca="1" si="682"/>
        <v>11.16</v>
      </c>
      <c r="F262" s="2">
        <f t="shared" ca="1" si="683"/>
        <v>11.16</v>
      </c>
      <c r="G262" s="3">
        <f t="shared" ca="1" si="684"/>
        <v>0</v>
      </c>
      <c r="H262" s="27" t="str">
        <f t="shared" ca="1" si="685"/>
        <v>Yes</v>
      </c>
      <c r="I262" s="2">
        <f t="shared" ca="1" si="686"/>
        <v>12.05</v>
      </c>
      <c r="J262" s="2">
        <f ca="1">IF(Units="EDR2 total",BF262,IF(Units="EDR1 total",#REF!,BE262))</f>
        <v>12.05</v>
      </c>
      <c r="K262" s="2">
        <f ca="1">IF(Units="EDR2 total",BQ262,IF(Units="EDR1 total",#REF!,BP262))</f>
        <v>12.05</v>
      </c>
      <c r="L262" s="3">
        <f t="shared" ca="1" si="687"/>
        <v>0</v>
      </c>
      <c r="M262" s="3" t="str">
        <f t="shared" ca="1" si="688"/>
        <v>Yes</v>
      </c>
      <c r="N262" s="27" t="str">
        <f t="shared" si="709"/>
        <v>W04R12</v>
      </c>
      <c r="O262" s="19">
        <f t="shared" ca="1" si="689"/>
        <v>0.89000000000000057</v>
      </c>
      <c r="P262" s="93">
        <f t="shared" ca="1" si="690"/>
        <v>215</v>
      </c>
      <c r="Q262" s="94">
        <f t="shared" ca="1" si="691"/>
        <v>5.51</v>
      </c>
      <c r="R262" s="94">
        <f t="shared" ca="1" si="691"/>
        <v>0.59</v>
      </c>
      <c r="S262" s="94">
        <f t="shared" ca="1" si="691"/>
        <v>0.88</v>
      </c>
      <c r="T262" s="94" t="str">
        <f t="shared" ca="1" si="691"/>
        <v/>
      </c>
      <c r="U262" s="94">
        <f t="shared" ca="1" si="691"/>
        <v>4.18</v>
      </c>
      <c r="V262" s="94">
        <f t="shared" ca="1" si="691"/>
        <v>0</v>
      </c>
      <c r="W262" s="94">
        <f t="shared" ca="1" si="692"/>
        <v>11.16</v>
      </c>
      <c r="X262" s="94">
        <f t="shared" ca="1" si="693"/>
        <v>20.29</v>
      </c>
      <c r="Y262" s="94">
        <f t="shared" ca="1" si="693"/>
        <v>8.9780199999999998E-3</v>
      </c>
      <c r="Z262" s="107">
        <f t="shared" ca="1" si="693"/>
        <v>2.6873</v>
      </c>
      <c r="AA262" s="107">
        <f t="shared" ca="1" si="693"/>
        <v>4.18</v>
      </c>
      <c r="AB262" s="94">
        <f t="shared" ca="1" si="693"/>
        <v>52</v>
      </c>
      <c r="AC262" s="94">
        <f t="shared" ca="1" si="693"/>
        <v>0.89</v>
      </c>
      <c r="AD262" s="94">
        <f t="shared" ca="1" si="693"/>
        <v>0.85</v>
      </c>
      <c r="AE262" s="99">
        <f t="shared" ca="1" si="694"/>
        <v>215</v>
      </c>
      <c r="AF262" s="59">
        <f t="shared" ca="1" si="695"/>
        <v>5.51</v>
      </c>
      <c r="AG262" s="59">
        <f t="shared" ca="1" si="695"/>
        <v>0.59</v>
      </c>
      <c r="AH262" s="59">
        <f t="shared" ca="1" si="695"/>
        <v>0.88</v>
      </c>
      <c r="AI262" s="59" t="str">
        <f t="shared" ca="1" si="695"/>
        <v/>
      </c>
      <c r="AJ262" s="59">
        <f t="shared" ca="1" si="695"/>
        <v>4.18</v>
      </c>
      <c r="AK262" s="59">
        <f t="shared" ca="1" si="695"/>
        <v>0</v>
      </c>
      <c r="AL262" s="59">
        <f t="shared" ca="1" si="695"/>
        <v>-5.13</v>
      </c>
      <c r="AM262" s="59">
        <f t="shared" ca="1" si="696"/>
        <v>11.16</v>
      </c>
      <c r="AN262" s="59">
        <f t="shared" ca="1" si="697"/>
        <v>8.9780299999999997E-3</v>
      </c>
      <c r="AO262" s="59">
        <f t="shared" ca="1" si="697"/>
        <v>2.6873</v>
      </c>
      <c r="AP262" s="59">
        <f t="shared" ca="1" si="697"/>
        <v>4.18</v>
      </c>
      <c r="AQ262" s="59">
        <f t="shared" ca="1" si="697"/>
        <v>52</v>
      </c>
      <c r="AR262" s="103">
        <f t="shared" ca="1" si="697"/>
        <v>2.6873</v>
      </c>
      <c r="AS262" s="103">
        <f t="shared" ca="1" si="697"/>
        <v>4.18</v>
      </c>
      <c r="AT262" s="59">
        <f t="shared" ca="1" si="697"/>
        <v>52</v>
      </c>
      <c r="AU262" s="59">
        <f t="shared" ca="1" si="697"/>
        <v>0.89</v>
      </c>
      <c r="AV262" s="59">
        <f t="shared" ca="1" si="697"/>
        <v>0.85</v>
      </c>
      <c r="AW262" s="93">
        <f t="shared" ca="1" si="698"/>
        <v>215</v>
      </c>
      <c r="AX262" s="94">
        <f t="shared" ca="1" si="699"/>
        <v>6.27</v>
      </c>
      <c r="AY262" s="94">
        <f t="shared" ca="1" si="699"/>
        <v>0.83</v>
      </c>
      <c r="AZ262" s="94">
        <f t="shared" ca="1" si="699"/>
        <v>0.88</v>
      </c>
      <c r="BA262" s="94" t="str">
        <f t="shared" ca="1" si="699"/>
        <v/>
      </c>
      <c r="BB262" s="94">
        <f t="shared" ca="1" si="699"/>
        <v>4.07</v>
      </c>
      <c r="BC262" s="94" t="str">
        <f t="shared" ca="1" si="699"/>
        <v/>
      </c>
      <c r="BD262" s="94">
        <f t="shared" ca="1" si="699"/>
        <v>-5.18</v>
      </c>
      <c r="BE262" s="94">
        <f t="shared" ca="1" si="700"/>
        <v>12.05</v>
      </c>
      <c r="BF262" s="94">
        <f t="shared" ca="1" si="701"/>
        <v>9.0878699999999996E-3</v>
      </c>
      <c r="BG262" s="94">
        <f t="shared" ca="1" si="701"/>
        <v>2.6873</v>
      </c>
      <c r="BH262" s="99">
        <f t="shared" ca="1" si="702"/>
        <v>215</v>
      </c>
      <c r="BI262" s="59">
        <f t="shared" ca="1" si="703"/>
        <v>6.27</v>
      </c>
      <c r="BJ262" s="59">
        <f t="shared" ca="1" si="703"/>
        <v>0.83</v>
      </c>
      <c r="BK262" s="59">
        <f t="shared" ca="1" si="703"/>
        <v>0.88</v>
      </c>
      <c r="BL262" s="59" t="str">
        <f t="shared" ca="1" si="703"/>
        <v/>
      </c>
      <c r="BM262" s="59">
        <f t="shared" ca="1" si="703"/>
        <v>4.07</v>
      </c>
      <c r="BN262" s="59" t="str">
        <f t="shared" ca="1" si="703"/>
        <v/>
      </c>
      <c r="BO262" s="59">
        <f t="shared" ca="1" si="703"/>
        <v>-5.18</v>
      </c>
      <c r="BP262" s="59">
        <f t="shared" ca="1" si="704"/>
        <v>12.05</v>
      </c>
      <c r="BQ262" s="59">
        <f t="shared" ca="1" si="705"/>
        <v>9.0878699999999996E-3</v>
      </c>
      <c r="BR262" s="59">
        <f t="shared" ca="1" si="705"/>
        <v>2.6873</v>
      </c>
      <c r="BS262" t="str">
        <f t="shared" si="706"/>
        <v>W22R08</v>
      </c>
      <c r="BT262">
        <f t="shared" si="707"/>
        <v>262</v>
      </c>
      <c r="BU262" t="b">
        <f t="shared" si="710"/>
        <v>1</v>
      </c>
    </row>
    <row r="263" spans="1:73" x14ac:dyDescent="0.3">
      <c r="A263" t="str">
        <f t="shared" si="708"/>
        <v>W22</v>
      </c>
      <c r="B263" t="s">
        <v>93</v>
      </c>
      <c r="C263" s="3" t="str">
        <f t="shared" si="680"/>
        <v>Buried R-60/Ducts Half Length/Ceiling R-60</v>
      </c>
      <c r="D263" t="str">
        <f t="shared" ca="1" si="681"/>
        <v>Pass</v>
      </c>
      <c r="E263" s="2">
        <f t="shared" ca="1" si="682"/>
        <v>11.04</v>
      </c>
      <c r="F263" s="2">
        <f t="shared" ca="1" si="683"/>
        <v>11.04</v>
      </c>
      <c r="G263" s="3">
        <f t="shared" ca="1" si="684"/>
        <v>0</v>
      </c>
      <c r="H263" s="27" t="str">
        <f t="shared" ca="1" si="685"/>
        <v>Yes</v>
      </c>
      <c r="I263" s="2">
        <f t="shared" ca="1" si="686"/>
        <v>12.05</v>
      </c>
      <c r="J263" s="2">
        <f ca="1">IF(Units="EDR2 total",BF263,IF(Units="EDR1 total",#REF!,BE263))</f>
        <v>12.05</v>
      </c>
      <c r="K263" s="2">
        <f ca="1">IF(Units="EDR2 total",BQ263,IF(Units="EDR1 total",#REF!,BP263))</f>
        <v>12.05</v>
      </c>
      <c r="L263" s="3">
        <f t="shared" ca="1" si="687"/>
        <v>0</v>
      </c>
      <c r="M263" s="3" t="str">
        <f t="shared" ca="1" si="688"/>
        <v>Yes</v>
      </c>
      <c r="N263" s="27" t="str">
        <f t="shared" si="709"/>
        <v>W04R12</v>
      </c>
      <c r="O263" s="19">
        <f t="shared" ca="1" si="689"/>
        <v>1.0100000000000016</v>
      </c>
      <c r="P263" s="93">
        <f t="shared" ca="1" si="690"/>
        <v>216</v>
      </c>
      <c r="Q263" s="94">
        <f t="shared" ca="1" si="691"/>
        <v>5.42</v>
      </c>
      <c r="R263" s="94">
        <f t="shared" ca="1" si="691"/>
        <v>0.56000000000000005</v>
      </c>
      <c r="S263" s="94">
        <f t="shared" ca="1" si="691"/>
        <v>0.88</v>
      </c>
      <c r="T263" s="94" t="str">
        <f t="shared" ca="1" si="691"/>
        <v/>
      </c>
      <c r="U263" s="94">
        <f t="shared" ca="1" si="691"/>
        <v>4.18</v>
      </c>
      <c r="V263" s="94">
        <f t="shared" ca="1" si="691"/>
        <v>0</v>
      </c>
      <c r="W263" s="94">
        <f t="shared" ca="1" si="692"/>
        <v>11.04</v>
      </c>
      <c r="X263" s="94">
        <f t="shared" ca="1" si="693"/>
        <v>20.170000000000002</v>
      </c>
      <c r="Y263" s="94">
        <f t="shared" ca="1" si="693"/>
        <v>8.9484300000000003E-3</v>
      </c>
      <c r="Z263" s="107">
        <f t="shared" ca="1" si="693"/>
        <v>2.6873</v>
      </c>
      <c r="AA263" s="107">
        <f t="shared" ca="1" si="693"/>
        <v>4.21</v>
      </c>
      <c r="AB263" s="94">
        <f t="shared" ca="1" si="693"/>
        <v>55</v>
      </c>
      <c r="AC263" s="94">
        <f t="shared" ca="1" si="693"/>
        <v>1.01</v>
      </c>
      <c r="AD263" s="94">
        <f t="shared" ca="1" si="693"/>
        <v>0.97</v>
      </c>
      <c r="AE263" s="99">
        <f t="shared" ca="1" si="694"/>
        <v>216</v>
      </c>
      <c r="AF263" s="59">
        <f t="shared" ca="1" si="695"/>
        <v>5.42</v>
      </c>
      <c r="AG263" s="59">
        <f t="shared" ca="1" si="695"/>
        <v>0.56000000000000005</v>
      </c>
      <c r="AH263" s="59">
        <f t="shared" ca="1" si="695"/>
        <v>0.88</v>
      </c>
      <c r="AI263" s="59" t="str">
        <f t="shared" ca="1" si="695"/>
        <v/>
      </c>
      <c r="AJ263" s="59">
        <f t="shared" ca="1" si="695"/>
        <v>4.18</v>
      </c>
      <c r="AK263" s="59">
        <f t="shared" ca="1" si="695"/>
        <v>0</v>
      </c>
      <c r="AL263" s="59">
        <f t="shared" ca="1" si="695"/>
        <v>-5.12</v>
      </c>
      <c r="AM263" s="59">
        <f t="shared" ca="1" si="696"/>
        <v>11.04</v>
      </c>
      <c r="AN263" s="59">
        <f t="shared" ca="1" si="697"/>
        <v>8.9484500000000002E-3</v>
      </c>
      <c r="AO263" s="59">
        <f t="shared" ca="1" si="697"/>
        <v>2.6873</v>
      </c>
      <c r="AP263" s="59">
        <f t="shared" ca="1" si="697"/>
        <v>4.21</v>
      </c>
      <c r="AQ263" s="59">
        <f t="shared" ca="1" si="697"/>
        <v>55</v>
      </c>
      <c r="AR263" s="103">
        <f t="shared" ca="1" si="697"/>
        <v>2.6873</v>
      </c>
      <c r="AS263" s="103">
        <f t="shared" ca="1" si="697"/>
        <v>4.21</v>
      </c>
      <c r="AT263" s="59">
        <f t="shared" ca="1" si="697"/>
        <v>55</v>
      </c>
      <c r="AU263" s="59">
        <f t="shared" ca="1" si="697"/>
        <v>1.01</v>
      </c>
      <c r="AV263" s="59">
        <f t="shared" ca="1" si="697"/>
        <v>0.97</v>
      </c>
      <c r="AW263" s="93">
        <f t="shared" ca="1" si="698"/>
        <v>216</v>
      </c>
      <c r="AX263" s="94">
        <f t="shared" ca="1" si="699"/>
        <v>6.27</v>
      </c>
      <c r="AY263" s="94">
        <f t="shared" ca="1" si="699"/>
        <v>0.83</v>
      </c>
      <c r="AZ263" s="94">
        <f t="shared" ca="1" si="699"/>
        <v>0.88</v>
      </c>
      <c r="BA263" s="94" t="str">
        <f t="shared" ca="1" si="699"/>
        <v/>
      </c>
      <c r="BB263" s="94">
        <f t="shared" ca="1" si="699"/>
        <v>4.07</v>
      </c>
      <c r="BC263" s="94" t="str">
        <f t="shared" ca="1" si="699"/>
        <v/>
      </c>
      <c r="BD263" s="94">
        <f t="shared" ca="1" si="699"/>
        <v>-5.18</v>
      </c>
      <c r="BE263" s="94">
        <f t="shared" ca="1" si="700"/>
        <v>12.05</v>
      </c>
      <c r="BF263" s="94">
        <f t="shared" ca="1" si="701"/>
        <v>9.0878699999999996E-3</v>
      </c>
      <c r="BG263" s="94">
        <f t="shared" ca="1" si="701"/>
        <v>2.6873</v>
      </c>
      <c r="BH263" s="99">
        <f t="shared" ca="1" si="702"/>
        <v>216</v>
      </c>
      <c r="BI263" s="59">
        <f t="shared" ca="1" si="703"/>
        <v>6.27</v>
      </c>
      <c r="BJ263" s="59">
        <f t="shared" ca="1" si="703"/>
        <v>0.83</v>
      </c>
      <c r="BK263" s="59">
        <f t="shared" ca="1" si="703"/>
        <v>0.88</v>
      </c>
      <c r="BL263" s="59" t="str">
        <f t="shared" ca="1" si="703"/>
        <v/>
      </c>
      <c r="BM263" s="59">
        <f t="shared" ca="1" si="703"/>
        <v>4.07</v>
      </c>
      <c r="BN263" s="59" t="str">
        <f t="shared" ca="1" si="703"/>
        <v/>
      </c>
      <c r="BO263" s="59">
        <f t="shared" ca="1" si="703"/>
        <v>-5.18</v>
      </c>
      <c r="BP263" s="59">
        <f t="shared" ca="1" si="704"/>
        <v>12.05</v>
      </c>
      <c r="BQ263" s="59">
        <f t="shared" ca="1" si="705"/>
        <v>9.0878699999999996E-3</v>
      </c>
      <c r="BR263" s="59">
        <f t="shared" ca="1" si="705"/>
        <v>2.6873</v>
      </c>
      <c r="BS263" t="str">
        <f t="shared" si="706"/>
        <v>W22R09</v>
      </c>
      <c r="BT263">
        <f t="shared" si="707"/>
        <v>263</v>
      </c>
      <c r="BU263" t="b">
        <f t="shared" si="710"/>
        <v>1</v>
      </c>
    </row>
    <row r="264" spans="1:73" x14ac:dyDescent="0.3">
      <c r="A264" t="str">
        <f t="shared" si="708"/>
        <v>W22</v>
      </c>
      <c r="B264" t="s">
        <v>95</v>
      </c>
      <c r="C264" s="3" t="str">
        <f t="shared" si="680"/>
        <v>Buried R-60/Ducts Half Length/Ceiling R-60/No below Deck Ins</v>
      </c>
      <c r="D264" t="str">
        <f t="shared" ca="1" si="681"/>
        <v>Pass</v>
      </c>
      <c r="E264" s="2">
        <f t="shared" ca="1" si="682"/>
        <v>11.7</v>
      </c>
      <c r="F264" s="2">
        <f t="shared" ca="1" si="683"/>
        <v>11.7</v>
      </c>
      <c r="G264" s="3">
        <f t="shared" ca="1" si="684"/>
        <v>0</v>
      </c>
      <c r="H264" s="27" t="str">
        <f t="shared" ca="1" si="685"/>
        <v>Yes</v>
      </c>
      <c r="I264" s="2">
        <f t="shared" ca="1" si="686"/>
        <v>12.05</v>
      </c>
      <c r="J264" s="2">
        <f ca="1">IF(Units="EDR2 total",BF264,IF(Units="EDR1 total",#REF!,BE264))</f>
        <v>12.05</v>
      </c>
      <c r="K264" s="2">
        <f ca="1">IF(Units="EDR2 total",BQ264,IF(Units="EDR1 total",#REF!,BP264))</f>
        <v>12.05</v>
      </c>
      <c r="L264" s="3">
        <f t="shared" ca="1" si="687"/>
        <v>0</v>
      </c>
      <c r="M264" s="3" t="str">
        <f t="shared" ca="1" si="688"/>
        <v>Yes</v>
      </c>
      <c r="N264" s="27" t="str">
        <f t="shared" si="709"/>
        <v>W04R12</v>
      </c>
      <c r="O264" s="19">
        <f t="shared" ca="1" si="689"/>
        <v>0.35000000000000142</v>
      </c>
      <c r="P264" s="93">
        <f t="shared" ca="1" si="690"/>
        <v>217</v>
      </c>
      <c r="Q264" s="94">
        <f t="shared" ca="1" si="691"/>
        <v>5.74</v>
      </c>
      <c r="R264" s="94">
        <f t="shared" ca="1" si="691"/>
        <v>0.9</v>
      </c>
      <c r="S264" s="94">
        <f t="shared" ca="1" si="691"/>
        <v>0.88</v>
      </c>
      <c r="T264" s="94" t="str">
        <f t="shared" ca="1" si="691"/>
        <v/>
      </c>
      <c r="U264" s="94">
        <f t="shared" ca="1" si="691"/>
        <v>4.18</v>
      </c>
      <c r="V264" s="94">
        <f t="shared" ca="1" si="691"/>
        <v>0</v>
      </c>
      <c r="W264" s="94">
        <f t="shared" ca="1" si="692"/>
        <v>11.7</v>
      </c>
      <c r="X264" s="94">
        <f t="shared" ca="1" si="693"/>
        <v>20.79</v>
      </c>
      <c r="Y264" s="94">
        <f t="shared" ca="1" si="693"/>
        <v>9.8307900000000007E-3</v>
      </c>
      <c r="Z264" s="107">
        <f t="shared" ca="1" si="693"/>
        <v>2.6873</v>
      </c>
      <c r="AA264" s="107">
        <f t="shared" ca="1" si="693"/>
        <v>4.03</v>
      </c>
      <c r="AB264" s="94">
        <f t="shared" ca="1" si="693"/>
        <v>7</v>
      </c>
      <c r="AC264" s="94">
        <f t="shared" ca="1" si="693"/>
        <v>0.35</v>
      </c>
      <c r="AD264" s="94">
        <f t="shared" ca="1" si="693"/>
        <v>0.35</v>
      </c>
      <c r="AE264" s="99">
        <f t="shared" ca="1" si="694"/>
        <v>217</v>
      </c>
      <c r="AF264" s="59">
        <f t="shared" ca="1" si="695"/>
        <v>5.74</v>
      </c>
      <c r="AG264" s="59">
        <f t="shared" ca="1" si="695"/>
        <v>0.9</v>
      </c>
      <c r="AH264" s="59">
        <f t="shared" ca="1" si="695"/>
        <v>0.88</v>
      </c>
      <c r="AI264" s="59" t="str">
        <f t="shared" ca="1" si="695"/>
        <v/>
      </c>
      <c r="AJ264" s="59">
        <f t="shared" ca="1" si="695"/>
        <v>4.18</v>
      </c>
      <c r="AK264" s="59">
        <f t="shared" ca="1" si="695"/>
        <v>0</v>
      </c>
      <c r="AL264" s="59">
        <f t="shared" ca="1" si="695"/>
        <v>-5.17</v>
      </c>
      <c r="AM264" s="59">
        <f t="shared" ca="1" si="696"/>
        <v>11.7</v>
      </c>
      <c r="AN264" s="59">
        <f t="shared" ca="1" si="697"/>
        <v>9.8309299999999999E-3</v>
      </c>
      <c r="AO264" s="59">
        <f t="shared" ca="1" si="697"/>
        <v>2.6873</v>
      </c>
      <c r="AP264" s="59">
        <f t="shared" ca="1" si="697"/>
        <v>4.03</v>
      </c>
      <c r="AQ264" s="59">
        <f t="shared" ca="1" si="697"/>
        <v>7</v>
      </c>
      <c r="AR264" s="103">
        <f t="shared" ca="1" si="697"/>
        <v>2.6873</v>
      </c>
      <c r="AS264" s="103">
        <f t="shared" ca="1" si="697"/>
        <v>4.03</v>
      </c>
      <c r="AT264" s="59">
        <f t="shared" ca="1" si="697"/>
        <v>7</v>
      </c>
      <c r="AU264" s="59">
        <f t="shared" ca="1" si="697"/>
        <v>0.35</v>
      </c>
      <c r="AV264" s="59">
        <f t="shared" ca="1" si="697"/>
        <v>0.35</v>
      </c>
      <c r="AW264" s="93">
        <f t="shared" ca="1" si="698"/>
        <v>217</v>
      </c>
      <c r="AX264" s="94">
        <f t="shared" ca="1" si="699"/>
        <v>6.27</v>
      </c>
      <c r="AY264" s="94">
        <f t="shared" ca="1" si="699"/>
        <v>0.83</v>
      </c>
      <c r="AZ264" s="94">
        <f t="shared" ca="1" si="699"/>
        <v>0.88</v>
      </c>
      <c r="BA264" s="94" t="str">
        <f t="shared" ca="1" si="699"/>
        <v/>
      </c>
      <c r="BB264" s="94">
        <f t="shared" ca="1" si="699"/>
        <v>4.07</v>
      </c>
      <c r="BC264" s="94" t="str">
        <f t="shared" ca="1" si="699"/>
        <v/>
      </c>
      <c r="BD264" s="94">
        <f t="shared" ca="1" si="699"/>
        <v>-5.18</v>
      </c>
      <c r="BE264" s="94">
        <f t="shared" ca="1" si="700"/>
        <v>12.05</v>
      </c>
      <c r="BF264" s="94">
        <f t="shared" ca="1" si="701"/>
        <v>9.0878699999999996E-3</v>
      </c>
      <c r="BG264" s="94">
        <f t="shared" ca="1" si="701"/>
        <v>2.6873</v>
      </c>
      <c r="BH264" s="99">
        <f t="shared" ca="1" si="702"/>
        <v>217</v>
      </c>
      <c r="BI264" s="59">
        <f t="shared" ca="1" si="703"/>
        <v>6.27</v>
      </c>
      <c r="BJ264" s="59">
        <f t="shared" ca="1" si="703"/>
        <v>0.83</v>
      </c>
      <c r="BK264" s="59">
        <f t="shared" ca="1" si="703"/>
        <v>0.88</v>
      </c>
      <c r="BL264" s="59" t="str">
        <f t="shared" ca="1" si="703"/>
        <v/>
      </c>
      <c r="BM264" s="59">
        <f t="shared" ca="1" si="703"/>
        <v>4.07</v>
      </c>
      <c r="BN264" s="59" t="str">
        <f t="shared" ca="1" si="703"/>
        <v/>
      </c>
      <c r="BO264" s="59">
        <f t="shared" ca="1" si="703"/>
        <v>-5.18</v>
      </c>
      <c r="BP264" s="59">
        <f t="shared" ca="1" si="704"/>
        <v>12.05</v>
      </c>
      <c r="BQ264" s="59">
        <f t="shared" ca="1" si="705"/>
        <v>9.0878699999999996E-3</v>
      </c>
      <c r="BR264" s="59">
        <f t="shared" ca="1" si="705"/>
        <v>2.6873</v>
      </c>
      <c r="BS264" t="str">
        <f t="shared" si="706"/>
        <v>W22R10</v>
      </c>
      <c r="BT264">
        <f t="shared" si="707"/>
        <v>264</v>
      </c>
      <c r="BU264" t="b">
        <f t="shared" si="710"/>
        <v>1</v>
      </c>
    </row>
    <row r="265" spans="1:73" x14ac:dyDescent="0.3">
      <c r="A265" s="18" t="str">
        <f>"Result "&amp;A254</f>
        <v>Result W22</v>
      </c>
      <c r="C265" s="5"/>
      <c r="D265" s="6" t="str" cm="1">
        <f t="array" aca="1" ref="D265" ca="1">IF(NOT(BU265),"n/a",IF(COUNTIF(D255:D264,Pass)=INDIRECT("count"&amp;A264),Pass,Fail))</f>
        <v>Pass</v>
      </c>
      <c r="E265" s="15">
        <f ca="1">AVERAGE(E255:E264)</f>
        <v>11.324</v>
      </c>
      <c r="F265" s="15">
        <f ca="1">AVERAGE(F255:F264)</f>
        <v>11.324</v>
      </c>
      <c r="G265" s="16">
        <f t="shared" ca="1" si="684"/>
        <v>0</v>
      </c>
      <c r="H265" s="17"/>
      <c r="I265" s="15">
        <f ca="1">AVERAGE(I255:I264)</f>
        <v>12.049999999999999</v>
      </c>
      <c r="J265" s="15">
        <f ca="1">AVERAGE(J255:J264)</f>
        <v>12.049999999999999</v>
      </c>
      <c r="K265" s="15">
        <f ca="1">AVERAGE(K255:K264)</f>
        <v>12.049999999999999</v>
      </c>
      <c r="L265" s="16">
        <f t="shared" ca="1" si="687"/>
        <v>0</v>
      </c>
      <c r="M265" s="17" t="s">
        <v>252</v>
      </c>
      <c r="N265" s="17">
        <f ca="1">MIN(L255:L264)</f>
        <v>0</v>
      </c>
      <c r="O265" s="15">
        <f ca="1">AVERAGE(O255:O264)</f>
        <v>0.72600000000000142</v>
      </c>
      <c r="P265" s="95" t="s">
        <v>253</v>
      </c>
      <c r="Q265" s="96">
        <f t="shared" ref="Q265:AC265" ca="1" si="711">IFERROR(AVERAGE(Q255:Q264),"")</f>
        <v>5.6400000000000006</v>
      </c>
      <c r="R265" s="96">
        <f t="shared" ca="1" si="711"/>
        <v>0.624</v>
      </c>
      <c r="S265" s="96">
        <f t="shared" ca="1" si="711"/>
        <v>0.88000000000000012</v>
      </c>
      <c r="T265" s="96" t="str">
        <f t="shared" ca="1" si="711"/>
        <v/>
      </c>
      <c r="U265" s="96">
        <f t="shared" ca="1" si="711"/>
        <v>4.18</v>
      </c>
      <c r="V265" s="96">
        <f t="shared" ca="1" si="711"/>
        <v>0</v>
      </c>
      <c r="W265" s="96">
        <f t="shared" ca="1" si="711"/>
        <v>11.324</v>
      </c>
      <c r="X265" s="96">
        <f t="shared" ca="1" si="711"/>
        <v>20.449999999999996</v>
      </c>
      <c r="Y265" s="96">
        <f t="shared" ca="1" si="711"/>
        <v>9.061091000000002E-3</v>
      </c>
      <c r="Z265" s="108">
        <f t="shared" ca="1" si="711"/>
        <v>2.6873</v>
      </c>
      <c r="AA265" s="108">
        <f t="shared" ca="1" si="711"/>
        <v>4.1180000000000003</v>
      </c>
      <c r="AB265" s="96">
        <f t="shared" ca="1" si="711"/>
        <v>47</v>
      </c>
      <c r="AC265" s="96">
        <f t="shared" ca="1" si="711"/>
        <v>0.72599999999999987</v>
      </c>
      <c r="AD265" s="96">
        <f t="shared" ref="AD265" ca="1" si="712">IFERROR(AVERAGE(AD255:AD264),"")</f>
        <v>0.68999999999999984</v>
      </c>
      <c r="AE265" s="79" t="s">
        <v>253</v>
      </c>
      <c r="AF265" s="79">
        <f t="shared" ref="AF265:AU265" ca="1" si="713">IFERROR(AVERAGE(AF255:AF264),"")</f>
        <v>5.6400000000000006</v>
      </c>
      <c r="AG265" s="79">
        <f t="shared" ca="1" si="713"/>
        <v>0.624</v>
      </c>
      <c r="AH265" s="79">
        <f t="shared" ca="1" si="713"/>
        <v>0.88000000000000012</v>
      </c>
      <c r="AI265" s="79" t="str">
        <f t="shared" ca="1" si="713"/>
        <v/>
      </c>
      <c r="AJ265" s="79">
        <f t="shared" ca="1" si="713"/>
        <v>4.18</v>
      </c>
      <c r="AK265" s="79">
        <f t="shared" ca="1" si="713"/>
        <v>0</v>
      </c>
      <c r="AL265" s="79">
        <f t="shared" ref="AL265" ca="1" si="714">IFERROR(AVERAGE(AL255:AL264),"")</f>
        <v>-5.133</v>
      </c>
      <c r="AM265" s="79">
        <f t="shared" ca="1" si="713"/>
        <v>11.324</v>
      </c>
      <c r="AN265" s="79">
        <f t="shared" ca="1" si="713"/>
        <v>9.0611199999999989E-3</v>
      </c>
      <c r="AO265" s="79">
        <f t="shared" ca="1" si="713"/>
        <v>2.6873</v>
      </c>
      <c r="AP265" s="79">
        <f t="shared" ca="1" si="713"/>
        <v>4.1180000000000003</v>
      </c>
      <c r="AQ265" s="79">
        <f t="shared" ca="1" si="713"/>
        <v>47</v>
      </c>
      <c r="AR265" s="104">
        <f t="shared" ca="1" si="713"/>
        <v>2.6873</v>
      </c>
      <c r="AS265" s="104">
        <f t="shared" ca="1" si="713"/>
        <v>4.1180000000000003</v>
      </c>
      <c r="AT265" s="79">
        <f t="shared" ca="1" si="713"/>
        <v>47</v>
      </c>
      <c r="AU265" s="79">
        <f t="shared" ca="1" si="713"/>
        <v>0.72599999999999987</v>
      </c>
      <c r="AV265" s="79">
        <f t="shared" ref="AV265" ca="1" si="715">IFERROR(AVERAGE(AV255:AV264),"")</f>
        <v>0.68999999999999984</v>
      </c>
      <c r="AX265" s="96">
        <f t="shared" ref="AX265:BG265" ca="1" si="716">IFERROR(AVERAGE(AX255:AX264),"")</f>
        <v>6.2699999999999987</v>
      </c>
      <c r="AY265" s="96">
        <f t="shared" ca="1" si="716"/>
        <v>0.82999999999999985</v>
      </c>
      <c r="AZ265" s="96">
        <f t="shared" ca="1" si="716"/>
        <v>0.88000000000000012</v>
      </c>
      <c r="BA265" s="96" t="str">
        <f t="shared" ca="1" si="716"/>
        <v/>
      </c>
      <c r="BB265" s="96">
        <f t="shared" ca="1" si="716"/>
        <v>4.07</v>
      </c>
      <c r="BC265" s="96" t="str">
        <f t="shared" ca="1" si="716"/>
        <v/>
      </c>
      <c r="BD265" s="96">
        <f t="shared" ref="BD265" ca="1" si="717">IFERROR(AVERAGE(BD255:BD264),"")</f>
        <v>-5.18</v>
      </c>
      <c r="BE265" s="96">
        <f t="shared" ca="1" si="716"/>
        <v>12.049999999999999</v>
      </c>
      <c r="BF265" s="96">
        <f t="shared" ca="1" si="716"/>
        <v>9.0878699999999996E-3</v>
      </c>
      <c r="BG265" s="96">
        <f t="shared" ca="1" si="716"/>
        <v>2.6873</v>
      </c>
      <c r="BI265" s="79">
        <f t="shared" ref="BI265:BR265" ca="1" si="718">IFERROR(AVERAGE(BI255:BI264),"")</f>
        <v>6.2699999999999987</v>
      </c>
      <c r="BJ265" s="79">
        <f t="shared" ca="1" si="718"/>
        <v>0.82999999999999985</v>
      </c>
      <c r="BK265" s="79">
        <f t="shared" ca="1" si="718"/>
        <v>0.88000000000000012</v>
      </c>
      <c r="BL265" s="79" t="str">
        <f t="shared" ca="1" si="718"/>
        <v/>
      </c>
      <c r="BM265" s="79">
        <f t="shared" ca="1" si="718"/>
        <v>4.07</v>
      </c>
      <c r="BN265" s="79" t="str">
        <f t="shared" ca="1" si="718"/>
        <v/>
      </c>
      <c r="BO265" s="79">
        <f t="shared" ref="BO265" ca="1" si="719">IFERROR(AVERAGE(BO255:BO264),"")</f>
        <v>-5.18</v>
      </c>
      <c r="BP265" s="79">
        <f t="shared" ca="1" si="718"/>
        <v>12.049999999999999</v>
      </c>
      <c r="BQ265" s="79">
        <f t="shared" ca="1" si="718"/>
        <v>9.0878699999999996E-3</v>
      </c>
      <c r="BR265" s="79">
        <f t="shared" ca="1" si="718"/>
        <v>2.6873</v>
      </c>
      <c r="BU265" t="b">
        <f t="shared" si="710"/>
        <v>1</v>
      </c>
    </row>
    <row r="266" spans="1:73" x14ac:dyDescent="0.3">
      <c r="C266" s="6" t="str">
        <f>"Page 11 of "&amp;TotalPages</f>
        <v>Page 11 of 11</v>
      </c>
      <c r="E266" s="6"/>
      <c r="F266" s="6"/>
      <c r="G266" s="6"/>
      <c r="H266" s="5"/>
      <c r="I266" s="6"/>
      <c r="J266" s="6"/>
      <c r="K266" s="6"/>
      <c r="L266" s="5" t="s">
        <v>254</v>
      </c>
      <c r="M266" s="5" t="s">
        <v>255</v>
      </c>
      <c r="N266" s="28">
        <f ca="1">MAX(L255:L264)</f>
        <v>0</v>
      </c>
      <c r="AE266" s="44" t="s">
        <v>256</v>
      </c>
      <c r="AF266" s="100">
        <f ca="1">(AF265-Q265)/Q265</f>
        <v>0</v>
      </c>
      <c r="AG266" s="100">
        <f ca="1">(AG265-R265)/R265</f>
        <v>0</v>
      </c>
      <c r="AH266" s="100">
        <f ca="1">(AH265-S265)/S265</f>
        <v>0</v>
      </c>
      <c r="AI266" s="100"/>
      <c r="AJ266" s="100">
        <f ca="1">(AJ265-U265)/U265</f>
        <v>0</v>
      </c>
      <c r="AK266" s="100"/>
      <c r="AL266" s="100"/>
      <c r="AM266" s="100">
        <f ca="1">(AM265-W265)/W265</f>
        <v>0</v>
      </c>
    </row>
    <row r="267" spans="1:73" x14ac:dyDescent="0.3">
      <c r="C267" s="6"/>
      <c r="E267" s="6"/>
      <c r="F267" s="6"/>
      <c r="G267" s="6"/>
      <c r="H267" s="5"/>
      <c r="I267" s="6"/>
      <c r="J267" s="6"/>
      <c r="K267" s="6"/>
      <c r="L267" s="5"/>
      <c r="M267" s="5"/>
      <c r="N267" s="28"/>
      <c r="AE267" s="44"/>
      <c r="AF267" s="100"/>
      <c r="AG267" s="100"/>
      <c r="AH267" s="100"/>
      <c r="AI267" s="100"/>
      <c r="AJ267" s="100"/>
      <c r="AK267" s="100"/>
      <c r="AL267" s="100"/>
      <c r="AM267" s="100"/>
    </row>
    <row r="268" spans="1:73" x14ac:dyDescent="0.3">
      <c r="A268" t="s">
        <v>269</v>
      </c>
      <c r="B268">
        <v>11</v>
      </c>
    </row>
  </sheetData>
  <phoneticPr fontId="21" type="noConversion"/>
  <conditionalFormatting sqref="D9:D10 D13:D20 D23:D24">
    <cfRule type="cellIs" dxfId="135" priority="920" operator="equal">
      <formula>Fail</formula>
    </cfRule>
    <cfRule type="cellIs" dxfId="134" priority="686" operator="equal">
      <formula>Fail</formula>
    </cfRule>
    <cfRule type="cellIs" dxfId="133" priority="919" operator="equal">
      <formula>Pass</formula>
    </cfRule>
    <cfRule type="cellIs" dxfId="132" priority="685" operator="equal">
      <formula>Pass</formula>
    </cfRule>
  </conditionalFormatting>
  <conditionalFormatting sqref="D9:D10 D67:D187">
    <cfRule type="cellIs" dxfId="131" priority="684" operator="equal">
      <formula>Fail</formula>
    </cfRule>
    <cfRule type="cellIs" dxfId="130" priority="683" operator="equal">
      <formula>Pass</formula>
    </cfRule>
  </conditionalFormatting>
  <conditionalFormatting sqref="D10">
    <cfRule type="cellIs" dxfId="129" priority="918" operator="equal">
      <formula>Fail</formula>
    </cfRule>
    <cfRule type="cellIs" dxfId="128" priority="917" operator="equal">
      <formula>Pass</formula>
    </cfRule>
    <cfRule type="cellIs" dxfId="127" priority="682" operator="equal">
      <formula>Fail</formula>
    </cfRule>
    <cfRule type="cellIs" dxfId="126" priority="681" operator="equal">
      <formula>Pass</formula>
    </cfRule>
  </conditionalFormatting>
  <conditionalFormatting sqref="D10:D22">
    <cfRule type="cellIs" dxfId="125" priority="5" operator="equal">
      <formula>Pass</formula>
    </cfRule>
    <cfRule type="cellIs" dxfId="124" priority="6" operator="equal">
      <formula>Fail</formula>
    </cfRule>
  </conditionalFormatting>
  <conditionalFormatting sqref="D13:D20 D23:D24">
    <cfRule type="cellIs" dxfId="123" priority="914" operator="equal">
      <formula>Fail</formula>
    </cfRule>
    <cfRule type="cellIs" dxfId="122" priority="913" operator="equal">
      <formula>Pass</formula>
    </cfRule>
    <cfRule type="cellIs" dxfId="121" priority="687" operator="equal">
      <formula>Pass</formula>
    </cfRule>
    <cfRule type="cellIs" dxfId="120" priority="688" operator="equal">
      <formula>Fail</formula>
    </cfRule>
  </conditionalFormatting>
  <conditionalFormatting sqref="D13:D43">
    <cfRule type="cellIs" dxfId="119" priority="669" operator="equal">
      <formula>Pass</formula>
    </cfRule>
    <cfRule type="cellIs" dxfId="118" priority="670" operator="equal">
      <formula>Fail</formula>
    </cfRule>
  </conditionalFormatting>
  <conditionalFormatting sqref="D13:D62">
    <cfRule type="cellIs" dxfId="117" priority="883" operator="equal">
      <formula>Pass</formula>
    </cfRule>
    <cfRule type="cellIs" dxfId="116" priority="884" operator="equal">
      <formula>Fail</formula>
    </cfRule>
  </conditionalFormatting>
  <conditionalFormatting sqref="D25:D31">
    <cfRule type="cellIs" dxfId="115" priority="3" operator="equal">
      <formula>Pass</formula>
    </cfRule>
    <cfRule type="cellIs" dxfId="114" priority="4" operator="equal">
      <formula>Fail</formula>
    </cfRule>
  </conditionalFormatting>
  <conditionalFormatting sqref="D28:D29 D32:D39 D42:D43">
    <cfRule type="cellIs" dxfId="113" priority="636" operator="equal">
      <formula>Fail</formula>
    </cfRule>
    <cfRule type="cellIs" dxfId="112" priority="635" operator="equal">
      <formula>Pass</formula>
    </cfRule>
  </conditionalFormatting>
  <conditionalFormatting sqref="D28:D29">
    <cfRule type="cellIs" dxfId="111" priority="634" operator="equal">
      <formula>Fail</formula>
    </cfRule>
    <cfRule type="cellIs" dxfId="110" priority="633" operator="equal">
      <formula>Pass</formula>
    </cfRule>
  </conditionalFormatting>
  <conditionalFormatting sqref="D29">
    <cfRule type="cellIs" dxfId="109" priority="631" operator="equal">
      <formula>Pass</formula>
    </cfRule>
    <cfRule type="cellIs" dxfId="108" priority="667" operator="equal">
      <formula>Pass</formula>
    </cfRule>
    <cfRule type="cellIs" dxfId="107" priority="668" operator="equal">
      <formula>Fail</formula>
    </cfRule>
    <cfRule type="cellIs" dxfId="106" priority="632" operator="equal">
      <formula>Fail</formula>
    </cfRule>
  </conditionalFormatting>
  <conditionalFormatting sqref="D32:D39 D42:D43">
    <cfRule type="cellIs" dxfId="105" priority="663" operator="equal">
      <formula>Pass</formula>
    </cfRule>
    <cfRule type="cellIs" dxfId="104" priority="664" operator="equal">
      <formula>Fail</formula>
    </cfRule>
    <cfRule type="cellIs" dxfId="103" priority="638" operator="equal">
      <formula>Fail</formula>
    </cfRule>
    <cfRule type="cellIs" dxfId="102" priority="637" operator="equal">
      <formula>Pass</formula>
    </cfRule>
  </conditionalFormatting>
  <conditionalFormatting sqref="D32:D43">
    <cfRule type="cellIs" dxfId="101" priority="640" operator="equal">
      <formula>Fail</formula>
    </cfRule>
    <cfRule type="cellIs" dxfId="100" priority="639" operator="equal">
      <formula>Pass</formula>
    </cfRule>
  </conditionalFormatting>
  <conditionalFormatting sqref="D32:D81">
    <cfRule type="cellIs" dxfId="99" priority="574" operator="equal">
      <formula>Fail</formula>
    </cfRule>
    <cfRule type="cellIs" dxfId="98" priority="573" operator="equal">
      <formula>Pass</formula>
    </cfRule>
  </conditionalFormatting>
  <conditionalFormatting sqref="D40:D41">
    <cfRule type="cellIs" dxfId="97" priority="1" operator="equal">
      <formula>Pass</formula>
    </cfRule>
    <cfRule type="cellIs" dxfId="96" priority="2" operator="equal">
      <formula>Fail</formula>
    </cfRule>
  </conditionalFormatting>
  <conditionalFormatting sqref="D44">
    <cfRule type="cellIs" dxfId="95" priority="20" operator="equal">
      <formula>Fail</formula>
    </cfRule>
    <cfRule type="cellIs" dxfId="94" priority="19" operator="equal">
      <formula>Pass</formula>
    </cfRule>
  </conditionalFormatting>
  <conditionalFormatting sqref="D63">
    <cfRule type="cellIs" dxfId="93" priority="22" operator="equal">
      <formula>Fail</formula>
    </cfRule>
    <cfRule type="cellIs" dxfId="92" priority="21" operator="equal">
      <formula>Pass</formula>
    </cfRule>
  </conditionalFormatting>
  <conditionalFormatting sqref="D85:D94">
    <cfRule type="cellIs" dxfId="91" priority="852" operator="equal">
      <formula>Fail</formula>
    </cfRule>
    <cfRule type="cellIs" dxfId="90" priority="851" operator="equal">
      <formula>Pass</formula>
    </cfRule>
  </conditionalFormatting>
  <conditionalFormatting sqref="D95:D99">
    <cfRule type="cellIs" dxfId="89" priority="164" operator="equal">
      <formula>Fail</formula>
    </cfRule>
    <cfRule type="cellIs" dxfId="88" priority="163" operator="equal">
      <formula>Pass</formula>
    </cfRule>
  </conditionalFormatting>
  <conditionalFormatting sqref="D103:D112">
    <cfRule type="cellIs" dxfId="87" priority="831" operator="equal">
      <formula>Pass</formula>
    </cfRule>
    <cfRule type="cellIs" dxfId="86" priority="832" operator="equal">
      <formula>Fail</formula>
    </cfRule>
  </conditionalFormatting>
  <conditionalFormatting sqref="D104:D125">
    <cfRule type="cellIs" dxfId="85" priority="811" operator="equal">
      <formula>Pass</formula>
    </cfRule>
    <cfRule type="cellIs" dxfId="84" priority="812" operator="equal">
      <formula>Fail</formula>
    </cfRule>
  </conditionalFormatting>
  <conditionalFormatting sqref="D108">
    <cfRule type="cellIs" dxfId="83" priority="789" operator="equal">
      <formula>Pass</formula>
    </cfRule>
    <cfRule type="cellIs" dxfId="82" priority="790" operator="equal">
      <formula>Fail</formula>
    </cfRule>
  </conditionalFormatting>
  <conditionalFormatting sqref="D117:D125">
    <cfRule type="cellIs" dxfId="81" priority="795" operator="equal">
      <formula>Pass</formula>
    </cfRule>
    <cfRule type="cellIs" dxfId="80" priority="796" operator="equal">
      <formula>Fail</formula>
    </cfRule>
  </conditionalFormatting>
  <conditionalFormatting sqref="D121">
    <cfRule type="cellIs" dxfId="79" priority="794" operator="equal">
      <formula>Fail</formula>
    </cfRule>
    <cfRule type="cellIs" dxfId="78" priority="793" operator="equal">
      <formula>Pass</formula>
    </cfRule>
  </conditionalFormatting>
  <conditionalFormatting sqref="D121:D127">
    <cfRule type="cellIs" dxfId="77" priority="759" operator="equal">
      <formula>Pass</formula>
    </cfRule>
    <cfRule type="cellIs" dxfId="76" priority="760" operator="equal">
      <formula>Fail</formula>
    </cfRule>
  </conditionalFormatting>
  <conditionalFormatting sqref="D129:D138">
    <cfRule type="cellIs" dxfId="75" priority="735" operator="equal">
      <formula>Pass</formula>
    </cfRule>
    <cfRule type="cellIs" dxfId="74" priority="736" operator="equal">
      <formula>Fail</formula>
    </cfRule>
  </conditionalFormatting>
  <conditionalFormatting sqref="D145">
    <cfRule type="cellIs" dxfId="73" priority="698" operator="equal">
      <formula>Fail</formula>
    </cfRule>
    <cfRule type="cellIs" dxfId="72" priority="697" operator="equal">
      <formula>Pass</formula>
    </cfRule>
  </conditionalFormatting>
  <conditionalFormatting sqref="D150">
    <cfRule type="cellIs" dxfId="71" priority="14" operator="equal">
      <formula>Fail</formula>
    </cfRule>
    <cfRule type="cellIs" dxfId="70" priority="13" operator="equal">
      <formula>Pass</formula>
    </cfRule>
  </conditionalFormatting>
  <conditionalFormatting sqref="D153:D169">
    <cfRule type="cellIs" dxfId="69" priority="34" operator="equal">
      <formula>Fail</formula>
    </cfRule>
    <cfRule type="cellIs" dxfId="68" priority="33" operator="equal">
      <formula>Pass</formula>
    </cfRule>
  </conditionalFormatting>
  <conditionalFormatting sqref="D154">
    <cfRule type="cellIs" dxfId="67" priority="53" operator="equal">
      <formula>Pass</formula>
    </cfRule>
    <cfRule type="cellIs" dxfId="66" priority="54" operator="equal">
      <formula>Fail</formula>
    </cfRule>
  </conditionalFormatting>
  <conditionalFormatting sqref="D154:D155">
    <cfRule type="cellIs" dxfId="65" priority="50" operator="equal">
      <formula>Fail</formula>
    </cfRule>
    <cfRule type="cellIs" dxfId="64" priority="49" operator="equal">
      <formula>Pass</formula>
    </cfRule>
  </conditionalFormatting>
  <conditionalFormatting sqref="D154:D168">
    <cfRule type="cellIs" dxfId="63" priority="92" operator="equal">
      <formula>Fail</formula>
    </cfRule>
    <cfRule type="cellIs" dxfId="62" priority="91" operator="equal">
      <formula>Pass</formula>
    </cfRule>
    <cfRule type="cellIs" dxfId="61" priority="56" operator="equal">
      <formula>Fail</formula>
    </cfRule>
    <cfRule type="cellIs" dxfId="60" priority="86" operator="equal">
      <formula>Fail</formula>
    </cfRule>
    <cfRule type="cellIs" dxfId="59" priority="85" operator="equal">
      <formula>Pass</formula>
    </cfRule>
    <cfRule type="cellIs" dxfId="58" priority="58" operator="equal">
      <formula>Fail</formula>
    </cfRule>
    <cfRule type="cellIs" dxfId="57" priority="57" operator="equal">
      <formula>Pass</formula>
    </cfRule>
    <cfRule type="cellIs" dxfId="56" priority="55" operator="equal">
      <formula>Pass</formula>
    </cfRule>
  </conditionalFormatting>
  <conditionalFormatting sqref="D155">
    <cfRule type="cellIs" dxfId="55" priority="48" operator="equal">
      <formula>Fail</formula>
    </cfRule>
    <cfRule type="cellIs" dxfId="54" priority="47" operator="equal">
      <formula>Pass</formula>
    </cfRule>
  </conditionalFormatting>
  <conditionalFormatting sqref="D156:D168">
    <cfRule type="cellIs" dxfId="53" priority="59" operator="equal">
      <formula>Pass</formula>
    </cfRule>
    <cfRule type="cellIs" dxfId="52" priority="60" operator="equal">
      <formula>Fail</formula>
    </cfRule>
  </conditionalFormatting>
  <conditionalFormatting sqref="D157:D168">
    <cfRule type="cellIs" dxfId="51" priority="62" operator="equal">
      <formula>Fail</formula>
    </cfRule>
    <cfRule type="cellIs" dxfId="50" priority="61" operator="equal">
      <formula>Pass</formula>
    </cfRule>
  </conditionalFormatting>
  <conditionalFormatting sqref="D172:D251">
    <cfRule type="cellIs" dxfId="49" priority="43" operator="equal">
      <formula>Pass</formula>
    </cfRule>
    <cfRule type="cellIs" dxfId="48" priority="44" operator="equal">
      <formula>Fail</formula>
    </cfRule>
  </conditionalFormatting>
  <conditionalFormatting sqref="D173">
    <cfRule type="cellIs" dxfId="47" priority="420" operator="equal">
      <formula>Fail</formula>
    </cfRule>
    <cfRule type="cellIs" dxfId="46" priority="419" operator="equal">
      <formula>Pass</formula>
    </cfRule>
  </conditionalFormatting>
  <conditionalFormatting sqref="D173:D174">
    <cfRule type="cellIs" dxfId="45" priority="416" operator="equal">
      <formula>Fail</formula>
    </cfRule>
    <cfRule type="cellIs" dxfId="44" priority="415" operator="equal">
      <formula>Pass</formula>
    </cfRule>
  </conditionalFormatting>
  <conditionalFormatting sqref="D173:D187">
    <cfRule type="cellIs" dxfId="43" priority="424" operator="equal">
      <formula>Fail</formula>
    </cfRule>
    <cfRule type="cellIs" dxfId="42" priority="423" operator="equal">
      <formula>Pass</formula>
    </cfRule>
    <cfRule type="cellIs" dxfId="41" priority="422" operator="equal">
      <formula>Fail</formula>
    </cfRule>
    <cfRule type="cellIs" dxfId="40" priority="421" operator="equal">
      <formula>Pass</formula>
    </cfRule>
    <cfRule type="cellIs" dxfId="39" priority="451" operator="equal">
      <formula>Pass</formula>
    </cfRule>
    <cfRule type="cellIs" dxfId="38" priority="452" operator="equal">
      <formula>Fail</formula>
    </cfRule>
  </conditionalFormatting>
  <conditionalFormatting sqref="D174">
    <cfRule type="cellIs" dxfId="37" priority="414" operator="equal">
      <formula>Fail</formula>
    </cfRule>
    <cfRule type="cellIs" dxfId="36" priority="413" operator="equal">
      <formula>Pass</formula>
    </cfRule>
  </conditionalFormatting>
  <conditionalFormatting sqref="D175:D187">
    <cfRule type="cellIs" dxfId="35" priority="426" operator="equal">
      <formula>Fail</formula>
    </cfRule>
    <cfRule type="cellIs" dxfId="34" priority="425" operator="equal">
      <formula>Pass</formula>
    </cfRule>
  </conditionalFormatting>
  <conditionalFormatting sqref="D176:D187">
    <cfRule type="cellIs" dxfId="33" priority="428" operator="equal">
      <formula>Fail</formula>
    </cfRule>
    <cfRule type="cellIs" dxfId="32" priority="427" operator="equal">
      <formula>Pass</formula>
    </cfRule>
  </conditionalFormatting>
  <conditionalFormatting sqref="D188">
    <cfRule type="cellIs" dxfId="31" priority="35" operator="equal">
      <formula>Pass</formula>
    </cfRule>
    <cfRule type="cellIs" dxfId="30" priority="36" operator="equal">
      <formula>Fail</formula>
    </cfRule>
  </conditionalFormatting>
  <conditionalFormatting sqref="D191:D206">
    <cfRule type="cellIs" dxfId="29" priority="362" operator="equal">
      <formula>Fail</formula>
    </cfRule>
    <cfRule type="cellIs" dxfId="28" priority="361" operator="equal">
      <formula>Pass</formula>
    </cfRule>
  </conditionalFormatting>
  <conditionalFormatting sqref="D207">
    <cfRule type="cellIs" dxfId="27" priority="38" operator="equal">
      <formula>Fail</formula>
    </cfRule>
    <cfRule type="cellIs" dxfId="26" priority="37" operator="equal">
      <formula>Pass</formula>
    </cfRule>
  </conditionalFormatting>
  <conditionalFormatting sqref="D210:D225">
    <cfRule type="cellIs" dxfId="25" priority="328" operator="equal">
      <formula>Fail</formula>
    </cfRule>
    <cfRule type="cellIs" dxfId="24" priority="327" operator="equal">
      <formula>Pass</formula>
    </cfRule>
  </conditionalFormatting>
  <conditionalFormatting sqref="D226">
    <cfRule type="cellIs" dxfId="23" priority="39" operator="equal">
      <formula>Pass</formula>
    </cfRule>
    <cfRule type="cellIs" dxfId="22" priority="40" operator="equal">
      <formula>Fail</formula>
    </cfRule>
  </conditionalFormatting>
  <conditionalFormatting sqref="D229:D238">
    <cfRule type="cellIs" dxfId="21" priority="257" operator="equal">
      <formula>Pass</formula>
    </cfRule>
    <cfRule type="cellIs" dxfId="20" priority="258" operator="equal">
      <formula>Fail</formula>
    </cfRule>
  </conditionalFormatting>
  <conditionalFormatting sqref="D230:D238">
    <cfRule type="cellIs" dxfId="19" priority="241" operator="equal">
      <formula>Pass</formula>
    </cfRule>
    <cfRule type="cellIs" dxfId="18" priority="242" operator="equal">
      <formula>Fail</formula>
    </cfRule>
  </conditionalFormatting>
  <conditionalFormatting sqref="D234">
    <cfRule type="cellIs" dxfId="17" priority="239" operator="equal">
      <formula>Pass</formula>
    </cfRule>
    <cfRule type="cellIs" dxfId="16" priority="240" operator="equal">
      <formula>Fail</formula>
    </cfRule>
  </conditionalFormatting>
  <conditionalFormatting sqref="D239">
    <cfRule type="cellIs" dxfId="15" priority="41" operator="equal">
      <formula>Pass</formula>
    </cfRule>
    <cfRule type="cellIs" dxfId="14" priority="42" operator="equal">
      <formula>Fail</formula>
    </cfRule>
  </conditionalFormatting>
  <conditionalFormatting sqref="D242:D250">
    <cfRule type="cellIs" dxfId="13" priority="233" operator="equal">
      <formula>Pass</formula>
    </cfRule>
    <cfRule type="cellIs" dxfId="12" priority="234" operator="equal">
      <formula>Fail</formula>
    </cfRule>
  </conditionalFormatting>
  <conditionalFormatting sqref="D243:D250">
    <cfRule type="cellIs" dxfId="11" priority="219" operator="equal">
      <formula>Pass</formula>
    </cfRule>
    <cfRule type="cellIs" dxfId="10" priority="220" operator="equal">
      <formula>Fail</formula>
    </cfRule>
  </conditionalFormatting>
  <conditionalFormatting sqref="D247">
    <cfRule type="cellIs" dxfId="9" priority="215" operator="equal">
      <formula>Pass</formula>
    </cfRule>
    <cfRule type="cellIs" dxfId="8" priority="216" operator="equal">
      <formula>Fail</formula>
    </cfRule>
  </conditionalFormatting>
  <conditionalFormatting sqref="D255:D265">
    <cfRule type="cellIs" dxfId="7" priority="185" operator="equal">
      <formula>Pass</formula>
    </cfRule>
    <cfRule type="cellIs" dxfId="6" priority="186" operator="equal">
      <formula>Fail</formula>
    </cfRule>
  </conditionalFormatting>
  <conditionalFormatting sqref="D256:D264">
    <cfRule type="cellIs" dxfId="5" priority="169" operator="equal">
      <formula>Pass</formula>
    </cfRule>
    <cfRule type="cellIs" dxfId="4" priority="170" operator="equal">
      <formula>Fail</formula>
    </cfRule>
  </conditionalFormatting>
  <conditionalFormatting sqref="D260">
    <cfRule type="cellIs" dxfId="3" priority="165" operator="equal">
      <formula>Pass</formula>
    </cfRule>
    <cfRule type="cellIs" dxfId="2" priority="168" operator="equal">
      <formula>Fail</formula>
    </cfRule>
    <cfRule type="cellIs" dxfId="1" priority="167" operator="equal">
      <formula>Pass</formula>
    </cfRule>
    <cfRule type="cellIs" dxfId="0" priority="166" operator="equal">
      <formula>Fail</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0" max="16383" man="1"/>
    <brk id="151" max="12" man="1"/>
    <brk id="208" max="16383" man="1"/>
    <brk id="227" max="16383" man="1"/>
    <brk id="266" max="16383" man="1"/>
  </rowBreaks>
  <ignoredErrors>
    <ignoredError sqref="W10:W24 W28:W43 W47:W62 W66:W81 W85:W94 W103:W112 W116:W125 W129:W138 W142:W149"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X271"/>
  <sheetViews>
    <sheetView workbookViewId="0">
      <selection activeCell="K27" sqref="K27"/>
    </sheetView>
  </sheetViews>
  <sheetFormatPr defaultRowHeight="14.4" x14ac:dyDescent="0.3"/>
  <cols>
    <col min="1" max="1" width="16.109375" customWidth="1"/>
    <col min="2" max="2" width="78.44140625" customWidth="1"/>
  </cols>
  <sheetData>
    <row r="1" spans="1:388" s="118" customFormat="1" x14ac:dyDescent="0.3">
      <c r="A1"/>
      <c r="B1"/>
      <c r="C1"/>
      <c r="D1"/>
      <c r="E1" t="s">
        <v>270</v>
      </c>
      <c r="F1" t="s">
        <v>271</v>
      </c>
      <c r="G1"/>
      <c r="H1"/>
      <c r="I1" t="s">
        <v>272</v>
      </c>
      <c r="J1"/>
      <c r="K1" t="s">
        <v>273</v>
      </c>
      <c r="L1" t="s">
        <v>274</v>
      </c>
      <c r="M1" t="s">
        <v>275</v>
      </c>
      <c r="N1"/>
      <c r="O1"/>
      <c r="P1"/>
      <c r="Q1"/>
      <c r="R1"/>
      <c r="S1"/>
      <c r="T1"/>
      <c r="U1"/>
      <c r="V1"/>
      <c r="W1"/>
      <c r="X1"/>
      <c r="Y1"/>
      <c r="Z1"/>
      <c r="AA1"/>
      <c r="AB1" t="s">
        <v>276</v>
      </c>
      <c r="AC1"/>
      <c r="AD1"/>
      <c r="AE1"/>
      <c r="AF1"/>
      <c r="AG1"/>
      <c r="AH1" t="s">
        <v>277</v>
      </c>
      <c r="AI1"/>
      <c r="AJ1"/>
      <c r="AK1"/>
      <c r="AL1"/>
      <c r="AM1"/>
      <c r="AN1"/>
      <c r="AO1"/>
      <c r="AP1"/>
      <c r="AQ1"/>
      <c r="AR1"/>
      <c r="AS1"/>
      <c r="AT1"/>
      <c r="AU1"/>
      <c r="AV1" t="s">
        <v>685</v>
      </c>
      <c r="AW1"/>
      <c r="AX1"/>
      <c r="AY1"/>
      <c r="AZ1"/>
      <c r="BA1"/>
      <c r="BB1"/>
      <c r="BC1"/>
      <c r="BD1"/>
      <c r="BE1"/>
      <c r="BF1"/>
      <c r="BG1"/>
      <c r="BH1" t="s">
        <v>279</v>
      </c>
      <c r="BI1"/>
      <c r="BJ1"/>
      <c r="BK1"/>
      <c r="BL1"/>
      <c r="BM1"/>
      <c r="BN1"/>
      <c r="BO1"/>
      <c r="BP1"/>
      <c r="BQ1"/>
      <c r="BR1"/>
      <c r="BS1"/>
      <c r="BT1"/>
      <c r="BU1"/>
      <c r="BV1" t="s">
        <v>280</v>
      </c>
      <c r="BW1"/>
      <c r="BX1"/>
      <c r="BY1"/>
      <c r="BZ1"/>
      <c r="CA1"/>
      <c r="CB1"/>
      <c r="CC1"/>
      <c r="CD1"/>
      <c r="CE1"/>
      <c r="CF1"/>
      <c r="CG1"/>
      <c r="CH1" t="s">
        <v>281</v>
      </c>
      <c r="CI1"/>
      <c r="CJ1"/>
      <c r="CK1"/>
      <c r="CL1"/>
      <c r="CM1" t="s">
        <v>282</v>
      </c>
      <c r="CN1"/>
      <c r="CO1"/>
      <c r="CP1"/>
      <c r="CQ1"/>
      <c r="CR1"/>
      <c r="CS1"/>
      <c r="CT1"/>
      <c r="CU1"/>
      <c r="CV1"/>
      <c r="CW1"/>
      <c r="CX1" t="s">
        <v>686</v>
      </c>
      <c r="CY1"/>
      <c r="CZ1"/>
      <c r="DA1"/>
      <c r="DB1"/>
      <c r="DC1"/>
      <c r="DD1"/>
      <c r="DE1"/>
      <c r="DF1"/>
      <c r="DG1"/>
      <c r="DH1" t="s">
        <v>284</v>
      </c>
      <c r="DI1"/>
      <c r="DJ1"/>
      <c r="DK1"/>
      <c r="DL1"/>
      <c r="DM1"/>
      <c r="DN1"/>
      <c r="DO1"/>
      <c r="DP1"/>
      <c r="DQ1"/>
      <c r="DR1"/>
      <c r="DS1" t="s">
        <v>285</v>
      </c>
      <c r="DT1"/>
      <c r="DU1"/>
      <c r="DV1"/>
      <c r="DW1" t="s">
        <v>286</v>
      </c>
      <c r="DX1"/>
      <c r="DY1"/>
      <c r="DZ1"/>
      <c r="EA1" t="s">
        <v>287</v>
      </c>
      <c r="EB1"/>
      <c r="EC1" t="s">
        <v>288</v>
      </c>
      <c r="ED1"/>
      <c r="EE1"/>
      <c r="EF1"/>
      <c r="EG1" t="s">
        <v>687</v>
      </c>
      <c r="EH1"/>
      <c r="EI1"/>
      <c r="EJ1"/>
      <c r="EK1" t="s">
        <v>290</v>
      </c>
      <c r="EL1"/>
      <c r="EM1"/>
      <c r="EN1" t="s">
        <v>190</v>
      </c>
      <c r="EO1"/>
      <c r="EP1" t="s">
        <v>291</v>
      </c>
      <c r="EQ1"/>
      <c r="ER1" t="s">
        <v>292</v>
      </c>
      <c r="ES1"/>
      <c r="ET1"/>
      <c r="EU1"/>
      <c r="EV1" t="s">
        <v>293</v>
      </c>
      <c r="EW1"/>
      <c r="EX1"/>
      <c r="EY1"/>
      <c r="EZ1"/>
      <c r="FA1"/>
      <c r="FB1"/>
      <c r="FC1"/>
      <c r="FD1"/>
      <c r="FE1"/>
      <c r="FF1"/>
      <c r="FG1"/>
      <c r="FH1"/>
      <c r="FI1" t="s">
        <v>294</v>
      </c>
      <c r="FJ1"/>
      <c r="FK1"/>
      <c r="FL1"/>
      <c r="FM1"/>
      <c r="FN1" t="s">
        <v>295</v>
      </c>
      <c r="FO1"/>
      <c r="FP1"/>
      <c r="FQ1"/>
      <c r="FR1"/>
      <c r="FS1"/>
      <c r="FT1"/>
      <c r="FU1"/>
      <c r="FV1"/>
      <c r="FW1"/>
      <c r="FX1" t="s">
        <v>296</v>
      </c>
      <c r="FY1"/>
      <c r="FZ1"/>
      <c r="GA1"/>
      <c r="GB1" t="s">
        <v>297</v>
      </c>
      <c r="GC1"/>
      <c r="GD1"/>
      <c r="GE1"/>
      <c r="GF1" t="s">
        <v>298</v>
      </c>
      <c r="GG1"/>
      <c r="GH1"/>
      <c r="GI1"/>
      <c r="GJ1" t="s">
        <v>299</v>
      </c>
      <c r="GK1"/>
      <c r="GL1"/>
      <c r="GM1" s="127"/>
      <c r="GN1" s="127"/>
      <c r="GO1" s="127"/>
      <c r="GP1" s="127"/>
      <c r="GQ1" s="127"/>
      <c r="GR1" s="127"/>
      <c r="GS1" s="127"/>
      <c r="GT1" s="127"/>
      <c r="GU1" s="127"/>
      <c r="GV1" s="127"/>
      <c r="GW1" s="127"/>
      <c r="GX1" s="127"/>
      <c r="GY1" s="127"/>
      <c r="GZ1" s="127"/>
      <c r="HA1" s="127"/>
      <c r="HB1" s="127"/>
      <c r="HC1" s="127"/>
      <c r="HD1" s="127"/>
      <c r="HE1" s="127"/>
      <c r="HF1" s="127"/>
      <c r="HG1" s="127"/>
      <c r="HH1" s="127"/>
      <c r="HI1" s="127"/>
      <c r="HJ1" s="127"/>
      <c r="HK1" s="127"/>
      <c r="HL1" s="127"/>
      <c r="HM1" s="127"/>
      <c r="HN1" s="127"/>
      <c r="HO1" s="127"/>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c r="IV1" s="127"/>
      <c r="IW1" s="127"/>
      <c r="IX1" s="127"/>
      <c r="IY1" s="127"/>
      <c r="IZ1" s="127"/>
      <c r="JA1" s="127"/>
      <c r="JB1" s="127"/>
      <c r="JC1" s="127"/>
      <c r="JD1" s="127"/>
      <c r="JE1" s="127"/>
      <c r="JF1" s="127"/>
      <c r="JG1" s="127"/>
      <c r="JH1" s="127"/>
      <c r="JI1" s="127"/>
      <c r="JJ1" s="127"/>
      <c r="JK1" s="127"/>
      <c r="JL1" s="127"/>
      <c r="JM1" s="127"/>
      <c r="JN1" s="127"/>
      <c r="JO1" s="127"/>
      <c r="JP1" s="127"/>
      <c r="JQ1" s="127"/>
      <c r="JR1" s="127"/>
      <c r="JS1" s="127"/>
      <c r="JT1" s="127"/>
      <c r="JU1" s="127"/>
      <c r="JV1" s="127"/>
      <c r="JW1" s="127"/>
      <c r="JX1" s="127"/>
      <c r="JY1" s="127"/>
      <c r="JZ1" s="127"/>
      <c r="KA1" s="127"/>
      <c r="KB1" s="127"/>
      <c r="KC1" s="127"/>
      <c r="KD1" s="127"/>
      <c r="KE1" s="127"/>
      <c r="KF1" s="127"/>
      <c r="KG1" s="127"/>
      <c r="KH1" s="127"/>
      <c r="KI1" s="127"/>
      <c r="KJ1" s="127"/>
      <c r="KK1" s="127"/>
      <c r="KL1" s="127"/>
      <c r="KM1" s="127"/>
      <c r="KN1" s="127"/>
      <c r="KO1" s="127"/>
      <c r="KP1" s="127"/>
      <c r="KQ1" s="127"/>
      <c r="KR1" s="127"/>
      <c r="KS1" s="127"/>
      <c r="KT1" s="127"/>
      <c r="KU1" s="127"/>
      <c r="KV1" s="127"/>
      <c r="KW1" s="127"/>
      <c r="KX1" s="127"/>
      <c r="KY1" s="127"/>
      <c r="KZ1" s="127"/>
      <c r="LA1" s="127"/>
      <c r="LB1" s="127"/>
      <c r="LC1" s="127"/>
      <c r="LD1" s="127"/>
      <c r="LE1" s="127"/>
      <c r="LF1" s="127"/>
      <c r="LG1" s="127"/>
      <c r="LH1" s="127"/>
      <c r="LI1" s="127"/>
      <c r="LJ1" s="127"/>
      <c r="LK1" s="127"/>
      <c r="LL1" s="127"/>
      <c r="LM1" s="127"/>
      <c r="LN1" s="127"/>
      <c r="LO1" s="127"/>
      <c r="LP1" s="127"/>
      <c r="LQ1" s="127"/>
      <c r="LR1" s="127"/>
      <c r="LS1" s="127"/>
      <c r="LT1" s="127"/>
      <c r="LU1" s="127"/>
      <c r="LV1" s="127"/>
      <c r="LW1" s="127"/>
      <c r="LX1" s="127"/>
      <c r="LY1" s="127"/>
      <c r="LZ1" s="127"/>
      <c r="MA1" s="127"/>
      <c r="MB1" s="127"/>
      <c r="MC1" s="127"/>
      <c r="MD1" s="127"/>
      <c r="ME1" s="127"/>
      <c r="MF1" s="127"/>
      <c r="MG1" s="127"/>
      <c r="MH1" s="127"/>
      <c r="MI1" s="127"/>
      <c r="MJ1" s="127"/>
      <c r="MK1" s="127"/>
      <c r="ML1" s="127"/>
      <c r="MM1" s="127"/>
      <c r="MN1" s="127"/>
      <c r="MO1" s="127"/>
      <c r="MP1" s="127"/>
      <c r="MQ1" s="127"/>
      <c r="MR1" s="127"/>
      <c r="MS1" s="127"/>
      <c r="MT1" s="127"/>
      <c r="MU1" s="127"/>
      <c r="MV1" s="127"/>
      <c r="MW1" s="127"/>
      <c r="MX1" s="127"/>
      <c r="MY1" s="127"/>
      <c r="MZ1" s="127"/>
      <c r="NA1" s="127"/>
      <c r="NB1" s="127"/>
      <c r="NC1" s="127"/>
      <c r="ND1" s="127"/>
      <c r="NE1" s="127"/>
      <c r="NF1" s="127"/>
      <c r="NG1" s="127"/>
      <c r="NH1" s="127"/>
      <c r="NI1" s="127"/>
      <c r="NJ1" s="127"/>
      <c r="NK1" s="127"/>
      <c r="NL1" s="127"/>
      <c r="NM1" s="127"/>
      <c r="NN1" s="127"/>
      <c r="NO1" s="127"/>
      <c r="NP1" s="127"/>
      <c r="NQ1" s="127"/>
      <c r="NR1" s="127"/>
      <c r="NS1" s="127"/>
      <c r="NT1" s="127"/>
      <c r="NU1" s="127"/>
      <c r="NV1" s="127"/>
      <c r="NW1" s="127"/>
      <c r="NX1" s="127"/>
    </row>
    <row r="2" spans="1:388" x14ac:dyDescent="0.3">
      <c r="B2" t="s">
        <v>300</v>
      </c>
      <c r="D2" t="s">
        <v>301</v>
      </c>
      <c r="E2" t="s">
        <v>302</v>
      </c>
      <c r="F2" t="s">
        <v>303</v>
      </c>
      <c r="H2" t="s">
        <v>304</v>
      </c>
      <c r="I2" t="s">
        <v>305</v>
      </c>
      <c r="J2" t="s">
        <v>250</v>
      </c>
      <c r="K2" t="s">
        <v>250</v>
      </c>
      <c r="L2" t="s">
        <v>306</v>
      </c>
      <c r="M2" t="s">
        <v>307</v>
      </c>
      <c r="N2" t="s">
        <v>308</v>
      </c>
      <c r="O2" t="s">
        <v>309</v>
      </c>
      <c r="P2" t="s">
        <v>310</v>
      </c>
      <c r="Q2" t="s">
        <v>311</v>
      </c>
      <c r="R2" t="s">
        <v>171</v>
      </c>
      <c r="S2" t="s">
        <v>312</v>
      </c>
      <c r="T2" t="s">
        <v>313</v>
      </c>
      <c r="U2" t="s">
        <v>314</v>
      </c>
      <c r="V2" t="s">
        <v>315</v>
      </c>
      <c r="W2" t="s">
        <v>316</v>
      </c>
      <c r="X2" t="s">
        <v>317</v>
      </c>
      <c r="Y2" t="s">
        <v>318</v>
      </c>
      <c r="Z2" t="s">
        <v>319</v>
      </c>
      <c r="AA2" t="s">
        <v>320</v>
      </c>
      <c r="AB2" t="s">
        <v>307</v>
      </c>
      <c r="AC2" t="s">
        <v>310</v>
      </c>
      <c r="AD2" t="s">
        <v>313</v>
      </c>
      <c r="AE2" t="s">
        <v>315</v>
      </c>
      <c r="AF2" t="s">
        <v>318</v>
      </c>
      <c r="AG2" t="s">
        <v>319</v>
      </c>
      <c r="AH2" t="s">
        <v>307</v>
      </c>
      <c r="AI2" t="s">
        <v>308</v>
      </c>
      <c r="AJ2" t="s">
        <v>309</v>
      </c>
      <c r="AK2" t="s">
        <v>310</v>
      </c>
      <c r="AL2" t="s">
        <v>311</v>
      </c>
      <c r="AM2" t="s">
        <v>171</v>
      </c>
      <c r="AN2" t="s">
        <v>312</v>
      </c>
      <c r="AO2" t="s">
        <v>313</v>
      </c>
      <c r="AP2" t="s">
        <v>314</v>
      </c>
      <c r="AQ2" t="s">
        <v>315</v>
      </c>
      <c r="AR2" t="s">
        <v>316</v>
      </c>
      <c r="AS2" t="s">
        <v>317</v>
      </c>
      <c r="AT2" t="s">
        <v>318</v>
      </c>
      <c r="AU2" t="s">
        <v>319</v>
      </c>
      <c r="AV2" t="s">
        <v>307</v>
      </c>
      <c r="AW2" t="s">
        <v>308</v>
      </c>
      <c r="AX2" t="s">
        <v>309</v>
      </c>
      <c r="AY2" t="s">
        <v>310</v>
      </c>
      <c r="AZ2" t="s">
        <v>171</v>
      </c>
      <c r="BA2" t="s">
        <v>312</v>
      </c>
      <c r="BB2" t="s">
        <v>313</v>
      </c>
      <c r="BC2" t="s">
        <v>314</v>
      </c>
      <c r="BD2" t="s">
        <v>315</v>
      </c>
      <c r="BE2" t="s">
        <v>316</v>
      </c>
      <c r="BF2" t="s">
        <v>317</v>
      </c>
      <c r="BG2" t="s">
        <v>318</v>
      </c>
      <c r="BH2" t="s">
        <v>307</v>
      </c>
      <c r="BI2" t="s">
        <v>308</v>
      </c>
      <c r="BJ2" t="s">
        <v>309</v>
      </c>
      <c r="BK2" t="s">
        <v>310</v>
      </c>
      <c r="BL2" t="s">
        <v>311</v>
      </c>
      <c r="BM2" t="s">
        <v>171</v>
      </c>
      <c r="BN2" t="s">
        <v>312</v>
      </c>
      <c r="BO2" t="s">
        <v>313</v>
      </c>
      <c r="BP2" t="s">
        <v>314</v>
      </c>
      <c r="BQ2" t="s">
        <v>315</v>
      </c>
      <c r="BR2" t="s">
        <v>316</v>
      </c>
      <c r="BS2" t="s">
        <v>317</v>
      </c>
      <c r="BT2" t="s">
        <v>318</v>
      </c>
      <c r="BU2" t="s">
        <v>319</v>
      </c>
      <c r="BV2" t="s">
        <v>307</v>
      </c>
      <c r="BW2" t="s">
        <v>308</v>
      </c>
      <c r="BX2" t="s">
        <v>309</v>
      </c>
      <c r="BY2" t="s">
        <v>310</v>
      </c>
      <c r="BZ2" t="s">
        <v>171</v>
      </c>
      <c r="CA2" t="s">
        <v>314</v>
      </c>
      <c r="CB2" t="s">
        <v>315</v>
      </c>
      <c r="CC2" t="s">
        <v>316</v>
      </c>
      <c r="CD2" t="s">
        <v>317</v>
      </c>
      <c r="CE2" t="s">
        <v>318</v>
      </c>
      <c r="CF2" t="s">
        <v>319</v>
      </c>
      <c r="CG2" t="s">
        <v>320</v>
      </c>
      <c r="CH2" t="s">
        <v>307</v>
      </c>
      <c r="CI2" t="s">
        <v>310</v>
      </c>
      <c r="CJ2" t="s">
        <v>315</v>
      </c>
      <c r="CK2" t="s">
        <v>318</v>
      </c>
      <c r="CL2" t="s">
        <v>319</v>
      </c>
      <c r="CM2" t="s">
        <v>307</v>
      </c>
      <c r="CN2" t="s">
        <v>308</v>
      </c>
      <c r="CO2" t="s">
        <v>309</v>
      </c>
      <c r="CP2" t="s">
        <v>310</v>
      </c>
      <c r="CQ2" t="s">
        <v>171</v>
      </c>
      <c r="CR2" t="s">
        <v>314</v>
      </c>
      <c r="CS2" t="s">
        <v>315</v>
      </c>
      <c r="CT2" t="s">
        <v>316</v>
      </c>
      <c r="CU2" t="s">
        <v>317</v>
      </c>
      <c r="CV2" t="s">
        <v>318</v>
      </c>
      <c r="CW2" t="s">
        <v>319</v>
      </c>
      <c r="CX2" t="s">
        <v>307</v>
      </c>
      <c r="CY2" t="s">
        <v>308</v>
      </c>
      <c r="CZ2" t="s">
        <v>309</v>
      </c>
      <c r="DA2" t="s">
        <v>310</v>
      </c>
      <c r="DB2" t="s">
        <v>171</v>
      </c>
      <c r="DC2" t="s">
        <v>314</v>
      </c>
      <c r="DD2" t="s">
        <v>315</v>
      </c>
      <c r="DE2" t="s">
        <v>316</v>
      </c>
      <c r="DF2" t="s">
        <v>317</v>
      </c>
      <c r="DG2" t="s">
        <v>318</v>
      </c>
      <c r="DH2" t="s">
        <v>307</v>
      </c>
      <c r="DI2" t="s">
        <v>308</v>
      </c>
      <c r="DJ2" t="s">
        <v>309</v>
      </c>
      <c r="DK2" t="s">
        <v>310</v>
      </c>
      <c r="DL2" t="s">
        <v>171</v>
      </c>
      <c r="DM2" t="s">
        <v>314</v>
      </c>
      <c r="DN2" t="s">
        <v>315</v>
      </c>
      <c r="DO2" t="s">
        <v>316</v>
      </c>
      <c r="DP2" t="s">
        <v>317</v>
      </c>
      <c r="DQ2" t="s">
        <v>318</v>
      </c>
      <c r="DR2" t="s">
        <v>319</v>
      </c>
      <c r="DS2" t="s">
        <v>321</v>
      </c>
      <c r="DU2" t="s">
        <v>322</v>
      </c>
      <c r="DV2" t="s">
        <v>323</v>
      </c>
      <c r="DW2" t="s">
        <v>324</v>
      </c>
      <c r="DX2" t="s">
        <v>325</v>
      </c>
      <c r="DY2" t="s">
        <v>326</v>
      </c>
      <c r="DZ2" t="s">
        <v>327</v>
      </c>
      <c r="EA2" t="s">
        <v>235</v>
      </c>
      <c r="EB2" t="s">
        <v>231</v>
      </c>
      <c r="EC2" t="s">
        <v>328</v>
      </c>
      <c r="EE2" t="s">
        <v>329</v>
      </c>
      <c r="EG2" t="s">
        <v>328</v>
      </c>
      <c r="EI2" t="s">
        <v>329</v>
      </c>
      <c r="EK2" t="s">
        <v>330</v>
      </c>
      <c r="EL2" t="s">
        <v>331</v>
      </c>
      <c r="EM2" t="s">
        <v>332</v>
      </c>
      <c r="EN2" t="s">
        <v>333</v>
      </c>
      <c r="EO2" t="s">
        <v>312</v>
      </c>
      <c r="EP2" t="s">
        <v>334</v>
      </c>
      <c r="EQ2" t="s">
        <v>335</v>
      </c>
      <c r="ER2" t="s">
        <v>75</v>
      </c>
      <c r="ET2" t="s">
        <v>336</v>
      </c>
      <c r="EV2" t="s">
        <v>307</v>
      </c>
      <c r="EW2" t="s">
        <v>308</v>
      </c>
      <c r="EX2" t="s">
        <v>309</v>
      </c>
      <c r="EY2" t="s">
        <v>310</v>
      </c>
      <c r="EZ2" t="s">
        <v>311</v>
      </c>
      <c r="FA2" t="s">
        <v>171</v>
      </c>
      <c r="FB2" t="s">
        <v>312</v>
      </c>
      <c r="FC2" t="s">
        <v>313</v>
      </c>
      <c r="FD2" t="s">
        <v>314</v>
      </c>
      <c r="FE2" t="s">
        <v>315</v>
      </c>
      <c r="FF2" t="s">
        <v>316</v>
      </c>
      <c r="FG2" t="s">
        <v>317</v>
      </c>
      <c r="FH2" t="s">
        <v>337</v>
      </c>
      <c r="FI2" t="s">
        <v>307</v>
      </c>
      <c r="FJ2" t="s">
        <v>310</v>
      </c>
      <c r="FK2" t="s">
        <v>313</v>
      </c>
      <c r="FL2" t="s">
        <v>315</v>
      </c>
      <c r="FM2" t="s">
        <v>337</v>
      </c>
      <c r="FN2" t="s">
        <v>307</v>
      </c>
      <c r="FO2" t="s">
        <v>308</v>
      </c>
      <c r="FP2" t="s">
        <v>309</v>
      </c>
      <c r="FQ2" t="s">
        <v>310</v>
      </c>
      <c r="FR2" t="s">
        <v>171</v>
      </c>
      <c r="FS2" t="s">
        <v>314</v>
      </c>
      <c r="FT2" t="s">
        <v>315</v>
      </c>
      <c r="FU2" t="s">
        <v>316</v>
      </c>
      <c r="FV2" t="s">
        <v>317</v>
      </c>
      <c r="FW2" t="s">
        <v>337</v>
      </c>
      <c r="FX2" t="s">
        <v>307</v>
      </c>
      <c r="FY2" t="s">
        <v>310</v>
      </c>
      <c r="FZ2" t="s">
        <v>315</v>
      </c>
      <c r="GA2" t="s">
        <v>337</v>
      </c>
      <c r="GB2" t="s">
        <v>338</v>
      </c>
      <c r="GC2" t="s">
        <v>339</v>
      </c>
      <c r="GD2" t="s">
        <v>340</v>
      </c>
      <c r="GE2" t="s">
        <v>340</v>
      </c>
      <c r="GF2" t="s">
        <v>338</v>
      </c>
      <c r="GG2" t="s">
        <v>339</v>
      </c>
      <c r="GH2" t="s">
        <v>340</v>
      </c>
      <c r="GI2" t="s">
        <v>340</v>
      </c>
      <c r="GJ2" t="s">
        <v>341</v>
      </c>
      <c r="GK2" t="s">
        <v>342</v>
      </c>
      <c r="GL2" t="s">
        <v>343</v>
      </c>
    </row>
    <row r="3" spans="1:388" s="120" customFormat="1" x14ac:dyDescent="0.3">
      <c r="A3" t="s">
        <v>344</v>
      </c>
      <c r="B3" t="s">
        <v>345</v>
      </c>
      <c r="C3" t="s">
        <v>346</v>
      </c>
      <c r="D3" t="s">
        <v>347</v>
      </c>
      <c r="E3" t="s">
        <v>348</v>
      </c>
      <c r="F3" t="s">
        <v>349</v>
      </c>
      <c r="G3" t="s">
        <v>350</v>
      </c>
      <c r="H3" t="s">
        <v>230</v>
      </c>
      <c r="I3" t="s">
        <v>351</v>
      </c>
      <c r="J3" t="s">
        <v>351</v>
      </c>
      <c r="K3" t="s">
        <v>352</v>
      </c>
      <c r="L3" t="s">
        <v>353</v>
      </c>
      <c r="M3" t="s">
        <v>353</v>
      </c>
      <c r="N3" t="s">
        <v>353</v>
      </c>
      <c r="O3" t="s">
        <v>353</v>
      </c>
      <c r="P3" t="s">
        <v>353</v>
      </c>
      <c r="Q3" t="s">
        <v>353</v>
      </c>
      <c r="R3" t="s">
        <v>353</v>
      </c>
      <c r="S3" t="s">
        <v>353</v>
      </c>
      <c r="T3" t="s">
        <v>353</v>
      </c>
      <c r="U3" t="s">
        <v>353</v>
      </c>
      <c r="V3" t="s">
        <v>353</v>
      </c>
      <c r="W3" t="s">
        <v>353</v>
      </c>
      <c r="X3" t="s">
        <v>353</v>
      </c>
      <c r="Y3" t="s">
        <v>353</v>
      </c>
      <c r="Z3" t="s">
        <v>353</v>
      </c>
      <c r="AA3" t="s">
        <v>353</v>
      </c>
      <c r="AB3" t="s">
        <v>354</v>
      </c>
      <c r="AC3" t="s">
        <v>354</v>
      </c>
      <c r="AD3" t="s">
        <v>354</v>
      </c>
      <c r="AE3" t="s">
        <v>354</v>
      </c>
      <c r="AF3" t="s">
        <v>354</v>
      </c>
      <c r="AG3" t="s">
        <v>354</v>
      </c>
      <c r="AH3" t="s">
        <v>351</v>
      </c>
      <c r="AI3" t="s">
        <v>351</v>
      </c>
      <c r="AJ3" t="s">
        <v>351</v>
      </c>
      <c r="AK3" t="s">
        <v>351</v>
      </c>
      <c r="AL3" t="s">
        <v>351</v>
      </c>
      <c r="AM3" t="s">
        <v>351</v>
      </c>
      <c r="AN3" t="s">
        <v>351</v>
      </c>
      <c r="AO3" t="s">
        <v>351</v>
      </c>
      <c r="AP3" t="s">
        <v>351</v>
      </c>
      <c r="AQ3" t="s">
        <v>351</v>
      </c>
      <c r="AR3" t="s">
        <v>351</v>
      </c>
      <c r="AS3" t="s">
        <v>351</v>
      </c>
      <c r="AT3" t="s">
        <v>351</v>
      </c>
      <c r="AU3" t="s">
        <v>351</v>
      </c>
      <c r="AV3" t="s">
        <v>352</v>
      </c>
      <c r="AW3" t="s">
        <v>352</v>
      </c>
      <c r="AX3" t="s">
        <v>352</v>
      </c>
      <c r="AY3" t="s">
        <v>352</v>
      </c>
      <c r="AZ3" t="s">
        <v>352</v>
      </c>
      <c r="BA3" t="s">
        <v>352</v>
      </c>
      <c r="BB3" t="s">
        <v>352</v>
      </c>
      <c r="BC3" t="s">
        <v>352</v>
      </c>
      <c r="BD3" t="s">
        <v>352</v>
      </c>
      <c r="BE3" t="s">
        <v>352</v>
      </c>
      <c r="BF3" t="s">
        <v>352</v>
      </c>
      <c r="BG3" t="s">
        <v>352</v>
      </c>
      <c r="BH3" t="s">
        <v>355</v>
      </c>
      <c r="BI3" t="s">
        <v>355</v>
      </c>
      <c r="BJ3" t="s">
        <v>355</v>
      </c>
      <c r="BK3" t="s">
        <v>355</v>
      </c>
      <c r="BL3" t="s">
        <v>355</v>
      </c>
      <c r="BM3" t="s">
        <v>355</v>
      </c>
      <c r="BN3" t="s">
        <v>355</v>
      </c>
      <c r="BO3" t="s">
        <v>355</v>
      </c>
      <c r="BP3" t="s">
        <v>355</v>
      </c>
      <c r="BQ3" t="s">
        <v>355</v>
      </c>
      <c r="BR3" t="s">
        <v>355</v>
      </c>
      <c r="BS3" t="s">
        <v>355</v>
      </c>
      <c r="BT3" t="s">
        <v>355</v>
      </c>
      <c r="BU3" t="s">
        <v>355</v>
      </c>
      <c r="BV3" t="s">
        <v>353</v>
      </c>
      <c r="BW3" t="s">
        <v>353</v>
      </c>
      <c r="BX3" t="s">
        <v>353</v>
      </c>
      <c r="BY3" t="s">
        <v>353</v>
      </c>
      <c r="BZ3" t="s">
        <v>353</v>
      </c>
      <c r="CA3" t="s">
        <v>353</v>
      </c>
      <c r="CB3" t="s">
        <v>353</v>
      </c>
      <c r="CC3" t="s">
        <v>353</v>
      </c>
      <c r="CD3" t="s">
        <v>353</v>
      </c>
      <c r="CE3" t="s">
        <v>353</v>
      </c>
      <c r="CF3" t="s">
        <v>353</v>
      </c>
      <c r="CG3" t="s">
        <v>353</v>
      </c>
      <c r="CH3" t="s">
        <v>354</v>
      </c>
      <c r="CI3" t="s">
        <v>354</v>
      </c>
      <c r="CJ3" t="s">
        <v>354</v>
      </c>
      <c r="CK3" t="s">
        <v>354</v>
      </c>
      <c r="CL3" t="s">
        <v>354</v>
      </c>
      <c r="CM3" t="s">
        <v>351</v>
      </c>
      <c r="CN3" t="s">
        <v>351</v>
      </c>
      <c r="CO3" t="s">
        <v>351</v>
      </c>
      <c r="CP3" t="s">
        <v>351</v>
      </c>
      <c r="CQ3" t="s">
        <v>351</v>
      </c>
      <c r="CR3" t="s">
        <v>351</v>
      </c>
      <c r="CS3" t="s">
        <v>351</v>
      </c>
      <c r="CT3" t="s">
        <v>351</v>
      </c>
      <c r="CU3" t="s">
        <v>351</v>
      </c>
      <c r="CV3" t="s">
        <v>351</v>
      </c>
      <c r="CW3" t="s">
        <v>351</v>
      </c>
      <c r="CX3" t="s">
        <v>352</v>
      </c>
      <c r="CY3" t="s">
        <v>352</v>
      </c>
      <c r="CZ3" t="s">
        <v>352</v>
      </c>
      <c r="DA3" t="s">
        <v>352</v>
      </c>
      <c r="DB3" t="s">
        <v>352</v>
      </c>
      <c r="DC3" t="s">
        <v>352</v>
      </c>
      <c r="DD3" t="s">
        <v>352</v>
      </c>
      <c r="DE3" t="s">
        <v>352</v>
      </c>
      <c r="DF3" t="s">
        <v>352</v>
      </c>
      <c r="DG3" t="s">
        <v>352</v>
      </c>
      <c r="DH3" t="s">
        <v>355</v>
      </c>
      <c r="DI3" t="s">
        <v>355</v>
      </c>
      <c r="DJ3" t="s">
        <v>355</v>
      </c>
      <c r="DK3" t="s">
        <v>355</v>
      </c>
      <c r="DL3" t="s">
        <v>355</v>
      </c>
      <c r="DM3" t="s">
        <v>355</v>
      </c>
      <c r="DN3" t="s">
        <v>355</v>
      </c>
      <c r="DO3" t="s">
        <v>355</v>
      </c>
      <c r="DP3" t="s">
        <v>355</v>
      </c>
      <c r="DQ3" t="s">
        <v>355</v>
      </c>
      <c r="DR3" t="s">
        <v>355</v>
      </c>
      <c r="DS3" t="s">
        <v>356</v>
      </c>
      <c r="DT3" t="s">
        <v>357</v>
      </c>
      <c r="DU3" t="s">
        <v>358</v>
      </c>
      <c r="DV3" t="s">
        <v>359</v>
      </c>
      <c r="DW3" t="s">
        <v>355</v>
      </c>
      <c r="DX3" t="s">
        <v>355</v>
      </c>
      <c r="DY3" t="s">
        <v>360</v>
      </c>
      <c r="DZ3" t="s">
        <v>360</v>
      </c>
      <c r="EA3" t="s">
        <v>361</v>
      </c>
      <c r="EB3" t="s">
        <v>361</v>
      </c>
      <c r="EC3" t="s">
        <v>362</v>
      </c>
      <c r="ED3" t="s">
        <v>363</v>
      </c>
      <c r="EE3" t="s">
        <v>362</v>
      </c>
      <c r="EF3" t="s">
        <v>363</v>
      </c>
      <c r="EG3" t="s">
        <v>362</v>
      </c>
      <c r="EH3" t="s">
        <v>363</v>
      </c>
      <c r="EI3" t="s">
        <v>362</v>
      </c>
      <c r="EJ3" t="s">
        <v>363</v>
      </c>
      <c r="EK3" t="s">
        <v>364</v>
      </c>
      <c r="EL3" t="s">
        <v>365</v>
      </c>
      <c r="EM3" t="s">
        <v>366</v>
      </c>
      <c r="EN3" t="s">
        <v>351</v>
      </c>
      <c r="EO3" t="s">
        <v>364</v>
      </c>
      <c r="EP3" t="s">
        <v>367</v>
      </c>
      <c r="EQ3" t="s">
        <v>367</v>
      </c>
      <c r="ER3" t="s">
        <v>368</v>
      </c>
      <c r="ES3" t="s">
        <v>369</v>
      </c>
      <c r="ET3" t="s">
        <v>368</v>
      </c>
      <c r="EU3" t="s">
        <v>369</v>
      </c>
      <c r="EV3" t="s">
        <v>370</v>
      </c>
      <c r="EW3" t="s">
        <v>370</v>
      </c>
      <c r="EX3" t="s">
        <v>370</v>
      </c>
      <c r="EY3" t="s">
        <v>370</v>
      </c>
      <c r="EZ3" t="s">
        <v>370</v>
      </c>
      <c r="FA3" t="s">
        <v>370</v>
      </c>
      <c r="FB3" t="s">
        <v>370</v>
      </c>
      <c r="FC3" t="s">
        <v>370</v>
      </c>
      <c r="FD3" t="s">
        <v>370</v>
      </c>
      <c r="FE3" t="s">
        <v>370</v>
      </c>
      <c r="FF3" t="s">
        <v>370</v>
      </c>
      <c r="FG3" t="s">
        <v>370</v>
      </c>
      <c r="FH3" t="s">
        <v>370</v>
      </c>
      <c r="FI3" t="s">
        <v>370</v>
      </c>
      <c r="FJ3" t="s">
        <v>370</v>
      </c>
      <c r="FK3" t="s">
        <v>370</v>
      </c>
      <c r="FL3" t="s">
        <v>370</v>
      </c>
      <c r="FM3" t="s">
        <v>370</v>
      </c>
      <c r="FN3" t="s">
        <v>370</v>
      </c>
      <c r="FO3" t="s">
        <v>370</v>
      </c>
      <c r="FP3" t="s">
        <v>370</v>
      </c>
      <c r="FQ3" t="s">
        <v>370</v>
      </c>
      <c r="FR3" t="s">
        <v>370</v>
      </c>
      <c r="FS3" t="s">
        <v>370</v>
      </c>
      <c r="FT3" t="s">
        <v>370</v>
      </c>
      <c r="FU3" t="s">
        <v>370</v>
      </c>
      <c r="FV3" t="s">
        <v>370</v>
      </c>
      <c r="FW3" t="s">
        <v>370</v>
      </c>
      <c r="FX3" t="s">
        <v>370</v>
      </c>
      <c r="FY3" t="s">
        <v>370</v>
      </c>
      <c r="FZ3" t="s">
        <v>370</v>
      </c>
      <c r="GA3" t="s">
        <v>370</v>
      </c>
      <c r="GB3" t="s">
        <v>371</v>
      </c>
      <c r="GC3" t="s">
        <v>372</v>
      </c>
      <c r="GD3" t="s">
        <v>372</v>
      </c>
      <c r="GE3" t="s">
        <v>360</v>
      </c>
      <c r="GF3" t="s">
        <v>371</v>
      </c>
      <c r="GG3" t="s">
        <v>372</v>
      </c>
      <c r="GH3" t="s">
        <v>372</v>
      </c>
      <c r="GI3" t="s">
        <v>360</v>
      </c>
      <c r="GJ3" t="s">
        <v>353</v>
      </c>
      <c r="GK3" t="s">
        <v>355</v>
      </c>
      <c r="GL3"/>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c r="IY3" s="119"/>
      <c r="IZ3" s="119"/>
      <c r="JA3" s="119"/>
      <c r="JB3" s="119"/>
      <c r="JC3" s="119"/>
      <c r="JD3" s="119"/>
      <c r="JE3" s="119"/>
      <c r="JF3" s="119"/>
      <c r="JG3" s="119"/>
      <c r="JH3" s="119"/>
      <c r="JI3" s="119"/>
      <c r="JJ3" s="119"/>
      <c r="JK3" s="119"/>
      <c r="JL3" s="119"/>
      <c r="JM3" s="119"/>
      <c r="JN3" s="119"/>
      <c r="JO3" s="119"/>
      <c r="JP3" s="119"/>
      <c r="JQ3" s="119"/>
      <c r="JR3" s="119"/>
      <c r="JS3" s="119"/>
      <c r="JT3" s="119"/>
      <c r="JU3" s="119"/>
      <c r="JV3" s="119"/>
      <c r="JW3" s="119"/>
      <c r="JX3" s="119"/>
      <c r="JY3" s="119"/>
      <c r="JZ3" s="119"/>
      <c r="KA3" s="119"/>
      <c r="KB3" s="119"/>
      <c r="KC3" s="119"/>
      <c r="KD3" s="119"/>
      <c r="KE3" s="119"/>
      <c r="KF3" s="119"/>
      <c r="KG3" s="119"/>
      <c r="KH3" s="119"/>
      <c r="KI3" s="119"/>
      <c r="KJ3" s="119"/>
      <c r="KK3" s="119"/>
      <c r="KL3" s="119"/>
      <c r="KM3" s="119"/>
      <c r="KN3" s="119"/>
      <c r="KO3" s="119"/>
      <c r="KP3" s="119"/>
      <c r="KQ3" s="119"/>
      <c r="KR3" s="119"/>
      <c r="KS3" s="119"/>
      <c r="KT3" s="119"/>
      <c r="KU3" s="119"/>
      <c r="KV3" s="119"/>
      <c r="KW3" s="119"/>
      <c r="KX3" s="119"/>
      <c r="KY3" s="119"/>
      <c r="KZ3" s="119"/>
      <c r="LA3" s="119"/>
      <c r="LB3" s="119"/>
      <c r="LC3" s="119"/>
      <c r="LD3" s="119"/>
      <c r="LE3" s="119"/>
      <c r="LF3" s="119"/>
      <c r="LG3" s="119"/>
      <c r="LH3" s="119"/>
      <c r="LI3" s="119"/>
      <c r="LJ3" s="119"/>
      <c r="LK3" s="119"/>
      <c r="LL3" s="119"/>
      <c r="LM3" s="119"/>
      <c r="LN3" s="119"/>
      <c r="LO3" s="119"/>
      <c r="LP3" s="119"/>
      <c r="LQ3" s="119"/>
      <c r="LR3" s="119"/>
      <c r="LS3" s="119"/>
      <c r="LT3" s="119"/>
      <c r="LU3" s="119"/>
      <c r="LV3" s="119"/>
      <c r="LW3" s="119"/>
      <c r="LX3" s="119"/>
      <c r="LY3" s="119"/>
      <c r="LZ3" s="119"/>
      <c r="MA3" s="119"/>
      <c r="MB3" s="119"/>
      <c r="MC3" s="119"/>
      <c r="MD3" s="119"/>
      <c r="ME3" s="119"/>
      <c r="MF3" s="119"/>
      <c r="MG3" s="119"/>
      <c r="MH3" s="119"/>
      <c r="MI3" s="119"/>
      <c r="MJ3" s="119"/>
      <c r="MK3" s="119"/>
      <c r="ML3" s="119"/>
      <c r="MM3" s="119"/>
      <c r="MN3" s="119"/>
      <c r="MO3" s="119"/>
      <c r="MP3" s="119"/>
      <c r="MQ3" s="119"/>
      <c r="MR3" s="119"/>
      <c r="MS3" s="119"/>
      <c r="MT3" s="119"/>
      <c r="MU3" s="119"/>
      <c r="MV3" s="119"/>
      <c r="MW3" s="119"/>
      <c r="MX3" s="119"/>
      <c r="MY3" s="119"/>
      <c r="MZ3" s="119"/>
      <c r="NA3" s="119"/>
      <c r="NB3" s="119"/>
      <c r="NC3" s="119"/>
      <c r="ND3" s="119"/>
      <c r="NE3" s="119"/>
      <c r="NF3" s="119"/>
      <c r="NG3" s="119"/>
      <c r="NH3" s="119"/>
      <c r="NI3" s="119"/>
      <c r="NJ3" s="119"/>
      <c r="NK3" s="119"/>
      <c r="NL3" s="119"/>
      <c r="NM3" s="119"/>
      <c r="NN3" s="119"/>
      <c r="NO3" s="119"/>
      <c r="NP3" s="119"/>
      <c r="NQ3" s="119"/>
      <c r="NR3" s="119"/>
      <c r="NS3" s="119"/>
      <c r="NT3" s="119"/>
      <c r="NU3" s="119"/>
      <c r="NV3" s="119"/>
      <c r="NW3" s="119"/>
      <c r="NX3" s="119"/>
    </row>
    <row r="4" spans="1:388" s="121" customFormat="1" ht="15" thickBot="1" x14ac:dyDescent="0.35">
      <c r="A4" s="110">
        <v>45966.787048611113</v>
      </c>
      <c r="B4" t="s">
        <v>699</v>
      </c>
      <c r="C4"/>
      <c r="D4">
        <v>1</v>
      </c>
      <c r="E4">
        <v>1</v>
      </c>
      <c r="F4">
        <v>2100</v>
      </c>
      <c r="G4" t="s">
        <v>452</v>
      </c>
      <c r="H4" t="s">
        <v>453</v>
      </c>
      <c r="I4">
        <v>0</v>
      </c>
      <c r="J4">
        <v>0</v>
      </c>
      <c r="K4">
        <v>4.07</v>
      </c>
      <c r="L4" t="s">
        <v>688</v>
      </c>
      <c r="M4">
        <v>3183.42</v>
      </c>
      <c r="N4">
        <v>0</v>
      </c>
      <c r="O4">
        <v>273.185</v>
      </c>
      <c r="P4">
        <v>1694.77</v>
      </c>
      <c r="Q4">
        <v>0</v>
      </c>
      <c r="R4">
        <v>-3765.72</v>
      </c>
      <c r="S4">
        <v>0</v>
      </c>
      <c r="T4">
        <v>0</v>
      </c>
      <c r="U4">
        <v>505.55700000000002</v>
      </c>
      <c r="V4">
        <v>886.68100000000004</v>
      </c>
      <c r="W4">
        <v>2025.88</v>
      </c>
      <c r="X4">
        <v>119.621</v>
      </c>
      <c r="Y4">
        <v>4923.3999999999996</v>
      </c>
      <c r="Z4">
        <v>5151.38</v>
      </c>
      <c r="AA4"/>
      <c r="AB4">
        <v>0</v>
      </c>
      <c r="AC4">
        <v>0</v>
      </c>
      <c r="AD4">
        <v>0</v>
      </c>
      <c r="AE4">
        <v>43.1492</v>
      </c>
      <c r="AF4">
        <v>43.1492</v>
      </c>
      <c r="AG4">
        <v>0</v>
      </c>
      <c r="AH4">
        <v>11.68</v>
      </c>
      <c r="AI4">
        <v>0</v>
      </c>
      <c r="AJ4">
        <v>0.87</v>
      </c>
      <c r="AK4">
        <v>5.49</v>
      </c>
      <c r="AL4">
        <v>0</v>
      </c>
      <c r="AM4">
        <v>-5.03</v>
      </c>
      <c r="AN4">
        <v>0</v>
      </c>
      <c r="AO4">
        <v>0</v>
      </c>
      <c r="AP4">
        <v>1.78</v>
      </c>
      <c r="AQ4">
        <v>5.27</v>
      </c>
      <c r="AR4">
        <v>6.7</v>
      </c>
      <c r="AS4">
        <v>0.42</v>
      </c>
      <c r="AT4">
        <v>27.18</v>
      </c>
      <c r="AU4">
        <v>18.04</v>
      </c>
      <c r="AV4">
        <v>4.13</v>
      </c>
      <c r="AW4">
        <v>0</v>
      </c>
      <c r="AX4">
        <v>0.22</v>
      </c>
      <c r="AY4">
        <v>1.35</v>
      </c>
      <c r="AZ4">
        <v>-0.85</v>
      </c>
      <c r="BA4">
        <v>0</v>
      </c>
      <c r="BB4">
        <v>0</v>
      </c>
      <c r="BC4">
        <v>0.5</v>
      </c>
      <c r="BD4">
        <v>2.54</v>
      </c>
      <c r="BE4">
        <v>1.76</v>
      </c>
      <c r="BF4">
        <v>0.12</v>
      </c>
      <c r="BG4">
        <v>9.77</v>
      </c>
      <c r="BH4">
        <v>0.70890900000000001</v>
      </c>
      <c r="BI4">
        <v>0</v>
      </c>
      <c r="BJ4">
        <v>3.1194800000000002E-2</v>
      </c>
      <c r="BK4">
        <v>0.15768299999999999</v>
      </c>
      <c r="BL4">
        <v>0</v>
      </c>
      <c r="BM4">
        <v>-6.2582200000000001E-3</v>
      </c>
      <c r="BN4">
        <v>0</v>
      </c>
      <c r="BO4">
        <v>0</v>
      </c>
      <c r="BP4">
        <v>5.8625900000000002E-2</v>
      </c>
      <c r="BQ4">
        <v>8.2779900000000003E-2</v>
      </c>
      <c r="BR4">
        <v>0.24510499999999999</v>
      </c>
      <c r="BS4">
        <v>2.02483E-2</v>
      </c>
      <c r="BT4">
        <v>1.2982899999999999</v>
      </c>
      <c r="BU4">
        <v>0.897787</v>
      </c>
      <c r="BV4">
        <v>3183.9</v>
      </c>
      <c r="BW4">
        <v>0</v>
      </c>
      <c r="BX4">
        <v>273.185</v>
      </c>
      <c r="BY4">
        <v>1694.77</v>
      </c>
      <c r="BZ4">
        <v>-3765.72</v>
      </c>
      <c r="CA4">
        <v>505.55700000000002</v>
      </c>
      <c r="CB4">
        <v>886.68100000000004</v>
      </c>
      <c r="CC4">
        <v>2025.88</v>
      </c>
      <c r="CD4">
        <v>119.621</v>
      </c>
      <c r="CE4">
        <v>4923.88</v>
      </c>
      <c r="CF4">
        <v>5151.8599999999997</v>
      </c>
      <c r="CG4"/>
      <c r="CH4">
        <v>0</v>
      </c>
      <c r="CI4">
        <v>0</v>
      </c>
      <c r="CJ4">
        <v>43.1492</v>
      </c>
      <c r="CK4">
        <v>43.1492</v>
      </c>
      <c r="CL4">
        <v>0</v>
      </c>
      <c r="CM4">
        <v>11.68</v>
      </c>
      <c r="CN4">
        <v>0</v>
      </c>
      <c r="CO4">
        <v>0.87</v>
      </c>
      <c r="CP4">
        <v>5.49</v>
      </c>
      <c r="CQ4">
        <v>-5.03</v>
      </c>
      <c r="CR4">
        <v>1.78</v>
      </c>
      <c r="CS4">
        <v>5.27</v>
      </c>
      <c r="CT4">
        <v>6.7</v>
      </c>
      <c r="CU4">
        <v>0.42</v>
      </c>
      <c r="CV4">
        <v>27.18</v>
      </c>
      <c r="CW4">
        <v>18.04</v>
      </c>
      <c r="CX4">
        <v>4.1100000000000003</v>
      </c>
      <c r="CY4">
        <v>0</v>
      </c>
      <c r="CZ4">
        <v>0.22</v>
      </c>
      <c r="DA4">
        <v>5.44</v>
      </c>
      <c r="DB4">
        <v>-0.85</v>
      </c>
      <c r="DC4">
        <v>0.5</v>
      </c>
      <c r="DD4">
        <v>2.54</v>
      </c>
      <c r="DE4">
        <v>1.76</v>
      </c>
      <c r="DF4">
        <v>0.12</v>
      </c>
      <c r="DG4">
        <v>13.84</v>
      </c>
      <c r="DH4">
        <v>0.70902900000000002</v>
      </c>
      <c r="DI4">
        <v>0</v>
      </c>
      <c r="DJ4">
        <v>3.1194800000000002E-2</v>
      </c>
      <c r="DK4">
        <v>0.15768299999999999</v>
      </c>
      <c r="DL4">
        <v>-6.2582200000000001E-3</v>
      </c>
      <c r="DM4">
        <v>5.8625900000000002E-2</v>
      </c>
      <c r="DN4">
        <v>8.2779900000000003E-2</v>
      </c>
      <c r="DO4">
        <v>0.24510499999999999</v>
      </c>
      <c r="DP4">
        <v>2.02483E-2</v>
      </c>
      <c r="DQ4">
        <v>1.2984100000000001</v>
      </c>
      <c r="DR4">
        <v>0.89790700000000001</v>
      </c>
      <c r="DS4" t="s">
        <v>689</v>
      </c>
      <c r="DT4" t="s">
        <v>700</v>
      </c>
      <c r="DU4" t="s">
        <v>701</v>
      </c>
      <c r="DV4" t="s">
        <v>455</v>
      </c>
      <c r="DW4">
        <v>1.19924E-4</v>
      </c>
      <c r="DX4">
        <v>1.19919E-4</v>
      </c>
      <c r="DY4"/>
      <c r="DZ4"/>
      <c r="EA4"/>
      <c r="EB4"/>
      <c r="EC4">
        <v>18.04</v>
      </c>
      <c r="ED4">
        <v>0</v>
      </c>
      <c r="EE4">
        <v>18.04</v>
      </c>
      <c r="EF4">
        <v>0</v>
      </c>
      <c r="EG4">
        <v>5.7</v>
      </c>
      <c r="EH4">
        <v>0</v>
      </c>
      <c r="EI4">
        <v>4.3899999999999997</v>
      </c>
      <c r="EJ4">
        <v>5.38</v>
      </c>
      <c r="EK4">
        <v>1</v>
      </c>
      <c r="EL4">
        <v>1</v>
      </c>
      <c r="EM4">
        <v>2.9352999999999998</v>
      </c>
      <c r="EN4"/>
      <c r="EO4"/>
      <c r="EP4">
        <v>1</v>
      </c>
      <c r="EQ4">
        <v>1</v>
      </c>
      <c r="ER4">
        <v>31.571999999999999</v>
      </c>
      <c r="ES4">
        <v>32.033000000000001</v>
      </c>
      <c r="ET4">
        <v>31.526</v>
      </c>
      <c r="EU4">
        <v>31.985700000000001</v>
      </c>
      <c r="EV4">
        <v>918.90300000000002</v>
      </c>
      <c r="EW4">
        <v>0</v>
      </c>
      <c r="EX4">
        <v>49.2879</v>
      </c>
      <c r="EY4">
        <v>300.34899999999999</v>
      </c>
      <c r="EZ4">
        <v>0</v>
      </c>
      <c r="FA4">
        <v>-284.72199999999998</v>
      </c>
      <c r="FB4">
        <v>0</v>
      </c>
      <c r="FC4">
        <v>0</v>
      </c>
      <c r="FD4">
        <v>110.404</v>
      </c>
      <c r="FE4">
        <v>150.09100000000001</v>
      </c>
      <c r="FF4">
        <v>391.38499999999999</v>
      </c>
      <c r="FG4">
        <v>27.673200000000001</v>
      </c>
      <c r="FH4">
        <v>1663.37</v>
      </c>
      <c r="FI4">
        <v>0</v>
      </c>
      <c r="FJ4">
        <v>0</v>
      </c>
      <c r="FK4">
        <v>0</v>
      </c>
      <c r="FL4">
        <v>252.315</v>
      </c>
      <c r="FM4">
        <v>252.315</v>
      </c>
      <c r="FN4">
        <v>459.52499999999998</v>
      </c>
      <c r="FO4">
        <v>0</v>
      </c>
      <c r="FP4">
        <v>24.643999999999998</v>
      </c>
      <c r="FQ4">
        <v>150.17400000000001</v>
      </c>
      <c r="FR4">
        <v>-94.907399999999996</v>
      </c>
      <c r="FS4">
        <v>55.201799999999999</v>
      </c>
      <c r="FT4">
        <v>75.045500000000004</v>
      </c>
      <c r="FU4">
        <v>195.69200000000001</v>
      </c>
      <c r="FV4">
        <v>13.836600000000001</v>
      </c>
      <c r="FW4">
        <v>879.21199999999999</v>
      </c>
      <c r="FX4">
        <v>0</v>
      </c>
      <c r="FY4">
        <v>0</v>
      </c>
      <c r="FZ4">
        <v>252.315</v>
      </c>
      <c r="GA4">
        <v>252.315</v>
      </c>
      <c r="GB4">
        <v>2.9352999999999998</v>
      </c>
      <c r="GC4">
        <v>3766.82</v>
      </c>
      <c r="GD4">
        <v>1852.19</v>
      </c>
      <c r="GE4">
        <v>49.171199999999999</v>
      </c>
      <c r="GF4">
        <v>2.9352999999999998</v>
      </c>
      <c r="GG4">
        <v>3766.82</v>
      </c>
      <c r="GH4">
        <v>1852.19</v>
      </c>
      <c r="GI4">
        <v>49.171199999999999</v>
      </c>
      <c r="GJ4">
        <v>0</v>
      </c>
      <c r="GK4">
        <v>0</v>
      </c>
      <c r="GL4"/>
      <c r="GM4" s="120"/>
      <c r="GN4" s="120"/>
      <c r="GO4" s="119"/>
      <c r="GP4" s="119"/>
      <c r="GQ4" s="119"/>
      <c r="GR4" s="119"/>
      <c r="GS4" s="119"/>
      <c r="GT4" s="119"/>
      <c r="GU4" s="119"/>
      <c r="GV4" s="119"/>
      <c r="GW4" s="119"/>
      <c r="GX4" s="119"/>
      <c r="GY4" s="119"/>
      <c r="GZ4" s="119"/>
      <c r="HA4" s="119"/>
      <c r="HB4" s="119"/>
      <c r="HC4" s="119"/>
      <c r="HD4" s="119"/>
      <c r="HE4" s="119"/>
      <c r="HF4" s="119"/>
      <c r="HG4" s="119"/>
      <c r="HH4" s="119"/>
      <c r="HI4" s="119"/>
      <c r="HJ4" s="119"/>
      <c r="HK4" s="119"/>
      <c r="HL4" s="119"/>
      <c r="HM4" s="119"/>
      <c r="HN4" s="119"/>
      <c r="HO4" s="119"/>
      <c r="HP4" s="119"/>
      <c r="HQ4" s="119"/>
      <c r="HR4" s="119"/>
      <c r="HS4" s="119"/>
      <c r="HT4" s="119"/>
      <c r="HU4" s="119"/>
      <c r="HV4" s="119"/>
      <c r="HW4" s="119"/>
      <c r="HX4" s="119"/>
      <c r="HY4" s="119"/>
      <c r="HZ4" s="119"/>
      <c r="IA4" s="119"/>
      <c r="IB4" s="119"/>
      <c r="IC4" s="119"/>
      <c r="ID4" s="119"/>
      <c r="IE4" s="119"/>
      <c r="IF4" s="119"/>
      <c r="IG4" s="119"/>
      <c r="IH4" s="119"/>
      <c r="II4" s="119"/>
      <c r="IJ4" s="119"/>
      <c r="IK4" s="119"/>
      <c r="IL4" s="119"/>
      <c r="IM4" s="119"/>
      <c r="IN4" s="119"/>
      <c r="IO4" s="119"/>
      <c r="IP4" s="119"/>
      <c r="IQ4" s="119"/>
      <c r="IR4" s="119"/>
      <c r="IS4" s="119"/>
      <c r="IT4" s="119"/>
      <c r="IU4" s="119"/>
      <c r="IV4" s="119"/>
      <c r="IW4" s="119"/>
      <c r="IX4" s="119"/>
      <c r="IY4" s="119"/>
      <c r="IZ4" s="119"/>
      <c r="JA4" s="119"/>
      <c r="JB4" s="119"/>
      <c r="JC4" s="119"/>
      <c r="JD4" s="119"/>
      <c r="JE4" s="119"/>
      <c r="JF4" s="119"/>
      <c r="JG4" s="119"/>
      <c r="JH4" s="119"/>
      <c r="JI4" s="119"/>
      <c r="JJ4" s="119"/>
      <c r="JK4" s="119"/>
      <c r="JL4" s="119"/>
      <c r="JM4" s="119"/>
      <c r="JN4" s="119"/>
      <c r="JO4" s="119"/>
      <c r="JP4" s="119"/>
      <c r="JQ4" s="119"/>
      <c r="JR4" s="119"/>
      <c r="JS4" s="119"/>
      <c r="JT4" s="119"/>
      <c r="JU4" s="119"/>
      <c r="JV4" s="119"/>
      <c r="JW4" s="119"/>
      <c r="JX4" s="119"/>
      <c r="JY4" s="119"/>
      <c r="JZ4" s="119"/>
      <c r="KA4" s="119"/>
      <c r="KB4" s="119"/>
      <c r="KC4" s="119"/>
      <c r="KD4" s="119"/>
      <c r="KE4" s="119"/>
      <c r="KF4" s="119"/>
      <c r="KG4" s="119"/>
      <c r="KH4" s="119"/>
      <c r="KI4" s="119"/>
      <c r="KJ4" s="119"/>
      <c r="KK4" s="119"/>
      <c r="KL4" s="119"/>
      <c r="KM4" s="119"/>
      <c r="KN4" s="119"/>
      <c r="KO4" s="119"/>
      <c r="KP4" s="119"/>
      <c r="KQ4" s="119"/>
      <c r="KR4" s="119"/>
      <c r="KS4" s="119"/>
      <c r="KT4" s="119"/>
      <c r="KU4" s="119"/>
      <c r="KV4" s="119"/>
      <c r="KW4" s="119"/>
      <c r="KX4" s="119"/>
      <c r="KY4" s="119"/>
      <c r="KZ4" s="119"/>
      <c r="LA4" s="119"/>
      <c r="LB4" s="119"/>
      <c r="LC4" s="119"/>
      <c r="LD4" s="119"/>
      <c r="LE4" s="119"/>
      <c r="LF4" s="119"/>
      <c r="LG4" s="119"/>
      <c r="LH4" s="119"/>
      <c r="LI4" s="119"/>
      <c r="LJ4" s="119"/>
      <c r="LK4" s="119"/>
      <c r="LL4" s="119"/>
      <c r="LM4" s="119"/>
      <c r="LN4" s="119"/>
      <c r="LO4" s="119"/>
      <c r="LP4" s="119"/>
      <c r="LQ4" s="119"/>
      <c r="LR4" s="119"/>
      <c r="LS4" s="119"/>
      <c r="LT4" s="119"/>
      <c r="LU4" s="119"/>
      <c r="LV4" s="119"/>
      <c r="LW4" s="119"/>
      <c r="LX4" s="119"/>
      <c r="LY4" s="119"/>
      <c r="LZ4" s="119"/>
      <c r="MA4" s="119"/>
      <c r="MB4" s="119"/>
      <c r="MC4" s="119"/>
      <c r="MD4" s="119"/>
      <c r="ME4" s="119"/>
      <c r="MF4" s="119"/>
      <c r="MG4" s="119"/>
      <c r="MH4" s="119"/>
      <c r="MI4" s="119"/>
      <c r="MJ4" s="119"/>
      <c r="MK4" s="119"/>
      <c r="ML4" s="119"/>
      <c r="MM4" s="119"/>
      <c r="MN4" s="119"/>
      <c r="MO4" s="119"/>
      <c r="MP4" s="119"/>
      <c r="MQ4" s="119"/>
      <c r="MR4" s="119"/>
      <c r="MS4" s="119"/>
      <c r="MT4" s="119"/>
      <c r="MU4" s="119"/>
      <c r="MV4" s="119"/>
      <c r="MW4" s="119"/>
      <c r="MX4" s="119"/>
      <c r="MY4" s="119"/>
      <c r="MZ4" s="119"/>
      <c r="NA4" s="119"/>
      <c r="NB4" s="119"/>
      <c r="NC4" s="119"/>
      <c r="ND4" s="119"/>
      <c r="NE4" s="119"/>
      <c r="NF4" s="119"/>
      <c r="NG4" s="119"/>
      <c r="NH4" s="119"/>
      <c r="NI4" s="119"/>
      <c r="NJ4" s="119"/>
      <c r="NK4" s="119"/>
      <c r="NL4" s="119"/>
      <c r="NM4" s="119"/>
      <c r="NN4" s="119"/>
      <c r="NO4" s="119"/>
      <c r="NP4" s="119"/>
      <c r="NQ4" s="119"/>
      <c r="NR4" s="119"/>
      <c r="NS4" s="119"/>
      <c r="NT4" s="119"/>
      <c r="NU4" s="119"/>
      <c r="NV4" s="119"/>
      <c r="NW4" s="119"/>
      <c r="NX4" s="119"/>
    </row>
    <row r="5" spans="1:388" x14ac:dyDescent="0.3">
      <c r="A5" s="110">
        <v>45966.787662037037</v>
      </c>
      <c r="B5" t="s">
        <v>702</v>
      </c>
      <c r="D5">
        <v>2</v>
      </c>
      <c r="E5">
        <v>1</v>
      </c>
      <c r="F5">
        <v>2100</v>
      </c>
      <c r="G5" t="s">
        <v>452</v>
      </c>
      <c r="H5" t="s">
        <v>453</v>
      </c>
      <c r="I5">
        <v>0</v>
      </c>
      <c r="J5">
        <v>0</v>
      </c>
      <c r="K5">
        <v>4.0999999999999996</v>
      </c>
      <c r="L5" t="s">
        <v>688</v>
      </c>
      <c r="M5">
        <v>2025.03</v>
      </c>
      <c r="N5">
        <v>0</v>
      </c>
      <c r="O5">
        <v>276.71899999999999</v>
      </c>
      <c r="P5">
        <v>1434.71</v>
      </c>
      <c r="Q5">
        <v>0</v>
      </c>
      <c r="R5">
        <v>-3826.93</v>
      </c>
      <c r="S5">
        <v>0</v>
      </c>
      <c r="T5">
        <v>0</v>
      </c>
      <c r="U5">
        <v>505.55700000000002</v>
      </c>
      <c r="V5">
        <v>916.91800000000001</v>
      </c>
      <c r="W5">
        <v>2025.88</v>
      </c>
      <c r="X5">
        <v>119.621</v>
      </c>
      <c r="Y5">
        <v>3477.5</v>
      </c>
      <c r="Z5">
        <v>3736.46</v>
      </c>
      <c r="AB5">
        <v>0</v>
      </c>
      <c r="AC5">
        <v>0</v>
      </c>
      <c r="AD5">
        <v>0</v>
      </c>
      <c r="AE5">
        <v>43.1492</v>
      </c>
      <c r="AF5">
        <v>43.1492</v>
      </c>
      <c r="AG5">
        <v>0</v>
      </c>
      <c r="AH5">
        <v>7.83</v>
      </c>
      <c r="AI5">
        <v>0</v>
      </c>
      <c r="AJ5">
        <v>0.88</v>
      </c>
      <c r="AK5">
        <v>4.6399999999999997</v>
      </c>
      <c r="AL5">
        <v>0</v>
      </c>
      <c r="AM5">
        <v>-5.03</v>
      </c>
      <c r="AN5">
        <v>0</v>
      </c>
      <c r="AO5">
        <v>0</v>
      </c>
      <c r="AP5">
        <v>1.77</v>
      </c>
      <c r="AQ5">
        <v>5.36</v>
      </c>
      <c r="AR5">
        <v>6.7</v>
      </c>
      <c r="AS5">
        <v>0.42</v>
      </c>
      <c r="AT5">
        <v>22.57</v>
      </c>
      <c r="AU5">
        <v>13.35</v>
      </c>
      <c r="AV5">
        <v>2.97</v>
      </c>
      <c r="AW5">
        <v>0</v>
      </c>
      <c r="AX5">
        <v>0.22</v>
      </c>
      <c r="AY5">
        <v>1.17</v>
      </c>
      <c r="AZ5">
        <v>-0.83</v>
      </c>
      <c r="BA5">
        <v>0</v>
      </c>
      <c r="BB5">
        <v>0</v>
      </c>
      <c r="BC5">
        <v>0.5</v>
      </c>
      <c r="BD5">
        <v>2.56</v>
      </c>
      <c r="BE5">
        <v>1.76</v>
      </c>
      <c r="BF5">
        <v>0.12</v>
      </c>
      <c r="BG5">
        <v>8.4700000000000006</v>
      </c>
      <c r="BH5">
        <v>0.57707200000000003</v>
      </c>
      <c r="BI5">
        <v>0</v>
      </c>
      <c r="BJ5">
        <v>3.1598399999999999E-2</v>
      </c>
      <c r="BK5">
        <v>0.14350299999999999</v>
      </c>
      <c r="BL5">
        <v>0</v>
      </c>
      <c r="BM5">
        <v>-6.7231000000000001E-3</v>
      </c>
      <c r="BN5">
        <v>0</v>
      </c>
      <c r="BO5">
        <v>0</v>
      </c>
      <c r="BP5">
        <v>5.8625900000000002E-2</v>
      </c>
      <c r="BQ5">
        <v>8.5034399999999996E-2</v>
      </c>
      <c r="BR5">
        <v>0.24510499999999999</v>
      </c>
      <c r="BS5">
        <v>2.02483E-2</v>
      </c>
      <c r="BT5">
        <v>1.15446</v>
      </c>
      <c r="BU5">
        <v>0.75217299999999998</v>
      </c>
      <c r="BV5">
        <v>2025.86</v>
      </c>
      <c r="BW5">
        <v>0</v>
      </c>
      <c r="BX5">
        <v>276.71899999999999</v>
      </c>
      <c r="BY5">
        <v>1434.71</v>
      </c>
      <c r="BZ5">
        <v>-3826.93</v>
      </c>
      <c r="CA5">
        <v>505.55700000000002</v>
      </c>
      <c r="CB5">
        <v>916.91899999999998</v>
      </c>
      <c r="CC5">
        <v>2025.88</v>
      </c>
      <c r="CD5">
        <v>119.621</v>
      </c>
      <c r="CE5">
        <v>3478.33</v>
      </c>
      <c r="CF5">
        <v>3737.28</v>
      </c>
      <c r="CH5">
        <v>0</v>
      </c>
      <c r="CI5">
        <v>0</v>
      </c>
      <c r="CJ5">
        <v>43.1492</v>
      </c>
      <c r="CK5">
        <v>43.1492</v>
      </c>
      <c r="CL5">
        <v>0</v>
      </c>
      <c r="CM5">
        <v>7.83</v>
      </c>
      <c r="CN5">
        <v>0</v>
      </c>
      <c r="CO5">
        <v>0.88</v>
      </c>
      <c r="CP5">
        <v>4.6399999999999997</v>
      </c>
      <c r="CQ5">
        <v>-5.03</v>
      </c>
      <c r="CR5">
        <v>1.77</v>
      </c>
      <c r="CS5">
        <v>5.36</v>
      </c>
      <c r="CT5">
        <v>6.7</v>
      </c>
      <c r="CU5">
        <v>0.42</v>
      </c>
      <c r="CV5">
        <v>22.57</v>
      </c>
      <c r="CW5">
        <v>13.35</v>
      </c>
      <c r="CX5">
        <v>2.95</v>
      </c>
      <c r="CY5">
        <v>0</v>
      </c>
      <c r="CZ5">
        <v>0.22</v>
      </c>
      <c r="DA5">
        <v>5.29</v>
      </c>
      <c r="DB5">
        <v>-0.83</v>
      </c>
      <c r="DC5">
        <v>0.5</v>
      </c>
      <c r="DD5">
        <v>2.56</v>
      </c>
      <c r="DE5">
        <v>1.76</v>
      </c>
      <c r="DF5">
        <v>0.12</v>
      </c>
      <c r="DG5">
        <v>12.57</v>
      </c>
      <c r="DH5">
        <v>0.57732700000000003</v>
      </c>
      <c r="DI5">
        <v>0</v>
      </c>
      <c r="DJ5">
        <v>3.1598399999999999E-2</v>
      </c>
      <c r="DK5">
        <v>0.14350299999999999</v>
      </c>
      <c r="DL5">
        <v>-6.7231000000000001E-3</v>
      </c>
      <c r="DM5">
        <v>5.8625900000000002E-2</v>
      </c>
      <c r="DN5">
        <v>8.5034299999999993E-2</v>
      </c>
      <c r="DO5">
        <v>0.24510499999999999</v>
      </c>
      <c r="DP5">
        <v>2.02483E-2</v>
      </c>
      <c r="DQ5">
        <v>1.15472</v>
      </c>
      <c r="DR5">
        <v>0.75242799999999999</v>
      </c>
      <c r="DS5" t="s">
        <v>689</v>
      </c>
      <c r="DT5" t="s">
        <v>700</v>
      </c>
      <c r="DU5" t="s">
        <v>701</v>
      </c>
      <c r="DV5" t="s">
        <v>455</v>
      </c>
      <c r="DW5">
        <v>2.5539300000000003E-4</v>
      </c>
      <c r="DX5">
        <v>2.55405E-4</v>
      </c>
      <c r="EC5">
        <v>13.35</v>
      </c>
      <c r="ED5">
        <v>0</v>
      </c>
      <c r="EE5">
        <v>13.35</v>
      </c>
      <c r="EF5">
        <v>0</v>
      </c>
      <c r="EG5">
        <v>4.3600000000000003</v>
      </c>
      <c r="EH5">
        <v>0</v>
      </c>
      <c r="EI5">
        <v>3.23</v>
      </c>
      <c r="EJ5">
        <v>5.23</v>
      </c>
      <c r="EK5">
        <v>1</v>
      </c>
      <c r="EL5">
        <v>1</v>
      </c>
      <c r="EM5">
        <v>2.5240999999999998</v>
      </c>
      <c r="EP5">
        <v>1</v>
      </c>
      <c r="EQ5">
        <v>1</v>
      </c>
      <c r="ER5">
        <v>33.255000000000003</v>
      </c>
      <c r="ES5">
        <v>33.75</v>
      </c>
      <c r="ET5">
        <v>33.095700000000001</v>
      </c>
      <c r="EU5">
        <v>33.587400000000002</v>
      </c>
      <c r="EV5">
        <v>660.78499999999997</v>
      </c>
      <c r="EW5">
        <v>0</v>
      </c>
      <c r="EX5">
        <v>49.925600000000003</v>
      </c>
      <c r="EY5">
        <v>259.69900000000001</v>
      </c>
      <c r="EZ5">
        <v>0</v>
      </c>
      <c r="FA5">
        <v>-276.53800000000001</v>
      </c>
      <c r="FB5">
        <v>0</v>
      </c>
      <c r="FC5">
        <v>0</v>
      </c>
      <c r="FD5">
        <v>110.404</v>
      </c>
      <c r="FE5">
        <v>154.518</v>
      </c>
      <c r="FF5">
        <v>391.38499999999999</v>
      </c>
      <c r="FG5">
        <v>27.673200000000001</v>
      </c>
      <c r="FH5">
        <v>1377.85</v>
      </c>
      <c r="FI5">
        <v>0</v>
      </c>
      <c r="FJ5">
        <v>0</v>
      </c>
      <c r="FK5">
        <v>0</v>
      </c>
      <c r="FL5">
        <v>252.315</v>
      </c>
      <c r="FM5">
        <v>252.315</v>
      </c>
      <c r="FN5">
        <v>330.53199999999998</v>
      </c>
      <c r="FO5">
        <v>0</v>
      </c>
      <c r="FP5">
        <v>24.962800000000001</v>
      </c>
      <c r="FQ5">
        <v>129.84899999999999</v>
      </c>
      <c r="FR5">
        <v>-92.179299999999998</v>
      </c>
      <c r="FS5">
        <v>55.201799999999999</v>
      </c>
      <c r="FT5">
        <v>77.258799999999994</v>
      </c>
      <c r="FU5">
        <v>195.69200000000001</v>
      </c>
      <c r="FV5">
        <v>13.836600000000001</v>
      </c>
      <c r="FW5">
        <v>735.15499999999997</v>
      </c>
      <c r="FX5">
        <v>0</v>
      </c>
      <c r="FY5">
        <v>0</v>
      </c>
      <c r="FZ5">
        <v>252.315</v>
      </c>
      <c r="GA5">
        <v>252.315</v>
      </c>
      <c r="GB5">
        <v>2.5240999999999998</v>
      </c>
      <c r="GC5">
        <v>3828.05</v>
      </c>
      <c r="GD5">
        <v>1919.24</v>
      </c>
      <c r="GE5">
        <v>50.136299999999999</v>
      </c>
      <c r="GF5">
        <v>2.5240999999999998</v>
      </c>
      <c r="GG5">
        <v>3828.05</v>
      </c>
      <c r="GH5">
        <v>1919.24</v>
      </c>
      <c r="GI5">
        <v>50.136200000000002</v>
      </c>
      <c r="GJ5">
        <v>0</v>
      </c>
      <c r="GK5">
        <v>0</v>
      </c>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c r="HS5" s="122"/>
      <c r="HT5" s="122"/>
      <c r="HU5" s="122"/>
      <c r="HV5" s="122"/>
      <c r="HW5" s="122"/>
      <c r="HX5" s="122"/>
      <c r="HY5" s="122"/>
      <c r="HZ5" s="122"/>
      <c r="IA5" s="122"/>
      <c r="IB5" s="122"/>
      <c r="IC5" s="122"/>
      <c r="ID5" s="122"/>
      <c r="IE5" s="122"/>
      <c r="IF5" s="122"/>
      <c r="IG5" s="122"/>
      <c r="IH5" s="122"/>
      <c r="II5" s="122"/>
      <c r="IJ5" s="122"/>
      <c r="IK5" s="122"/>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22"/>
      <c r="JR5" s="122"/>
      <c r="JS5" s="122"/>
      <c r="JT5" s="122"/>
      <c r="JU5" s="122"/>
      <c r="JV5" s="122"/>
      <c r="JW5" s="122"/>
      <c r="JX5" s="122"/>
      <c r="JY5" s="122"/>
      <c r="JZ5" s="122"/>
      <c r="KA5" s="122"/>
      <c r="KB5" s="122"/>
      <c r="KC5" s="122"/>
      <c r="KD5" s="122"/>
      <c r="KE5" s="122"/>
      <c r="KF5" s="122"/>
      <c r="KG5" s="122"/>
      <c r="KH5" s="122"/>
      <c r="KI5" s="122"/>
      <c r="KJ5" s="122"/>
      <c r="KK5" s="122"/>
      <c r="KL5" s="122"/>
      <c r="KM5" s="122"/>
      <c r="KN5" s="122"/>
      <c r="KO5" s="122"/>
      <c r="KP5" s="122"/>
      <c r="KQ5" s="122"/>
      <c r="KR5" s="122"/>
      <c r="KS5" s="122"/>
      <c r="KT5" s="122"/>
      <c r="KU5" s="122"/>
      <c r="KV5" s="122"/>
      <c r="KW5" s="122"/>
      <c r="KX5" s="122"/>
      <c r="KY5" s="122"/>
      <c r="KZ5" s="122"/>
      <c r="LA5" s="122"/>
      <c r="LB5" s="122"/>
      <c r="LC5" s="122"/>
      <c r="LD5" s="122"/>
      <c r="LE5" s="122"/>
      <c r="LF5" s="122"/>
      <c r="LG5" s="122"/>
      <c r="LH5" s="122"/>
      <c r="LI5" s="122"/>
      <c r="LJ5" s="122"/>
      <c r="LK5" s="122"/>
      <c r="LL5" s="122"/>
      <c r="LM5" s="122"/>
      <c r="LN5" s="122"/>
      <c r="LO5" s="122"/>
      <c r="LP5" s="122"/>
      <c r="LQ5" s="122"/>
      <c r="LR5" s="122"/>
      <c r="LS5" s="122"/>
      <c r="LT5" s="122"/>
      <c r="LU5" s="122"/>
      <c r="LV5" s="122"/>
      <c r="LW5" s="122"/>
      <c r="LX5" s="122"/>
      <c r="LY5" s="122"/>
      <c r="LZ5" s="122"/>
      <c r="MA5" s="122"/>
      <c r="MB5" s="122"/>
      <c r="MC5" s="122"/>
      <c r="MD5" s="122"/>
      <c r="ME5" s="122"/>
      <c r="MF5" s="122"/>
      <c r="MG5" s="122"/>
      <c r="MH5" s="122"/>
      <c r="MI5" s="122"/>
      <c r="MJ5" s="122"/>
      <c r="MK5" s="122"/>
      <c r="ML5" s="122"/>
      <c r="MM5" s="122"/>
      <c r="MN5" s="122"/>
      <c r="MO5" s="122"/>
      <c r="MP5" s="122"/>
      <c r="MQ5" s="122"/>
      <c r="MR5" s="122"/>
      <c r="MS5" s="122"/>
      <c r="MT5" s="122"/>
      <c r="MU5" s="122"/>
      <c r="MV5" s="122"/>
      <c r="MW5" s="122"/>
      <c r="MX5" s="122"/>
      <c r="MY5" s="122"/>
      <c r="MZ5" s="122"/>
      <c r="NA5" s="122"/>
      <c r="NB5" s="122"/>
      <c r="NC5" s="122"/>
      <c r="ND5" s="122"/>
      <c r="NE5" s="122"/>
      <c r="NF5" s="122"/>
      <c r="NG5" s="122"/>
      <c r="NH5" s="122"/>
      <c r="NI5" s="122"/>
      <c r="NJ5" s="122"/>
      <c r="NK5" s="122"/>
      <c r="NL5" s="122"/>
      <c r="NM5" s="122"/>
      <c r="NN5" s="122"/>
      <c r="NO5" s="122"/>
      <c r="NP5" s="122"/>
      <c r="NQ5" s="122"/>
      <c r="NR5" s="122"/>
      <c r="NS5" s="122"/>
      <c r="NT5" s="122"/>
      <c r="NU5" s="122"/>
      <c r="NV5" s="122"/>
      <c r="NW5" s="122"/>
      <c r="NX5" s="122"/>
    </row>
    <row r="6" spans="1:388" x14ac:dyDescent="0.3">
      <c r="A6" s="110">
        <v>45966.788275462961</v>
      </c>
      <c r="B6" t="s">
        <v>703</v>
      </c>
      <c r="D6">
        <v>3</v>
      </c>
      <c r="E6">
        <v>1</v>
      </c>
      <c r="F6">
        <v>2100</v>
      </c>
      <c r="G6" t="s">
        <v>452</v>
      </c>
      <c r="H6" t="s">
        <v>453</v>
      </c>
      <c r="I6">
        <v>0</v>
      </c>
      <c r="J6">
        <v>0</v>
      </c>
      <c r="K6">
        <v>4.1399999999999997</v>
      </c>
      <c r="L6" t="s">
        <v>688</v>
      </c>
      <c r="M6">
        <v>1143.1099999999999</v>
      </c>
      <c r="N6">
        <v>0</v>
      </c>
      <c r="O6">
        <v>276.71899999999999</v>
      </c>
      <c r="P6">
        <v>1340.55</v>
      </c>
      <c r="Q6">
        <v>0</v>
      </c>
      <c r="R6">
        <v>-3853.61</v>
      </c>
      <c r="S6">
        <v>0</v>
      </c>
      <c r="T6">
        <v>0</v>
      </c>
      <c r="U6">
        <v>505.55700000000002</v>
      </c>
      <c r="V6">
        <v>915.09699999999998</v>
      </c>
      <c r="W6">
        <v>2025.88</v>
      </c>
      <c r="X6">
        <v>119.621</v>
      </c>
      <c r="Y6">
        <v>2472.9299999999998</v>
      </c>
      <c r="Z6">
        <v>2760.38</v>
      </c>
      <c r="AB6">
        <v>0</v>
      </c>
      <c r="AC6">
        <v>0</v>
      </c>
      <c r="AD6">
        <v>0</v>
      </c>
      <c r="AE6">
        <v>43.1492</v>
      </c>
      <c r="AF6">
        <v>43.1492</v>
      </c>
      <c r="AG6">
        <v>0</v>
      </c>
      <c r="AH6">
        <v>4.75</v>
      </c>
      <c r="AI6">
        <v>0</v>
      </c>
      <c r="AJ6">
        <v>0.88</v>
      </c>
      <c r="AK6">
        <v>4.3</v>
      </c>
      <c r="AL6">
        <v>0</v>
      </c>
      <c r="AM6">
        <v>-4.9800000000000004</v>
      </c>
      <c r="AN6">
        <v>0</v>
      </c>
      <c r="AO6">
        <v>0</v>
      </c>
      <c r="AP6">
        <v>1.79</v>
      </c>
      <c r="AQ6">
        <v>5.35</v>
      </c>
      <c r="AR6">
        <v>6.7</v>
      </c>
      <c r="AS6">
        <v>0.42</v>
      </c>
      <c r="AT6">
        <v>19.21</v>
      </c>
      <c r="AU6">
        <v>9.93</v>
      </c>
      <c r="AV6">
        <v>1.86</v>
      </c>
      <c r="AW6">
        <v>0</v>
      </c>
      <c r="AX6">
        <v>0.22</v>
      </c>
      <c r="AY6">
        <v>1.06</v>
      </c>
      <c r="AZ6">
        <v>-0.88</v>
      </c>
      <c r="BA6">
        <v>0</v>
      </c>
      <c r="BB6">
        <v>0</v>
      </c>
      <c r="BC6">
        <v>0.5</v>
      </c>
      <c r="BD6">
        <v>2.56</v>
      </c>
      <c r="BE6">
        <v>1.76</v>
      </c>
      <c r="BF6">
        <v>0.12</v>
      </c>
      <c r="BG6">
        <v>7.2</v>
      </c>
      <c r="BH6">
        <v>0.45599299999999998</v>
      </c>
      <c r="BI6">
        <v>0</v>
      </c>
      <c r="BJ6">
        <v>3.1598399999999999E-2</v>
      </c>
      <c r="BK6">
        <v>0.12568499999999999</v>
      </c>
      <c r="BL6">
        <v>0</v>
      </c>
      <c r="BM6">
        <v>-7.3240099999999997E-3</v>
      </c>
      <c r="BN6">
        <v>0</v>
      </c>
      <c r="BO6">
        <v>0</v>
      </c>
      <c r="BP6">
        <v>5.8625900000000002E-2</v>
      </c>
      <c r="BQ6">
        <v>8.5444099999999995E-2</v>
      </c>
      <c r="BR6">
        <v>0.24510499999999999</v>
      </c>
      <c r="BS6">
        <v>2.02483E-2</v>
      </c>
      <c r="BT6">
        <v>1.0153700000000001</v>
      </c>
      <c r="BU6">
        <v>0.61327600000000004</v>
      </c>
      <c r="BV6">
        <v>1143.24</v>
      </c>
      <c r="BW6">
        <v>0</v>
      </c>
      <c r="BX6">
        <v>276.71899999999999</v>
      </c>
      <c r="BY6">
        <v>1340.55</v>
      </c>
      <c r="BZ6">
        <v>-3853.61</v>
      </c>
      <c r="CA6">
        <v>505.55700000000002</v>
      </c>
      <c r="CB6">
        <v>915.09699999999998</v>
      </c>
      <c r="CC6">
        <v>2025.88</v>
      </c>
      <c r="CD6">
        <v>119.621</v>
      </c>
      <c r="CE6">
        <v>2473.0500000000002</v>
      </c>
      <c r="CF6">
        <v>2760.5</v>
      </c>
      <c r="CH6">
        <v>0</v>
      </c>
      <c r="CI6">
        <v>0</v>
      </c>
      <c r="CJ6">
        <v>43.1492</v>
      </c>
      <c r="CK6">
        <v>43.1492</v>
      </c>
      <c r="CL6">
        <v>0</v>
      </c>
      <c r="CM6">
        <v>4.75</v>
      </c>
      <c r="CN6">
        <v>0</v>
      </c>
      <c r="CO6">
        <v>0.88</v>
      </c>
      <c r="CP6">
        <v>4.3</v>
      </c>
      <c r="CQ6">
        <v>-4.9800000000000004</v>
      </c>
      <c r="CR6">
        <v>1.79</v>
      </c>
      <c r="CS6">
        <v>5.35</v>
      </c>
      <c r="CT6">
        <v>6.7</v>
      </c>
      <c r="CU6">
        <v>0.42</v>
      </c>
      <c r="CV6">
        <v>19.21</v>
      </c>
      <c r="CW6">
        <v>9.93</v>
      </c>
      <c r="CX6">
        <v>1.84</v>
      </c>
      <c r="CY6">
        <v>0</v>
      </c>
      <c r="CZ6">
        <v>0.22</v>
      </c>
      <c r="DA6">
        <v>5.22</v>
      </c>
      <c r="DB6">
        <v>-0.88</v>
      </c>
      <c r="DC6">
        <v>0.5</v>
      </c>
      <c r="DD6">
        <v>2.56</v>
      </c>
      <c r="DE6">
        <v>1.76</v>
      </c>
      <c r="DF6">
        <v>0.12</v>
      </c>
      <c r="DG6">
        <v>11.34</v>
      </c>
      <c r="DH6">
        <v>0.45604499999999998</v>
      </c>
      <c r="DI6">
        <v>0</v>
      </c>
      <c r="DJ6">
        <v>3.1598399999999999E-2</v>
      </c>
      <c r="DK6">
        <v>0.12568499999999999</v>
      </c>
      <c r="DL6">
        <v>-7.3240099999999997E-3</v>
      </c>
      <c r="DM6">
        <v>5.8625900000000002E-2</v>
      </c>
      <c r="DN6">
        <v>8.5444099999999995E-2</v>
      </c>
      <c r="DO6">
        <v>0.24510499999999999</v>
      </c>
      <c r="DP6">
        <v>2.02483E-2</v>
      </c>
      <c r="DQ6">
        <v>1.0154300000000001</v>
      </c>
      <c r="DR6">
        <v>0.61332799999999998</v>
      </c>
      <c r="DS6" t="s">
        <v>689</v>
      </c>
      <c r="DT6" t="s">
        <v>700</v>
      </c>
      <c r="DU6" t="s">
        <v>701</v>
      </c>
      <c r="DV6" t="s">
        <v>455</v>
      </c>
      <c r="DW6" s="117">
        <v>5.20755E-5</v>
      </c>
      <c r="DX6" s="117">
        <v>5.20695E-5</v>
      </c>
      <c r="EC6">
        <v>9.93</v>
      </c>
      <c r="ED6">
        <v>0</v>
      </c>
      <c r="EE6">
        <v>9.93</v>
      </c>
      <c r="EF6">
        <v>0</v>
      </c>
      <c r="EG6">
        <v>3.14</v>
      </c>
      <c r="EH6">
        <v>0</v>
      </c>
      <c r="EI6">
        <v>2.12</v>
      </c>
      <c r="EJ6">
        <v>5.16</v>
      </c>
      <c r="EK6">
        <v>1</v>
      </c>
      <c r="EL6">
        <v>1</v>
      </c>
      <c r="EM6">
        <v>2.4388000000000001</v>
      </c>
      <c r="EP6">
        <v>1</v>
      </c>
      <c r="EQ6">
        <v>1</v>
      </c>
      <c r="ER6">
        <v>26.388999999999999</v>
      </c>
      <c r="ES6">
        <v>26.742999999999999</v>
      </c>
      <c r="ET6">
        <v>26.367799999999999</v>
      </c>
      <c r="EU6">
        <v>26.722200000000001</v>
      </c>
      <c r="EV6">
        <v>414.16699999999997</v>
      </c>
      <c r="EW6">
        <v>0</v>
      </c>
      <c r="EX6">
        <v>49.925600000000003</v>
      </c>
      <c r="EY6">
        <v>234.54400000000001</v>
      </c>
      <c r="EZ6">
        <v>0</v>
      </c>
      <c r="FA6">
        <v>-294.59500000000003</v>
      </c>
      <c r="FB6">
        <v>0</v>
      </c>
      <c r="FC6">
        <v>0</v>
      </c>
      <c r="FD6">
        <v>110.404</v>
      </c>
      <c r="FE6">
        <v>154.828</v>
      </c>
      <c r="FF6">
        <v>391.38499999999999</v>
      </c>
      <c r="FG6">
        <v>27.673200000000001</v>
      </c>
      <c r="FH6">
        <v>1088.33</v>
      </c>
      <c r="FI6">
        <v>0</v>
      </c>
      <c r="FJ6">
        <v>0</v>
      </c>
      <c r="FK6">
        <v>0</v>
      </c>
      <c r="FL6">
        <v>252.315</v>
      </c>
      <c r="FM6">
        <v>252.315</v>
      </c>
      <c r="FN6">
        <v>207.107</v>
      </c>
      <c r="FO6">
        <v>0</v>
      </c>
      <c r="FP6">
        <v>24.962800000000001</v>
      </c>
      <c r="FQ6">
        <v>117.27200000000001</v>
      </c>
      <c r="FR6">
        <v>-98.198300000000003</v>
      </c>
      <c r="FS6">
        <v>55.201799999999999</v>
      </c>
      <c r="FT6">
        <v>77.414100000000005</v>
      </c>
      <c r="FU6">
        <v>195.69200000000001</v>
      </c>
      <c r="FV6">
        <v>13.836600000000001</v>
      </c>
      <c r="FW6">
        <v>593.28800000000001</v>
      </c>
      <c r="FX6">
        <v>0</v>
      </c>
      <c r="FY6">
        <v>0</v>
      </c>
      <c r="FZ6">
        <v>252.315</v>
      </c>
      <c r="GA6">
        <v>252.315</v>
      </c>
      <c r="GB6">
        <v>2.4388000000000001</v>
      </c>
      <c r="GC6">
        <v>3854.73</v>
      </c>
      <c r="GD6">
        <v>1987.51</v>
      </c>
      <c r="GE6">
        <v>51.560299999999998</v>
      </c>
      <c r="GF6">
        <v>2.4388000000000001</v>
      </c>
      <c r="GG6">
        <v>3854.73</v>
      </c>
      <c r="GH6">
        <v>1987.51</v>
      </c>
      <c r="GI6">
        <v>51.560400000000001</v>
      </c>
      <c r="GJ6">
        <v>0</v>
      </c>
      <c r="GK6">
        <v>0</v>
      </c>
      <c r="NP6" s="128"/>
    </row>
    <row r="7" spans="1:388" x14ac:dyDescent="0.3">
      <c r="A7" s="110">
        <v>45966.788900462961</v>
      </c>
      <c r="B7" t="s">
        <v>704</v>
      </c>
      <c r="D7">
        <v>4</v>
      </c>
      <c r="E7">
        <v>1</v>
      </c>
      <c r="F7">
        <v>2100</v>
      </c>
      <c r="G7" t="s">
        <v>452</v>
      </c>
      <c r="H7" t="s">
        <v>453</v>
      </c>
      <c r="I7">
        <v>0</v>
      </c>
      <c r="J7">
        <v>0</v>
      </c>
      <c r="K7">
        <v>3.93</v>
      </c>
      <c r="L7">
        <v>13</v>
      </c>
      <c r="M7">
        <v>1640.42</v>
      </c>
      <c r="N7">
        <v>115.637</v>
      </c>
      <c r="O7">
        <v>277.42</v>
      </c>
      <c r="P7">
        <v>1308.78</v>
      </c>
      <c r="Q7">
        <v>0</v>
      </c>
      <c r="R7">
        <v>-4070.87</v>
      </c>
      <c r="S7">
        <v>0</v>
      </c>
      <c r="T7">
        <v>0</v>
      </c>
      <c r="U7">
        <v>505.55700000000002</v>
      </c>
      <c r="V7">
        <v>939.07500000000005</v>
      </c>
      <c r="W7">
        <v>2025.88</v>
      </c>
      <c r="X7">
        <v>119.621</v>
      </c>
      <c r="Y7">
        <v>2861.53</v>
      </c>
      <c r="Z7">
        <v>3342.26</v>
      </c>
      <c r="AA7">
        <v>67.884699999999995</v>
      </c>
      <c r="AB7">
        <v>0</v>
      </c>
      <c r="AC7">
        <v>0</v>
      </c>
      <c r="AD7">
        <v>0</v>
      </c>
      <c r="AE7">
        <v>43.1492</v>
      </c>
      <c r="AF7">
        <v>43.1492</v>
      </c>
      <c r="AG7">
        <v>0</v>
      </c>
      <c r="AH7">
        <v>6.26</v>
      </c>
      <c r="AI7">
        <v>0.45</v>
      </c>
      <c r="AJ7">
        <v>0.89</v>
      </c>
      <c r="AK7">
        <v>4.17</v>
      </c>
      <c r="AL7">
        <v>0</v>
      </c>
      <c r="AM7">
        <v>-5.42</v>
      </c>
      <c r="AN7">
        <v>0</v>
      </c>
      <c r="AO7">
        <v>0</v>
      </c>
      <c r="AP7">
        <v>1.76</v>
      </c>
      <c r="AQ7">
        <v>5.44</v>
      </c>
      <c r="AR7">
        <v>6.66</v>
      </c>
      <c r="AS7">
        <v>0.42</v>
      </c>
      <c r="AT7">
        <v>20.63</v>
      </c>
      <c r="AU7">
        <v>11.77</v>
      </c>
      <c r="AV7">
        <v>2.4900000000000002</v>
      </c>
      <c r="AW7">
        <v>7.0000000000000007E-2</v>
      </c>
      <c r="AX7">
        <v>0.23</v>
      </c>
      <c r="AY7">
        <v>1.0900000000000001</v>
      </c>
      <c r="AZ7">
        <v>-0.97</v>
      </c>
      <c r="BA7">
        <v>0</v>
      </c>
      <c r="BB7">
        <v>0</v>
      </c>
      <c r="BC7">
        <v>0.5</v>
      </c>
      <c r="BD7">
        <v>2.57</v>
      </c>
      <c r="BE7">
        <v>1.76</v>
      </c>
      <c r="BF7">
        <v>0.12</v>
      </c>
      <c r="BG7">
        <v>7.86</v>
      </c>
      <c r="BH7">
        <v>0.55415099999999995</v>
      </c>
      <c r="BI7">
        <v>0</v>
      </c>
      <c r="BJ7">
        <v>3.1678400000000002E-2</v>
      </c>
      <c r="BK7">
        <v>0.14335000000000001</v>
      </c>
      <c r="BL7">
        <v>0</v>
      </c>
      <c r="BM7">
        <v>-1.0412299999999999E-2</v>
      </c>
      <c r="BN7">
        <v>0</v>
      </c>
      <c r="BO7">
        <v>0</v>
      </c>
      <c r="BP7">
        <v>5.8625900000000002E-2</v>
      </c>
      <c r="BQ7">
        <v>8.6578299999999997E-2</v>
      </c>
      <c r="BR7">
        <v>0.24510499999999999</v>
      </c>
      <c r="BS7">
        <v>2.02483E-2</v>
      </c>
      <c r="BT7">
        <v>1.1293200000000001</v>
      </c>
      <c r="BU7">
        <v>0.72918000000000005</v>
      </c>
      <c r="BV7">
        <v>1640.51</v>
      </c>
      <c r="BW7">
        <v>115.652</v>
      </c>
      <c r="BX7">
        <v>277.42</v>
      </c>
      <c r="BY7">
        <v>1308.78</v>
      </c>
      <c r="BZ7">
        <v>-4070.87</v>
      </c>
      <c r="CA7">
        <v>505.55700000000002</v>
      </c>
      <c r="CB7">
        <v>939.07500000000005</v>
      </c>
      <c r="CC7">
        <v>2025.88</v>
      </c>
      <c r="CD7">
        <v>119.621</v>
      </c>
      <c r="CE7">
        <v>2861.63</v>
      </c>
      <c r="CF7">
        <v>3342.36</v>
      </c>
      <c r="CG7">
        <v>67.894499999999994</v>
      </c>
      <c r="CH7">
        <v>0</v>
      </c>
      <c r="CI7">
        <v>0</v>
      </c>
      <c r="CJ7">
        <v>43.1492</v>
      </c>
      <c r="CK7">
        <v>43.1492</v>
      </c>
      <c r="CL7">
        <v>0</v>
      </c>
      <c r="CM7">
        <v>6.26</v>
      </c>
      <c r="CN7">
        <v>0.45</v>
      </c>
      <c r="CO7">
        <v>0.89</v>
      </c>
      <c r="CP7">
        <v>4.17</v>
      </c>
      <c r="CQ7">
        <v>-5.42</v>
      </c>
      <c r="CR7">
        <v>1.76</v>
      </c>
      <c r="CS7">
        <v>5.44</v>
      </c>
      <c r="CT7">
        <v>6.66</v>
      </c>
      <c r="CU7">
        <v>0.42</v>
      </c>
      <c r="CV7">
        <v>20.63</v>
      </c>
      <c r="CW7">
        <v>11.77</v>
      </c>
      <c r="CX7">
        <v>2.4700000000000002</v>
      </c>
      <c r="CY7">
        <v>7.0000000000000007E-2</v>
      </c>
      <c r="CZ7">
        <v>0.23</v>
      </c>
      <c r="DA7">
        <v>5.04</v>
      </c>
      <c r="DB7">
        <v>-0.97</v>
      </c>
      <c r="DC7">
        <v>0.5</v>
      </c>
      <c r="DD7">
        <v>2.57</v>
      </c>
      <c r="DE7">
        <v>1.76</v>
      </c>
      <c r="DF7">
        <v>0.12</v>
      </c>
      <c r="DG7">
        <v>11.79</v>
      </c>
      <c r="DH7">
        <v>0.55419200000000002</v>
      </c>
      <c r="DI7">
        <v>0</v>
      </c>
      <c r="DJ7">
        <v>3.1678400000000002E-2</v>
      </c>
      <c r="DK7">
        <v>0.14335200000000001</v>
      </c>
      <c r="DL7">
        <v>-1.0412299999999999E-2</v>
      </c>
      <c r="DM7">
        <v>5.8625900000000002E-2</v>
      </c>
      <c r="DN7">
        <v>8.6578299999999997E-2</v>
      </c>
      <c r="DO7">
        <v>0.24510499999999999</v>
      </c>
      <c r="DP7">
        <v>2.02483E-2</v>
      </c>
      <c r="DQ7">
        <v>1.12937</v>
      </c>
      <c r="DR7">
        <v>0.72922200000000004</v>
      </c>
      <c r="DS7" t="s">
        <v>689</v>
      </c>
      <c r="DT7" t="s">
        <v>700</v>
      </c>
      <c r="DU7" t="s">
        <v>701</v>
      </c>
      <c r="DV7" t="s">
        <v>455</v>
      </c>
      <c r="DW7" s="117">
        <v>4.2141400000000003E-5</v>
      </c>
      <c r="DX7" s="117">
        <v>4.2129899999999998E-5</v>
      </c>
      <c r="EC7">
        <v>11.77</v>
      </c>
      <c r="ED7">
        <v>0</v>
      </c>
      <c r="EE7">
        <v>11.77</v>
      </c>
      <c r="EF7">
        <v>0</v>
      </c>
      <c r="EG7">
        <v>3.88</v>
      </c>
      <c r="EH7">
        <v>0</v>
      </c>
      <c r="EI7">
        <v>2.83</v>
      </c>
      <c r="EJ7">
        <v>4.9800000000000004</v>
      </c>
      <c r="EK7">
        <v>1</v>
      </c>
      <c r="EL7">
        <v>1</v>
      </c>
      <c r="EM7">
        <v>2.4405999999999999</v>
      </c>
      <c r="EP7">
        <v>1</v>
      </c>
      <c r="EQ7">
        <v>1</v>
      </c>
      <c r="ER7">
        <v>22.971</v>
      </c>
      <c r="ES7">
        <v>23.256</v>
      </c>
      <c r="ET7">
        <v>22.9422</v>
      </c>
      <c r="EU7">
        <v>23.226700000000001</v>
      </c>
      <c r="EV7">
        <v>552.92700000000002</v>
      </c>
      <c r="EW7">
        <v>15.0205</v>
      </c>
      <c r="EX7">
        <v>50.052</v>
      </c>
      <c r="EY7">
        <v>241.87899999999999</v>
      </c>
      <c r="EZ7">
        <v>0</v>
      </c>
      <c r="FA7">
        <v>-323.601</v>
      </c>
      <c r="FB7">
        <v>0</v>
      </c>
      <c r="FC7">
        <v>0</v>
      </c>
      <c r="FD7">
        <v>110.404</v>
      </c>
      <c r="FE7">
        <v>157.59</v>
      </c>
      <c r="FF7">
        <v>391.38499999999999</v>
      </c>
      <c r="FG7">
        <v>27.673200000000001</v>
      </c>
      <c r="FH7">
        <v>1223.33</v>
      </c>
      <c r="FI7">
        <v>0</v>
      </c>
      <c r="FJ7">
        <v>0</v>
      </c>
      <c r="FK7">
        <v>0</v>
      </c>
      <c r="FL7">
        <v>252.315</v>
      </c>
      <c r="FM7">
        <v>252.315</v>
      </c>
      <c r="FN7">
        <v>276.47899999999998</v>
      </c>
      <c r="FO7">
        <v>7.5112300000000003</v>
      </c>
      <c r="FP7">
        <v>25.026</v>
      </c>
      <c r="FQ7">
        <v>120.94</v>
      </c>
      <c r="FR7">
        <v>-107.867</v>
      </c>
      <c r="FS7">
        <v>55.201799999999999</v>
      </c>
      <c r="FT7">
        <v>78.794899999999998</v>
      </c>
      <c r="FU7">
        <v>195.69200000000001</v>
      </c>
      <c r="FV7">
        <v>13.836600000000001</v>
      </c>
      <c r="FW7">
        <v>665.61500000000001</v>
      </c>
      <c r="FX7">
        <v>0</v>
      </c>
      <c r="FY7">
        <v>0</v>
      </c>
      <c r="FZ7">
        <v>252.315</v>
      </c>
      <c r="GA7">
        <v>252.315</v>
      </c>
      <c r="GB7">
        <v>2.4405999999999999</v>
      </c>
      <c r="GC7">
        <v>4072.06</v>
      </c>
      <c r="GD7">
        <v>2054.29</v>
      </c>
      <c r="GE7">
        <v>50.448300000000003</v>
      </c>
      <c r="GF7">
        <v>2.4405999999999999</v>
      </c>
      <c r="GG7">
        <v>4072.06</v>
      </c>
      <c r="GH7">
        <v>2054.29</v>
      </c>
      <c r="GI7">
        <v>50.448399999999999</v>
      </c>
      <c r="GJ7">
        <v>0</v>
      </c>
      <c r="GK7">
        <v>0</v>
      </c>
    </row>
    <row r="8" spans="1:388" s="123" customFormat="1" ht="15" thickBot="1" x14ac:dyDescent="0.35">
      <c r="A8" s="110">
        <v>45966.789548611108</v>
      </c>
      <c r="B8" t="s">
        <v>705</v>
      </c>
      <c r="C8"/>
      <c r="D8">
        <v>5</v>
      </c>
      <c r="E8">
        <v>1</v>
      </c>
      <c r="F8">
        <v>2100</v>
      </c>
      <c r="G8" t="s">
        <v>452</v>
      </c>
      <c r="H8" t="s">
        <v>453</v>
      </c>
      <c r="I8">
        <v>0</v>
      </c>
      <c r="J8">
        <v>0</v>
      </c>
      <c r="K8">
        <v>4.18</v>
      </c>
      <c r="L8" t="s">
        <v>688</v>
      </c>
      <c r="M8">
        <v>1005.81</v>
      </c>
      <c r="N8">
        <v>0</v>
      </c>
      <c r="O8">
        <v>275.22300000000001</v>
      </c>
      <c r="P8">
        <v>1350.46</v>
      </c>
      <c r="Q8">
        <v>0</v>
      </c>
      <c r="R8">
        <v>-3778.39</v>
      </c>
      <c r="S8">
        <v>0</v>
      </c>
      <c r="T8">
        <v>0</v>
      </c>
      <c r="U8">
        <v>505.55700000000002</v>
      </c>
      <c r="V8">
        <v>916.22</v>
      </c>
      <c r="W8">
        <v>2025.88</v>
      </c>
      <c r="X8">
        <v>119.621</v>
      </c>
      <c r="Y8">
        <v>2420.37</v>
      </c>
      <c r="Z8">
        <v>2631.49</v>
      </c>
      <c r="AA8"/>
      <c r="AB8">
        <v>0</v>
      </c>
      <c r="AC8">
        <v>0</v>
      </c>
      <c r="AD8">
        <v>0</v>
      </c>
      <c r="AE8">
        <v>43.1492</v>
      </c>
      <c r="AF8">
        <v>43.1492</v>
      </c>
      <c r="AG8">
        <v>0</v>
      </c>
      <c r="AH8">
        <v>3.92</v>
      </c>
      <c r="AI8">
        <v>0</v>
      </c>
      <c r="AJ8">
        <v>0.88</v>
      </c>
      <c r="AK8">
        <v>4.3099999999999996</v>
      </c>
      <c r="AL8">
        <v>0</v>
      </c>
      <c r="AM8">
        <v>-5.12</v>
      </c>
      <c r="AN8">
        <v>0</v>
      </c>
      <c r="AO8">
        <v>0</v>
      </c>
      <c r="AP8">
        <v>1.78</v>
      </c>
      <c r="AQ8">
        <v>5.35</v>
      </c>
      <c r="AR8">
        <v>6.7</v>
      </c>
      <c r="AS8">
        <v>0.42</v>
      </c>
      <c r="AT8">
        <v>18.239999999999998</v>
      </c>
      <c r="AU8">
        <v>9.11</v>
      </c>
      <c r="AV8">
        <v>1.6</v>
      </c>
      <c r="AW8">
        <v>0</v>
      </c>
      <c r="AX8">
        <v>0.22</v>
      </c>
      <c r="AY8">
        <v>1.05</v>
      </c>
      <c r="AZ8">
        <v>-0.94</v>
      </c>
      <c r="BA8">
        <v>0</v>
      </c>
      <c r="BB8">
        <v>0</v>
      </c>
      <c r="BC8">
        <v>0.5</v>
      </c>
      <c r="BD8">
        <v>2.56</v>
      </c>
      <c r="BE8">
        <v>1.76</v>
      </c>
      <c r="BF8">
        <v>0.12</v>
      </c>
      <c r="BG8">
        <v>6.87</v>
      </c>
      <c r="BH8">
        <v>0.37947599999999998</v>
      </c>
      <c r="BI8">
        <v>0</v>
      </c>
      <c r="BJ8">
        <v>3.1427499999999997E-2</v>
      </c>
      <c r="BK8">
        <v>0.12667</v>
      </c>
      <c r="BL8">
        <v>0</v>
      </c>
      <c r="BM8">
        <v>-1.0965900000000001E-2</v>
      </c>
      <c r="BN8">
        <v>0</v>
      </c>
      <c r="BO8">
        <v>0</v>
      </c>
      <c r="BP8">
        <v>5.8625900000000002E-2</v>
      </c>
      <c r="BQ8">
        <v>8.5439899999999999E-2</v>
      </c>
      <c r="BR8">
        <v>0.24510499999999999</v>
      </c>
      <c r="BS8">
        <v>2.02483E-2</v>
      </c>
      <c r="BT8">
        <v>0.93602700000000005</v>
      </c>
      <c r="BU8">
        <v>0.537574</v>
      </c>
      <c r="BV8">
        <v>1006.03</v>
      </c>
      <c r="BW8">
        <v>0</v>
      </c>
      <c r="BX8">
        <v>275.22300000000001</v>
      </c>
      <c r="BY8">
        <v>1350.46</v>
      </c>
      <c r="BZ8">
        <v>-3778.39</v>
      </c>
      <c r="CA8">
        <v>505.55700000000002</v>
      </c>
      <c r="CB8">
        <v>916.22</v>
      </c>
      <c r="CC8">
        <v>2025.88</v>
      </c>
      <c r="CD8">
        <v>119.621</v>
      </c>
      <c r="CE8">
        <v>2420.6</v>
      </c>
      <c r="CF8">
        <v>2631.71</v>
      </c>
      <c r="CG8"/>
      <c r="CH8">
        <v>0</v>
      </c>
      <c r="CI8">
        <v>0</v>
      </c>
      <c r="CJ8">
        <v>43.1492</v>
      </c>
      <c r="CK8">
        <v>43.1492</v>
      </c>
      <c r="CL8">
        <v>0</v>
      </c>
      <c r="CM8">
        <v>3.92</v>
      </c>
      <c r="CN8">
        <v>0</v>
      </c>
      <c r="CO8">
        <v>0.88</v>
      </c>
      <c r="CP8">
        <v>4.3099999999999996</v>
      </c>
      <c r="CQ8">
        <v>-5.12</v>
      </c>
      <c r="CR8">
        <v>1.78</v>
      </c>
      <c r="CS8">
        <v>5.35</v>
      </c>
      <c r="CT8">
        <v>6.7</v>
      </c>
      <c r="CU8">
        <v>0.42</v>
      </c>
      <c r="CV8">
        <v>18.239999999999998</v>
      </c>
      <c r="CW8">
        <v>9.11</v>
      </c>
      <c r="CX8">
        <v>1.58</v>
      </c>
      <c r="CY8">
        <v>0</v>
      </c>
      <c r="CZ8">
        <v>0.22</v>
      </c>
      <c r="DA8">
        <v>5.25</v>
      </c>
      <c r="DB8">
        <v>-0.94</v>
      </c>
      <c r="DC8">
        <v>0.5</v>
      </c>
      <c r="DD8">
        <v>2.56</v>
      </c>
      <c r="DE8">
        <v>1.76</v>
      </c>
      <c r="DF8">
        <v>0.12</v>
      </c>
      <c r="DG8">
        <v>11.05</v>
      </c>
      <c r="DH8">
        <v>0.37955499999999998</v>
      </c>
      <c r="DI8">
        <v>0</v>
      </c>
      <c r="DJ8">
        <v>3.1427499999999997E-2</v>
      </c>
      <c r="DK8">
        <v>0.12667</v>
      </c>
      <c r="DL8">
        <v>-1.0965900000000001E-2</v>
      </c>
      <c r="DM8">
        <v>5.8625900000000002E-2</v>
      </c>
      <c r="DN8">
        <v>8.5439899999999999E-2</v>
      </c>
      <c r="DO8">
        <v>0.24510499999999999</v>
      </c>
      <c r="DP8">
        <v>2.02483E-2</v>
      </c>
      <c r="DQ8">
        <v>0.93610599999999999</v>
      </c>
      <c r="DR8">
        <v>0.53765300000000005</v>
      </c>
      <c r="DS8" t="s">
        <v>689</v>
      </c>
      <c r="DT8" t="s">
        <v>700</v>
      </c>
      <c r="DU8" t="s">
        <v>701</v>
      </c>
      <c r="DV8" t="s">
        <v>455</v>
      </c>
      <c r="DW8" s="117">
        <v>7.9526999999999999E-5</v>
      </c>
      <c r="DX8" s="117">
        <v>7.9487999999999995E-5</v>
      </c>
      <c r="DY8"/>
      <c r="DZ8"/>
      <c r="EA8"/>
      <c r="EB8"/>
      <c r="EC8">
        <v>9.11</v>
      </c>
      <c r="ED8">
        <v>0</v>
      </c>
      <c r="EE8">
        <v>9.11</v>
      </c>
      <c r="EF8">
        <v>0</v>
      </c>
      <c r="EG8">
        <v>2.87</v>
      </c>
      <c r="EH8">
        <v>0</v>
      </c>
      <c r="EI8">
        <v>1.86</v>
      </c>
      <c r="EJ8">
        <v>5.19</v>
      </c>
      <c r="EK8">
        <v>1</v>
      </c>
      <c r="EL8">
        <v>1</v>
      </c>
      <c r="EM8">
        <v>2.2885</v>
      </c>
      <c r="EN8"/>
      <c r="EO8"/>
      <c r="EP8">
        <v>1</v>
      </c>
      <c r="EQ8">
        <v>1</v>
      </c>
      <c r="ER8">
        <v>29.503</v>
      </c>
      <c r="ES8">
        <v>29.920999999999999</v>
      </c>
      <c r="ET8">
        <v>29.448599999999999</v>
      </c>
      <c r="EU8">
        <v>29.8659</v>
      </c>
      <c r="EV8">
        <v>356.25200000000001</v>
      </c>
      <c r="EW8">
        <v>0</v>
      </c>
      <c r="EX8">
        <v>49.6556</v>
      </c>
      <c r="EY8">
        <v>233.97399999999999</v>
      </c>
      <c r="EZ8">
        <v>0</v>
      </c>
      <c r="FA8">
        <v>-314.99</v>
      </c>
      <c r="FB8">
        <v>0</v>
      </c>
      <c r="FC8">
        <v>0</v>
      </c>
      <c r="FD8">
        <v>110.404</v>
      </c>
      <c r="FE8">
        <v>155.291</v>
      </c>
      <c r="FF8">
        <v>391.38499999999999</v>
      </c>
      <c r="FG8">
        <v>27.673200000000001</v>
      </c>
      <c r="FH8">
        <v>1009.64</v>
      </c>
      <c r="FI8">
        <v>0</v>
      </c>
      <c r="FJ8">
        <v>0</v>
      </c>
      <c r="FK8">
        <v>0</v>
      </c>
      <c r="FL8">
        <v>252.315</v>
      </c>
      <c r="FM8">
        <v>252.315</v>
      </c>
      <c r="FN8">
        <v>178.166</v>
      </c>
      <c r="FO8">
        <v>0</v>
      </c>
      <c r="FP8">
        <v>24.8278</v>
      </c>
      <c r="FQ8">
        <v>116.98699999999999</v>
      </c>
      <c r="FR8">
        <v>-104.997</v>
      </c>
      <c r="FS8">
        <v>55.201799999999999</v>
      </c>
      <c r="FT8">
        <v>77.645600000000002</v>
      </c>
      <c r="FU8">
        <v>195.69200000000001</v>
      </c>
      <c r="FV8">
        <v>13.836600000000001</v>
      </c>
      <c r="FW8">
        <v>557.36099999999999</v>
      </c>
      <c r="FX8">
        <v>0</v>
      </c>
      <c r="FY8">
        <v>0</v>
      </c>
      <c r="FZ8">
        <v>252.315</v>
      </c>
      <c r="GA8">
        <v>252.315</v>
      </c>
      <c r="GB8">
        <v>2.2885</v>
      </c>
      <c r="GC8">
        <v>3779.5</v>
      </c>
      <c r="GD8">
        <v>1890.67</v>
      </c>
      <c r="GE8">
        <v>50.0244</v>
      </c>
      <c r="GF8">
        <v>2.2885</v>
      </c>
      <c r="GG8">
        <v>3779.5</v>
      </c>
      <c r="GH8">
        <v>1890.67</v>
      </c>
      <c r="GI8">
        <v>50.0244</v>
      </c>
      <c r="GJ8">
        <v>0</v>
      </c>
      <c r="GK8">
        <v>0</v>
      </c>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row>
    <row r="9" spans="1:388" x14ac:dyDescent="0.3">
      <c r="A9" s="110">
        <v>45966.790196759262</v>
      </c>
      <c r="B9" t="s">
        <v>706</v>
      </c>
      <c r="D9">
        <v>6</v>
      </c>
      <c r="E9">
        <v>1</v>
      </c>
      <c r="F9">
        <v>2100</v>
      </c>
      <c r="G9" t="s">
        <v>452</v>
      </c>
      <c r="H9" t="s">
        <v>453</v>
      </c>
      <c r="I9">
        <v>0</v>
      </c>
      <c r="J9">
        <v>0</v>
      </c>
      <c r="K9">
        <v>3.91</v>
      </c>
      <c r="L9" t="s">
        <v>688</v>
      </c>
      <c r="M9">
        <v>298.80200000000002</v>
      </c>
      <c r="N9">
        <v>40.000100000000003</v>
      </c>
      <c r="O9">
        <v>280.19900000000001</v>
      </c>
      <c r="P9">
        <v>1024.3800000000001</v>
      </c>
      <c r="Q9">
        <v>0</v>
      </c>
      <c r="R9">
        <v>-4161.79</v>
      </c>
      <c r="S9">
        <v>0</v>
      </c>
      <c r="T9">
        <v>0</v>
      </c>
      <c r="U9">
        <v>505.55700000000002</v>
      </c>
      <c r="V9">
        <v>953.80100000000004</v>
      </c>
      <c r="W9">
        <v>2025.88</v>
      </c>
      <c r="X9">
        <v>119.621</v>
      </c>
      <c r="Y9">
        <v>1086.45</v>
      </c>
      <c r="Z9">
        <v>1643.38</v>
      </c>
      <c r="AA9">
        <v>17.1996</v>
      </c>
      <c r="AB9">
        <v>0</v>
      </c>
      <c r="AC9">
        <v>0</v>
      </c>
      <c r="AD9">
        <v>0</v>
      </c>
      <c r="AE9">
        <v>43.1492</v>
      </c>
      <c r="AF9">
        <v>43.1492</v>
      </c>
      <c r="AG9">
        <v>0</v>
      </c>
      <c r="AH9">
        <v>1.2</v>
      </c>
      <c r="AI9">
        <v>0.17</v>
      </c>
      <c r="AJ9">
        <v>0.9</v>
      </c>
      <c r="AK9">
        <v>3.23</v>
      </c>
      <c r="AL9">
        <v>0</v>
      </c>
      <c r="AM9">
        <v>-5.34</v>
      </c>
      <c r="AN9">
        <v>0</v>
      </c>
      <c r="AO9">
        <v>0</v>
      </c>
      <c r="AP9">
        <v>1.74</v>
      </c>
      <c r="AQ9">
        <v>5.48</v>
      </c>
      <c r="AR9">
        <v>6.66</v>
      </c>
      <c r="AS9">
        <v>0.42</v>
      </c>
      <c r="AT9">
        <v>14.46</v>
      </c>
      <c r="AU9">
        <v>5.5</v>
      </c>
      <c r="AV9">
        <v>0.56000000000000005</v>
      </c>
      <c r="AW9">
        <v>0.03</v>
      </c>
      <c r="AX9">
        <v>0.23</v>
      </c>
      <c r="AY9">
        <v>0.79</v>
      </c>
      <c r="AZ9">
        <v>-1.06</v>
      </c>
      <c r="BA9">
        <v>0</v>
      </c>
      <c r="BB9">
        <v>0</v>
      </c>
      <c r="BC9">
        <v>0.5</v>
      </c>
      <c r="BD9">
        <v>2.58</v>
      </c>
      <c r="BE9">
        <v>1.76</v>
      </c>
      <c r="BF9">
        <v>0.12</v>
      </c>
      <c r="BG9">
        <v>5.51</v>
      </c>
      <c r="BH9">
        <v>0.103769</v>
      </c>
      <c r="BI9">
        <v>4.1421699999999997E-3</v>
      </c>
      <c r="BJ9">
        <v>3.1995799999999998E-2</v>
      </c>
      <c r="BK9">
        <v>0.100149</v>
      </c>
      <c r="BL9">
        <v>0</v>
      </c>
      <c r="BM9">
        <v>-1.3713700000000001E-2</v>
      </c>
      <c r="BN9">
        <v>0</v>
      </c>
      <c r="BO9">
        <v>0</v>
      </c>
      <c r="BP9">
        <v>5.8625900000000002E-2</v>
      </c>
      <c r="BQ9">
        <v>9.0214100000000005E-2</v>
      </c>
      <c r="BR9">
        <v>0.24510499999999999</v>
      </c>
      <c r="BS9">
        <v>2.02483E-2</v>
      </c>
      <c r="BT9">
        <v>0.64053499999999997</v>
      </c>
      <c r="BU9">
        <v>0.24005599999999999</v>
      </c>
      <c r="BV9">
        <v>299.113</v>
      </c>
      <c r="BW9">
        <v>40.054900000000004</v>
      </c>
      <c r="BX9">
        <v>280.19900000000001</v>
      </c>
      <c r="BY9">
        <v>1024.3800000000001</v>
      </c>
      <c r="BZ9">
        <v>-4161.79</v>
      </c>
      <c r="CA9">
        <v>505.55700000000002</v>
      </c>
      <c r="CB9">
        <v>953.80100000000004</v>
      </c>
      <c r="CC9">
        <v>2025.88</v>
      </c>
      <c r="CD9">
        <v>119.621</v>
      </c>
      <c r="CE9">
        <v>1086.82</v>
      </c>
      <c r="CF9">
        <v>1643.74</v>
      </c>
      <c r="CG9">
        <v>17.223600000000001</v>
      </c>
      <c r="CH9">
        <v>0</v>
      </c>
      <c r="CI9">
        <v>0</v>
      </c>
      <c r="CJ9">
        <v>43.1492</v>
      </c>
      <c r="CK9">
        <v>43.1492</v>
      </c>
      <c r="CL9">
        <v>0</v>
      </c>
      <c r="CM9">
        <v>1.2</v>
      </c>
      <c r="CN9">
        <v>0.17</v>
      </c>
      <c r="CO9">
        <v>0.9</v>
      </c>
      <c r="CP9">
        <v>3.23</v>
      </c>
      <c r="CQ9">
        <v>-5.34</v>
      </c>
      <c r="CR9">
        <v>1.74</v>
      </c>
      <c r="CS9">
        <v>5.48</v>
      </c>
      <c r="CT9">
        <v>6.66</v>
      </c>
      <c r="CU9">
        <v>0.42</v>
      </c>
      <c r="CV9">
        <v>14.46</v>
      </c>
      <c r="CW9">
        <v>5.5</v>
      </c>
      <c r="CX9">
        <v>0.55000000000000004</v>
      </c>
      <c r="CY9">
        <v>0.03</v>
      </c>
      <c r="CZ9">
        <v>0.23</v>
      </c>
      <c r="DA9">
        <v>4.71</v>
      </c>
      <c r="DB9">
        <v>-1.06</v>
      </c>
      <c r="DC9">
        <v>0.5</v>
      </c>
      <c r="DD9">
        <v>2.58</v>
      </c>
      <c r="DE9">
        <v>1.76</v>
      </c>
      <c r="DF9">
        <v>0.12</v>
      </c>
      <c r="DG9">
        <v>9.42</v>
      </c>
      <c r="DH9">
        <v>0.103879</v>
      </c>
      <c r="DI9">
        <v>4.1420600000000004E-3</v>
      </c>
      <c r="DJ9">
        <v>3.1995799999999998E-2</v>
      </c>
      <c r="DK9">
        <v>0.100149</v>
      </c>
      <c r="DL9">
        <v>-1.3713700000000001E-2</v>
      </c>
      <c r="DM9">
        <v>5.8625900000000002E-2</v>
      </c>
      <c r="DN9">
        <v>9.0214100000000005E-2</v>
      </c>
      <c r="DO9">
        <v>0.24510499999999999</v>
      </c>
      <c r="DP9">
        <v>2.02483E-2</v>
      </c>
      <c r="DQ9">
        <v>0.64064500000000002</v>
      </c>
      <c r="DR9">
        <v>0.24016599999999999</v>
      </c>
      <c r="DS9" t="s">
        <v>689</v>
      </c>
      <c r="DT9" t="s">
        <v>700</v>
      </c>
      <c r="DU9" t="s">
        <v>701</v>
      </c>
      <c r="DV9" t="s">
        <v>455</v>
      </c>
      <c r="DW9">
        <v>1.09901E-4</v>
      </c>
      <c r="DX9">
        <v>1.0988399999999999E-4</v>
      </c>
      <c r="EC9">
        <v>5.5</v>
      </c>
      <c r="ED9">
        <v>0</v>
      </c>
      <c r="EE9">
        <v>5.5</v>
      </c>
      <c r="EF9">
        <v>0</v>
      </c>
      <c r="EG9">
        <v>1.61</v>
      </c>
      <c r="EH9">
        <v>0</v>
      </c>
      <c r="EI9">
        <v>0.87</v>
      </c>
      <c r="EJ9">
        <v>4.6500000000000004</v>
      </c>
      <c r="EK9">
        <v>1</v>
      </c>
      <c r="EL9">
        <v>1</v>
      </c>
      <c r="EM9">
        <v>2.4773999999999998</v>
      </c>
      <c r="EP9">
        <v>1</v>
      </c>
      <c r="EQ9">
        <v>1</v>
      </c>
      <c r="ER9">
        <v>28.103000000000002</v>
      </c>
      <c r="ES9">
        <v>28.492999999999999</v>
      </c>
      <c r="ET9">
        <v>27.8703</v>
      </c>
      <c r="EU9">
        <v>28.255400000000002</v>
      </c>
      <c r="EV9">
        <v>124.596</v>
      </c>
      <c r="EW9">
        <v>6.0779699999999997</v>
      </c>
      <c r="EX9">
        <v>50.5535</v>
      </c>
      <c r="EY9">
        <v>174.762</v>
      </c>
      <c r="EZ9">
        <v>0</v>
      </c>
      <c r="FA9">
        <v>-353.66500000000002</v>
      </c>
      <c r="FB9">
        <v>0</v>
      </c>
      <c r="FC9">
        <v>0</v>
      </c>
      <c r="FD9">
        <v>110.404</v>
      </c>
      <c r="FE9">
        <v>161.809</v>
      </c>
      <c r="FF9">
        <v>391.38499999999999</v>
      </c>
      <c r="FG9">
        <v>27.673200000000001</v>
      </c>
      <c r="FH9">
        <v>693.59500000000003</v>
      </c>
      <c r="FI9">
        <v>0</v>
      </c>
      <c r="FJ9">
        <v>0</v>
      </c>
      <c r="FK9">
        <v>0</v>
      </c>
      <c r="FL9">
        <v>252.315</v>
      </c>
      <c r="FM9">
        <v>252.315</v>
      </c>
      <c r="FN9">
        <v>62.362900000000003</v>
      </c>
      <c r="FO9">
        <v>3.0426799999999998</v>
      </c>
      <c r="FP9">
        <v>25.276800000000001</v>
      </c>
      <c r="FQ9">
        <v>87.381100000000004</v>
      </c>
      <c r="FR9">
        <v>-117.88800000000001</v>
      </c>
      <c r="FS9">
        <v>55.201799999999999</v>
      </c>
      <c r="FT9">
        <v>80.904600000000002</v>
      </c>
      <c r="FU9">
        <v>195.69200000000001</v>
      </c>
      <c r="FV9">
        <v>13.836600000000001</v>
      </c>
      <c r="FW9">
        <v>405.81099999999998</v>
      </c>
      <c r="FX9">
        <v>0</v>
      </c>
      <c r="FY9">
        <v>0</v>
      </c>
      <c r="FZ9">
        <v>252.315</v>
      </c>
      <c r="GA9">
        <v>252.315</v>
      </c>
      <c r="GB9">
        <v>2.4773999999999998</v>
      </c>
      <c r="GC9">
        <v>4163.01</v>
      </c>
      <c r="GD9">
        <v>2253.65</v>
      </c>
      <c r="GE9">
        <v>54.135100000000001</v>
      </c>
      <c r="GF9">
        <v>2.4773999999999998</v>
      </c>
      <c r="GG9">
        <v>4163.01</v>
      </c>
      <c r="GH9">
        <v>2253.63</v>
      </c>
      <c r="GI9">
        <v>54.134599999999999</v>
      </c>
      <c r="GJ9">
        <v>0</v>
      </c>
      <c r="GK9">
        <v>0</v>
      </c>
    </row>
    <row r="10" spans="1:388" x14ac:dyDescent="0.3">
      <c r="A10" s="110">
        <v>45966.790856481479</v>
      </c>
      <c r="B10" t="s">
        <v>707</v>
      </c>
      <c r="D10">
        <v>7</v>
      </c>
      <c r="E10">
        <v>1</v>
      </c>
      <c r="F10">
        <v>2100</v>
      </c>
      <c r="G10" t="s">
        <v>452</v>
      </c>
      <c r="H10" t="s">
        <v>453</v>
      </c>
      <c r="I10">
        <v>0</v>
      </c>
      <c r="J10">
        <v>0</v>
      </c>
      <c r="K10">
        <v>3.86</v>
      </c>
      <c r="L10" t="s">
        <v>688</v>
      </c>
      <c r="M10">
        <v>242.58600000000001</v>
      </c>
      <c r="N10">
        <v>101.57899999999999</v>
      </c>
      <c r="O10">
        <v>279.63499999999999</v>
      </c>
      <c r="P10">
        <v>995.452</v>
      </c>
      <c r="Q10">
        <v>0</v>
      </c>
      <c r="R10">
        <v>-3737.19</v>
      </c>
      <c r="S10">
        <v>0</v>
      </c>
      <c r="T10">
        <v>0</v>
      </c>
      <c r="U10">
        <v>505.55700000000002</v>
      </c>
      <c r="V10">
        <v>962.62300000000005</v>
      </c>
      <c r="W10">
        <v>2025.88</v>
      </c>
      <c r="X10">
        <v>119.621</v>
      </c>
      <c r="Y10">
        <v>1495.75</v>
      </c>
      <c r="Z10">
        <v>1619.25</v>
      </c>
      <c r="AA10">
        <v>49.802900000000001</v>
      </c>
      <c r="AB10">
        <v>0</v>
      </c>
      <c r="AC10">
        <v>0</v>
      </c>
      <c r="AD10">
        <v>0</v>
      </c>
      <c r="AE10">
        <v>43.1492</v>
      </c>
      <c r="AF10">
        <v>43.1492</v>
      </c>
      <c r="AG10">
        <v>0</v>
      </c>
      <c r="AH10">
        <v>0.84</v>
      </c>
      <c r="AI10">
        <v>0.54</v>
      </c>
      <c r="AJ10">
        <v>0.89</v>
      </c>
      <c r="AK10">
        <v>3.12</v>
      </c>
      <c r="AL10">
        <v>0</v>
      </c>
      <c r="AM10">
        <v>-4.8899999999999997</v>
      </c>
      <c r="AN10">
        <v>0</v>
      </c>
      <c r="AO10">
        <v>0</v>
      </c>
      <c r="AP10">
        <v>1.8</v>
      </c>
      <c r="AQ10">
        <v>5.55</v>
      </c>
      <c r="AR10">
        <v>6.71</v>
      </c>
      <c r="AS10">
        <v>0.42</v>
      </c>
      <c r="AT10">
        <v>14.98</v>
      </c>
      <c r="AU10">
        <v>5.39</v>
      </c>
      <c r="AV10">
        <v>0.41</v>
      </c>
      <c r="AW10">
        <v>7.0000000000000007E-2</v>
      </c>
      <c r="AX10">
        <v>0.23</v>
      </c>
      <c r="AY10">
        <v>0.77</v>
      </c>
      <c r="AZ10">
        <v>-1</v>
      </c>
      <c r="BA10">
        <v>0</v>
      </c>
      <c r="BB10">
        <v>0</v>
      </c>
      <c r="BC10">
        <v>0.5</v>
      </c>
      <c r="BD10">
        <v>2.57</v>
      </c>
      <c r="BE10">
        <v>1.76</v>
      </c>
      <c r="BF10">
        <v>0.12</v>
      </c>
      <c r="BG10">
        <v>5.43</v>
      </c>
      <c r="BH10">
        <v>5.0685899999999999E-2</v>
      </c>
      <c r="BI10">
        <v>5.2687100000000002E-3</v>
      </c>
      <c r="BJ10">
        <v>3.1931300000000003E-2</v>
      </c>
      <c r="BK10">
        <v>9.7001400000000002E-2</v>
      </c>
      <c r="BL10">
        <v>0</v>
      </c>
      <c r="BM10">
        <v>-1.3454900000000001E-2</v>
      </c>
      <c r="BN10">
        <v>0</v>
      </c>
      <c r="BO10">
        <v>0</v>
      </c>
      <c r="BP10">
        <v>5.8625900000000002E-2</v>
      </c>
      <c r="BQ10">
        <v>9.1162800000000002E-2</v>
      </c>
      <c r="BR10">
        <v>0.24510499999999999</v>
      </c>
      <c r="BS10">
        <v>2.02483E-2</v>
      </c>
      <c r="BT10">
        <v>0.58657400000000004</v>
      </c>
      <c r="BU10">
        <v>0.184887</v>
      </c>
      <c r="BV10">
        <v>242.696</v>
      </c>
      <c r="BW10">
        <v>101.637</v>
      </c>
      <c r="BX10">
        <v>279.63499999999999</v>
      </c>
      <c r="BY10">
        <v>995.452</v>
      </c>
      <c r="BZ10">
        <v>-3737.19</v>
      </c>
      <c r="CA10">
        <v>505.55700000000002</v>
      </c>
      <c r="CB10">
        <v>962.62300000000005</v>
      </c>
      <c r="CC10">
        <v>2025.88</v>
      </c>
      <c r="CD10">
        <v>119.621</v>
      </c>
      <c r="CE10">
        <v>1495.91</v>
      </c>
      <c r="CF10">
        <v>1619.42</v>
      </c>
      <c r="CG10">
        <v>49.834499999999998</v>
      </c>
      <c r="CH10">
        <v>0</v>
      </c>
      <c r="CI10">
        <v>0</v>
      </c>
      <c r="CJ10">
        <v>43.1492</v>
      </c>
      <c r="CK10">
        <v>43.1492</v>
      </c>
      <c r="CL10">
        <v>0</v>
      </c>
      <c r="CM10">
        <v>0.84</v>
      </c>
      <c r="CN10">
        <v>0.54</v>
      </c>
      <c r="CO10">
        <v>0.89</v>
      </c>
      <c r="CP10">
        <v>3.12</v>
      </c>
      <c r="CQ10">
        <v>-4.8899999999999997</v>
      </c>
      <c r="CR10">
        <v>1.8</v>
      </c>
      <c r="CS10">
        <v>5.55</v>
      </c>
      <c r="CT10">
        <v>6.71</v>
      </c>
      <c r="CU10">
        <v>0.42</v>
      </c>
      <c r="CV10">
        <v>14.98</v>
      </c>
      <c r="CW10">
        <v>5.39</v>
      </c>
      <c r="CX10">
        <v>0.39</v>
      </c>
      <c r="CY10">
        <v>7.0000000000000007E-2</v>
      </c>
      <c r="CZ10">
        <v>0.23</v>
      </c>
      <c r="DA10">
        <v>4.6399999999999997</v>
      </c>
      <c r="DB10">
        <v>-1</v>
      </c>
      <c r="DC10">
        <v>0.5</v>
      </c>
      <c r="DD10">
        <v>2.58</v>
      </c>
      <c r="DE10">
        <v>1.76</v>
      </c>
      <c r="DF10">
        <v>0.12</v>
      </c>
      <c r="DG10">
        <v>9.2899999999999991</v>
      </c>
      <c r="DH10">
        <v>5.0711300000000001E-2</v>
      </c>
      <c r="DI10">
        <v>5.2679700000000003E-3</v>
      </c>
      <c r="DJ10">
        <v>3.1931300000000003E-2</v>
      </c>
      <c r="DK10">
        <v>9.7001400000000002E-2</v>
      </c>
      <c r="DL10">
        <v>-1.3454900000000001E-2</v>
      </c>
      <c r="DM10">
        <v>5.8625900000000002E-2</v>
      </c>
      <c r="DN10">
        <v>9.1162800000000002E-2</v>
      </c>
      <c r="DO10">
        <v>0.24510499999999999</v>
      </c>
      <c r="DP10">
        <v>2.02483E-2</v>
      </c>
      <c r="DQ10">
        <v>0.58659899999999998</v>
      </c>
      <c r="DR10">
        <v>0.18491199999999999</v>
      </c>
      <c r="DS10" t="s">
        <v>689</v>
      </c>
      <c r="DT10" t="s">
        <v>700</v>
      </c>
      <c r="DU10" t="s">
        <v>701</v>
      </c>
      <c r="DV10" t="s">
        <v>455</v>
      </c>
      <c r="DW10" s="117">
        <v>2.4641600000000001E-5</v>
      </c>
      <c r="DX10" s="117">
        <v>2.4649699999999999E-5</v>
      </c>
      <c r="EC10">
        <v>5.39</v>
      </c>
      <c r="ED10">
        <v>0</v>
      </c>
      <c r="EE10">
        <v>5.39</v>
      </c>
      <c r="EF10">
        <v>0</v>
      </c>
      <c r="EG10">
        <v>1.48</v>
      </c>
      <c r="EH10">
        <v>0</v>
      </c>
      <c r="EI10">
        <v>0.75</v>
      </c>
      <c r="EJ10">
        <v>4.58</v>
      </c>
      <c r="EK10">
        <v>1</v>
      </c>
      <c r="EL10">
        <v>1</v>
      </c>
      <c r="EM10">
        <v>2.3512</v>
      </c>
      <c r="EP10">
        <v>1</v>
      </c>
      <c r="EQ10">
        <v>1</v>
      </c>
      <c r="ER10">
        <v>28.53</v>
      </c>
      <c r="ES10">
        <v>28.928999999999998</v>
      </c>
      <c r="ET10">
        <v>28.427199999999999</v>
      </c>
      <c r="EU10">
        <v>28.823699999999999</v>
      </c>
      <c r="EV10">
        <v>90.430899999999994</v>
      </c>
      <c r="EW10">
        <v>14.754899999999999</v>
      </c>
      <c r="EX10">
        <v>50.451599999999999</v>
      </c>
      <c r="EY10">
        <v>170.167</v>
      </c>
      <c r="EZ10">
        <v>0</v>
      </c>
      <c r="FA10">
        <v>-333.601</v>
      </c>
      <c r="FB10">
        <v>0</v>
      </c>
      <c r="FC10">
        <v>0</v>
      </c>
      <c r="FD10">
        <v>110.404</v>
      </c>
      <c r="FE10">
        <v>163.267</v>
      </c>
      <c r="FF10">
        <v>391.38499999999999</v>
      </c>
      <c r="FG10">
        <v>27.673200000000001</v>
      </c>
      <c r="FH10">
        <v>684.93200000000002</v>
      </c>
      <c r="FI10">
        <v>0</v>
      </c>
      <c r="FJ10">
        <v>0</v>
      </c>
      <c r="FK10">
        <v>0</v>
      </c>
      <c r="FL10">
        <v>252.315</v>
      </c>
      <c r="FM10">
        <v>252.315</v>
      </c>
      <c r="FN10">
        <v>45.2361</v>
      </c>
      <c r="FO10">
        <v>7.3810700000000002</v>
      </c>
      <c r="FP10">
        <v>25.2258</v>
      </c>
      <c r="FQ10">
        <v>85.083699999999993</v>
      </c>
      <c r="FR10">
        <v>-111.2</v>
      </c>
      <c r="FS10">
        <v>55.201799999999999</v>
      </c>
      <c r="FT10">
        <v>81.633300000000006</v>
      </c>
      <c r="FU10">
        <v>195.69200000000001</v>
      </c>
      <c r="FV10">
        <v>13.836600000000001</v>
      </c>
      <c r="FW10">
        <v>398.09100000000001</v>
      </c>
      <c r="FX10">
        <v>0</v>
      </c>
      <c r="FY10">
        <v>0</v>
      </c>
      <c r="FZ10">
        <v>252.315</v>
      </c>
      <c r="GA10">
        <v>252.315</v>
      </c>
      <c r="GB10">
        <v>2.3512</v>
      </c>
      <c r="GC10">
        <v>3738.28</v>
      </c>
      <c r="GD10">
        <v>1868.69</v>
      </c>
      <c r="GE10">
        <v>49.9878</v>
      </c>
      <c r="GF10">
        <v>2.3512</v>
      </c>
      <c r="GG10">
        <v>3738.28</v>
      </c>
      <c r="GH10">
        <v>1868.67</v>
      </c>
      <c r="GI10">
        <v>49.987499999999997</v>
      </c>
      <c r="GJ10">
        <v>0</v>
      </c>
      <c r="GK10">
        <v>0</v>
      </c>
    </row>
    <row r="11" spans="1:388" x14ac:dyDescent="0.3">
      <c r="A11" s="110">
        <v>45966.791550925926</v>
      </c>
      <c r="B11" t="s">
        <v>708</v>
      </c>
      <c r="D11">
        <v>8</v>
      </c>
      <c r="E11">
        <v>1</v>
      </c>
      <c r="F11">
        <v>2100</v>
      </c>
      <c r="G11" t="s">
        <v>452</v>
      </c>
      <c r="H11" t="s">
        <v>453</v>
      </c>
      <c r="I11">
        <v>0</v>
      </c>
      <c r="J11">
        <v>0</v>
      </c>
      <c r="K11">
        <v>3.77</v>
      </c>
      <c r="L11">
        <v>35</v>
      </c>
      <c r="M11">
        <v>283.226</v>
      </c>
      <c r="N11">
        <v>452.67399999999998</v>
      </c>
      <c r="O11">
        <v>280.73099999999999</v>
      </c>
      <c r="P11">
        <v>950.61699999999996</v>
      </c>
      <c r="Q11">
        <v>0</v>
      </c>
      <c r="R11">
        <v>-4216.05</v>
      </c>
      <c r="S11">
        <v>0</v>
      </c>
      <c r="T11">
        <v>0</v>
      </c>
      <c r="U11">
        <v>505.55700000000002</v>
      </c>
      <c r="V11">
        <v>975.51499999999999</v>
      </c>
      <c r="W11">
        <v>2025.88</v>
      </c>
      <c r="X11">
        <v>119.621</v>
      </c>
      <c r="Y11">
        <v>1377.77</v>
      </c>
      <c r="Z11">
        <v>1967.25</v>
      </c>
      <c r="AA11">
        <v>174.84899999999999</v>
      </c>
      <c r="AB11">
        <v>0</v>
      </c>
      <c r="AC11">
        <v>0</v>
      </c>
      <c r="AD11">
        <v>0</v>
      </c>
      <c r="AE11">
        <v>43.1492</v>
      </c>
      <c r="AF11">
        <v>43.1492</v>
      </c>
      <c r="AG11">
        <v>0</v>
      </c>
      <c r="AH11">
        <v>1.1499999999999999</v>
      </c>
      <c r="AI11">
        <v>1.52</v>
      </c>
      <c r="AJ11">
        <v>0.9</v>
      </c>
      <c r="AK11">
        <v>2.99</v>
      </c>
      <c r="AL11">
        <v>0</v>
      </c>
      <c r="AM11">
        <v>-5.55</v>
      </c>
      <c r="AN11">
        <v>0</v>
      </c>
      <c r="AO11">
        <v>0</v>
      </c>
      <c r="AP11">
        <v>1.73</v>
      </c>
      <c r="AQ11">
        <v>5.54</v>
      </c>
      <c r="AR11">
        <v>6.63</v>
      </c>
      <c r="AS11">
        <v>0.42</v>
      </c>
      <c r="AT11">
        <v>15.33</v>
      </c>
      <c r="AU11">
        <v>6.56</v>
      </c>
      <c r="AV11">
        <v>0.53</v>
      </c>
      <c r="AW11">
        <v>0.27</v>
      </c>
      <c r="AX11">
        <v>0.23</v>
      </c>
      <c r="AY11">
        <v>0.75</v>
      </c>
      <c r="AZ11">
        <v>-1.06</v>
      </c>
      <c r="BA11">
        <v>0</v>
      </c>
      <c r="BB11">
        <v>0</v>
      </c>
      <c r="BC11">
        <v>0.5</v>
      </c>
      <c r="BD11">
        <v>2.59</v>
      </c>
      <c r="BE11">
        <v>1.76</v>
      </c>
      <c r="BF11">
        <v>0.12</v>
      </c>
      <c r="BG11">
        <v>5.69</v>
      </c>
      <c r="BH11">
        <v>0.109568</v>
      </c>
      <c r="BI11">
        <v>2.0200800000000001E-2</v>
      </c>
      <c r="BJ11">
        <v>3.2056500000000002E-2</v>
      </c>
      <c r="BK11">
        <v>9.6626400000000001E-2</v>
      </c>
      <c r="BL11">
        <v>0</v>
      </c>
      <c r="BM11">
        <v>-1.3625399999999999E-2</v>
      </c>
      <c r="BN11">
        <v>0</v>
      </c>
      <c r="BO11">
        <v>0</v>
      </c>
      <c r="BP11">
        <v>5.8625900000000002E-2</v>
      </c>
      <c r="BQ11">
        <v>9.0908699999999995E-2</v>
      </c>
      <c r="BR11">
        <v>0.24510499999999999</v>
      </c>
      <c r="BS11">
        <v>2.02483E-2</v>
      </c>
      <c r="BT11">
        <v>0.65971400000000002</v>
      </c>
      <c r="BU11">
        <v>0.25845099999999999</v>
      </c>
      <c r="BV11">
        <v>283.30900000000003</v>
      </c>
      <c r="BW11">
        <v>452.76299999999998</v>
      </c>
      <c r="BX11">
        <v>280.73099999999999</v>
      </c>
      <c r="BY11">
        <v>950.61699999999996</v>
      </c>
      <c r="BZ11">
        <v>-4216.05</v>
      </c>
      <c r="CA11">
        <v>505.55700000000002</v>
      </c>
      <c r="CB11">
        <v>975.51499999999999</v>
      </c>
      <c r="CC11">
        <v>2025.88</v>
      </c>
      <c r="CD11">
        <v>119.621</v>
      </c>
      <c r="CE11">
        <v>1377.94</v>
      </c>
      <c r="CF11">
        <v>1967.42</v>
      </c>
      <c r="CG11">
        <v>174.905</v>
      </c>
      <c r="CH11">
        <v>0</v>
      </c>
      <c r="CI11">
        <v>0</v>
      </c>
      <c r="CJ11">
        <v>43.1492</v>
      </c>
      <c r="CK11">
        <v>43.1492</v>
      </c>
      <c r="CL11">
        <v>0</v>
      </c>
      <c r="CM11">
        <v>1.1499999999999999</v>
      </c>
      <c r="CN11">
        <v>1.52</v>
      </c>
      <c r="CO11">
        <v>0.9</v>
      </c>
      <c r="CP11">
        <v>2.99</v>
      </c>
      <c r="CQ11">
        <v>-5.55</v>
      </c>
      <c r="CR11">
        <v>1.73</v>
      </c>
      <c r="CS11">
        <v>5.54</v>
      </c>
      <c r="CT11">
        <v>6.63</v>
      </c>
      <c r="CU11">
        <v>0.42</v>
      </c>
      <c r="CV11">
        <v>15.33</v>
      </c>
      <c r="CW11">
        <v>6.56</v>
      </c>
      <c r="CX11">
        <v>0.52</v>
      </c>
      <c r="CY11">
        <v>0.27</v>
      </c>
      <c r="CZ11">
        <v>0.23</v>
      </c>
      <c r="DA11">
        <v>4.53</v>
      </c>
      <c r="DB11">
        <v>-1.06</v>
      </c>
      <c r="DC11">
        <v>0.5</v>
      </c>
      <c r="DD11">
        <v>2.59</v>
      </c>
      <c r="DE11">
        <v>1.76</v>
      </c>
      <c r="DF11">
        <v>0.12</v>
      </c>
      <c r="DG11">
        <v>9.4600000000000009</v>
      </c>
      <c r="DH11">
        <v>0.10960300000000001</v>
      </c>
      <c r="DI11">
        <v>2.0198299999999999E-2</v>
      </c>
      <c r="DJ11">
        <v>3.2056500000000002E-2</v>
      </c>
      <c r="DK11">
        <v>9.6626400000000001E-2</v>
      </c>
      <c r="DL11">
        <v>-1.3625399999999999E-2</v>
      </c>
      <c r="DM11">
        <v>5.8625900000000002E-2</v>
      </c>
      <c r="DN11">
        <v>9.0908799999999998E-2</v>
      </c>
      <c r="DO11">
        <v>0.24510499999999999</v>
      </c>
      <c r="DP11">
        <v>2.02483E-2</v>
      </c>
      <c r="DQ11">
        <v>0.65974600000000005</v>
      </c>
      <c r="DR11">
        <v>0.25848399999999999</v>
      </c>
      <c r="DS11" t="s">
        <v>689</v>
      </c>
      <c r="DT11" t="s">
        <v>700</v>
      </c>
      <c r="DU11" t="s">
        <v>701</v>
      </c>
      <c r="DV11" t="s">
        <v>455</v>
      </c>
      <c r="DW11" s="117">
        <v>3.2604600000000003E-5</v>
      </c>
      <c r="DX11" s="117">
        <v>3.2564500000000003E-5</v>
      </c>
      <c r="EC11">
        <v>6.56</v>
      </c>
      <c r="ED11">
        <v>0</v>
      </c>
      <c r="EE11">
        <v>6.56</v>
      </c>
      <c r="EF11">
        <v>0</v>
      </c>
      <c r="EG11">
        <v>1.78</v>
      </c>
      <c r="EH11">
        <v>0</v>
      </c>
      <c r="EI11">
        <v>1.08</v>
      </c>
      <c r="EJ11">
        <v>4.47</v>
      </c>
      <c r="EK11">
        <v>1</v>
      </c>
      <c r="EL11">
        <v>1</v>
      </c>
      <c r="EM11">
        <v>2.6006</v>
      </c>
      <c r="EP11">
        <v>1</v>
      </c>
      <c r="EQ11">
        <v>1</v>
      </c>
      <c r="ER11">
        <v>24.353000000000002</v>
      </c>
      <c r="ES11">
        <v>24.666</v>
      </c>
      <c r="ET11">
        <v>24.240600000000001</v>
      </c>
      <c r="EU11">
        <v>24.551600000000001</v>
      </c>
      <c r="EV11">
        <v>118.705</v>
      </c>
      <c r="EW11">
        <v>59.925400000000003</v>
      </c>
      <c r="EX11">
        <v>50.6494</v>
      </c>
      <c r="EY11">
        <v>167.005</v>
      </c>
      <c r="EZ11">
        <v>0</v>
      </c>
      <c r="FA11">
        <v>-354.899</v>
      </c>
      <c r="FB11">
        <v>0</v>
      </c>
      <c r="FC11">
        <v>0</v>
      </c>
      <c r="FD11">
        <v>110.404</v>
      </c>
      <c r="FE11">
        <v>164.20099999999999</v>
      </c>
      <c r="FF11">
        <v>391.38499999999999</v>
      </c>
      <c r="FG11">
        <v>27.673200000000001</v>
      </c>
      <c r="FH11">
        <v>735.04899999999998</v>
      </c>
      <c r="FI11">
        <v>0</v>
      </c>
      <c r="FJ11">
        <v>0</v>
      </c>
      <c r="FK11">
        <v>0</v>
      </c>
      <c r="FL11">
        <v>252.315</v>
      </c>
      <c r="FM11">
        <v>252.315</v>
      </c>
      <c r="FN11">
        <v>59.370100000000001</v>
      </c>
      <c r="FO11">
        <v>29.967500000000001</v>
      </c>
      <c r="FP11">
        <v>25.3247</v>
      </c>
      <c r="FQ11">
        <v>83.502700000000004</v>
      </c>
      <c r="FR11">
        <v>-118.3</v>
      </c>
      <c r="FS11">
        <v>55.201799999999999</v>
      </c>
      <c r="FT11">
        <v>82.100700000000003</v>
      </c>
      <c r="FU11">
        <v>195.69200000000001</v>
      </c>
      <c r="FV11">
        <v>13.836600000000001</v>
      </c>
      <c r="FW11">
        <v>426.697</v>
      </c>
      <c r="FX11">
        <v>0</v>
      </c>
      <c r="FY11">
        <v>0</v>
      </c>
      <c r="FZ11">
        <v>252.315</v>
      </c>
      <c r="GA11">
        <v>252.315</v>
      </c>
      <c r="GB11">
        <v>2.6006</v>
      </c>
      <c r="GC11">
        <v>4217.29</v>
      </c>
      <c r="GD11">
        <v>2214.7800000000002</v>
      </c>
      <c r="GE11">
        <v>52.516800000000003</v>
      </c>
      <c r="GF11">
        <v>2.6006</v>
      </c>
      <c r="GG11">
        <v>4217.29</v>
      </c>
      <c r="GH11">
        <v>2214.77</v>
      </c>
      <c r="GI11">
        <v>52.516399999999997</v>
      </c>
      <c r="GJ11">
        <v>0</v>
      </c>
      <c r="GK11">
        <v>0</v>
      </c>
    </row>
    <row r="12" spans="1:388" x14ac:dyDescent="0.3">
      <c r="A12" s="110">
        <v>45966.792210648149</v>
      </c>
      <c r="B12" t="s">
        <v>709</v>
      </c>
      <c r="D12">
        <v>9</v>
      </c>
      <c r="E12">
        <v>1</v>
      </c>
      <c r="F12">
        <v>2100</v>
      </c>
      <c r="G12" t="s">
        <v>452</v>
      </c>
      <c r="H12" t="s">
        <v>453</v>
      </c>
      <c r="I12">
        <v>0</v>
      </c>
      <c r="J12">
        <v>0</v>
      </c>
      <c r="K12">
        <v>3.8</v>
      </c>
      <c r="L12">
        <v>35</v>
      </c>
      <c r="M12">
        <v>436.21300000000002</v>
      </c>
      <c r="N12">
        <v>459.60399999999998</v>
      </c>
      <c r="O12">
        <v>279.33999999999997</v>
      </c>
      <c r="P12">
        <v>976.20100000000002</v>
      </c>
      <c r="Q12">
        <v>0</v>
      </c>
      <c r="R12">
        <v>-4460.3599999999997</v>
      </c>
      <c r="S12">
        <v>0</v>
      </c>
      <c r="T12">
        <v>0</v>
      </c>
      <c r="U12">
        <v>505.55700000000002</v>
      </c>
      <c r="V12">
        <v>967.71799999999996</v>
      </c>
      <c r="W12">
        <v>2025.88</v>
      </c>
      <c r="X12">
        <v>119.621</v>
      </c>
      <c r="Y12">
        <v>1309.77</v>
      </c>
      <c r="Z12">
        <v>2151.36</v>
      </c>
      <c r="AA12">
        <v>173.73699999999999</v>
      </c>
      <c r="AB12">
        <v>0</v>
      </c>
      <c r="AC12">
        <v>0</v>
      </c>
      <c r="AD12">
        <v>0</v>
      </c>
      <c r="AE12">
        <v>43.1492</v>
      </c>
      <c r="AF12">
        <v>43.1492</v>
      </c>
      <c r="AG12">
        <v>0</v>
      </c>
      <c r="AH12">
        <v>1.76</v>
      </c>
      <c r="AI12">
        <v>1.57</v>
      </c>
      <c r="AJ12">
        <v>0.89</v>
      </c>
      <c r="AK12">
        <v>3.07</v>
      </c>
      <c r="AL12">
        <v>0</v>
      </c>
      <c r="AM12">
        <v>-5.78</v>
      </c>
      <c r="AN12">
        <v>0</v>
      </c>
      <c r="AO12">
        <v>0</v>
      </c>
      <c r="AP12">
        <v>1.72</v>
      </c>
      <c r="AQ12">
        <v>5.51</v>
      </c>
      <c r="AR12">
        <v>6.63</v>
      </c>
      <c r="AS12">
        <v>0.42</v>
      </c>
      <c r="AT12">
        <v>15.79</v>
      </c>
      <c r="AU12">
        <v>7.29</v>
      </c>
      <c r="AV12">
        <v>0.81</v>
      </c>
      <c r="AW12">
        <v>0.27</v>
      </c>
      <c r="AX12">
        <v>0.23</v>
      </c>
      <c r="AY12">
        <v>0.78</v>
      </c>
      <c r="AZ12">
        <v>-1.1100000000000001</v>
      </c>
      <c r="BA12">
        <v>0</v>
      </c>
      <c r="BB12">
        <v>0</v>
      </c>
      <c r="BC12">
        <v>0.5</v>
      </c>
      <c r="BD12">
        <v>2.58</v>
      </c>
      <c r="BE12">
        <v>1.76</v>
      </c>
      <c r="BF12">
        <v>0.12</v>
      </c>
      <c r="BG12">
        <v>5.94</v>
      </c>
      <c r="BH12">
        <v>0.16389400000000001</v>
      </c>
      <c r="BI12">
        <v>1.9562599999999999E-2</v>
      </c>
      <c r="BJ12">
        <v>3.1897599999999998E-2</v>
      </c>
      <c r="BK12">
        <v>9.8404699999999998E-2</v>
      </c>
      <c r="BL12">
        <v>0</v>
      </c>
      <c r="BM12">
        <v>-1.6140999999999999E-2</v>
      </c>
      <c r="BN12">
        <v>0</v>
      </c>
      <c r="BO12">
        <v>0</v>
      </c>
      <c r="BP12">
        <v>5.8625900000000002E-2</v>
      </c>
      <c r="BQ12">
        <v>9.0298400000000001E-2</v>
      </c>
      <c r="BR12">
        <v>0.24510499999999999</v>
      </c>
      <c r="BS12">
        <v>2.02483E-2</v>
      </c>
      <c r="BT12">
        <v>0.71189499999999994</v>
      </c>
      <c r="BU12">
        <v>0.31375900000000001</v>
      </c>
      <c r="BV12">
        <v>436.27100000000002</v>
      </c>
      <c r="BW12">
        <v>459.65600000000001</v>
      </c>
      <c r="BX12">
        <v>279.33999999999997</v>
      </c>
      <c r="BY12">
        <v>976.20100000000002</v>
      </c>
      <c r="BZ12">
        <v>-4460.3599999999997</v>
      </c>
      <c r="CA12">
        <v>505.55700000000002</v>
      </c>
      <c r="CB12">
        <v>967.71799999999996</v>
      </c>
      <c r="CC12">
        <v>2025.88</v>
      </c>
      <c r="CD12">
        <v>119.621</v>
      </c>
      <c r="CE12">
        <v>1309.8800000000001</v>
      </c>
      <c r="CF12">
        <v>2151.4699999999998</v>
      </c>
      <c r="CG12">
        <v>173.76900000000001</v>
      </c>
      <c r="CH12">
        <v>0</v>
      </c>
      <c r="CI12">
        <v>0</v>
      </c>
      <c r="CJ12">
        <v>43.1492</v>
      </c>
      <c r="CK12">
        <v>43.1492</v>
      </c>
      <c r="CL12">
        <v>0</v>
      </c>
      <c r="CM12">
        <v>1.76</v>
      </c>
      <c r="CN12">
        <v>1.57</v>
      </c>
      <c r="CO12">
        <v>0.89</v>
      </c>
      <c r="CP12">
        <v>3.07</v>
      </c>
      <c r="CQ12">
        <v>-5.78</v>
      </c>
      <c r="CR12">
        <v>1.72</v>
      </c>
      <c r="CS12">
        <v>5.51</v>
      </c>
      <c r="CT12">
        <v>6.63</v>
      </c>
      <c r="CU12">
        <v>0.42</v>
      </c>
      <c r="CV12">
        <v>15.79</v>
      </c>
      <c r="CW12">
        <v>7.29</v>
      </c>
      <c r="CX12">
        <v>0.8</v>
      </c>
      <c r="CY12">
        <v>0.27</v>
      </c>
      <c r="CZ12">
        <v>0.23</v>
      </c>
      <c r="DA12">
        <v>4.58</v>
      </c>
      <c r="DB12">
        <v>-1.1100000000000001</v>
      </c>
      <c r="DC12">
        <v>0.5</v>
      </c>
      <c r="DD12">
        <v>2.59</v>
      </c>
      <c r="DE12">
        <v>1.76</v>
      </c>
      <c r="DF12">
        <v>0.12</v>
      </c>
      <c r="DG12">
        <v>9.74</v>
      </c>
      <c r="DH12">
        <v>0.16392200000000001</v>
      </c>
      <c r="DI12">
        <v>1.95619E-2</v>
      </c>
      <c r="DJ12">
        <v>3.1897599999999998E-2</v>
      </c>
      <c r="DK12">
        <v>9.8404699999999998E-2</v>
      </c>
      <c r="DL12">
        <v>-1.6140999999999999E-2</v>
      </c>
      <c r="DM12">
        <v>5.8625900000000002E-2</v>
      </c>
      <c r="DN12">
        <v>9.0298400000000001E-2</v>
      </c>
      <c r="DO12">
        <v>0.24510499999999999</v>
      </c>
      <c r="DP12">
        <v>2.02483E-2</v>
      </c>
      <c r="DQ12">
        <v>0.71192299999999997</v>
      </c>
      <c r="DR12">
        <v>0.31378600000000001</v>
      </c>
      <c r="DS12" t="s">
        <v>689</v>
      </c>
      <c r="DT12" t="s">
        <v>700</v>
      </c>
      <c r="DU12" t="s">
        <v>701</v>
      </c>
      <c r="DV12" t="s">
        <v>455</v>
      </c>
      <c r="DW12" s="117">
        <v>2.7506000000000001E-5</v>
      </c>
      <c r="DX12" s="117">
        <v>2.7472400000000001E-5</v>
      </c>
      <c r="EC12">
        <v>7.29</v>
      </c>
      <c r="ED12">
        <v>0</v>
      </c>
      <c r="EE12">
        <v>7.29</v>
      </c>
      <c r="EF12">
        <v>0</v>
      </c>
      <c r="EG12">
        <v>2.09</v>
      </c>
      <c r="EH12">
        <v>0</v>
      </c>
      <c r="EI12">
        <v>1.36</v>
      </c>
      <c r="EJ12">
        <v>4.5199999999999996</v>
      </c>
      <c r="EK12">
        <v>1</v>
      </c>
      <c r="EL12">
        <v>1</v>
      </c>
      <c r="EM12">
        <v>2.6473</v>
      </c>
      <c r="EP12">
        <v>1</v>
      </c>
      <c r="EQ12">
        <v>1</v>
      </c>
      <c r="ER12">
        <v>24.103000000000002</v>
      </c>
      <c r="ES12">
        <v>24.411000000000001</v>
      </c>
      <c r="ET12">
        <v>24.043600000000001</v>
      </c>
      <c r="EU12">
        <v>24.3507</v>
      </c>
      <c r="EV12">
        <v>180.19200000000001</v>
      </c>
      <c r="EW12">
        <v>59.878</v>
      </c>
      <c r="EX12">
        <v>50.398400000000002</v>
      </c>
      <c r="EY12">
        <v>172.636</v>
      </c>
      <c r="EZ12">
        <v>0</v>
      </c>
      <c r="FA12">
        <v>-371.35399999999998</v>
      </c>
      <c r="FB12">
        <v>0</v>
      </c>
      <c r="FC12">
        <v>0</v>
      </c>
      <c r="FD12">
        <v>110.404</v>
      </c>
      <c r="FE12">
        <v>162.92500000000001</v>
      </c>
      <c r="FF12">
        <v>391.38499999999999</v>
      </c>
      <c r="FG12">
        <v>27.673200000000001</v>
      </c>
      <c r="FH12">
        <v>784.13699999999994</v>
      </c>
      <c r="FI12">
        <v>0</v>
      </c>
      <c r="FJ12">
        <v>0</v>
      </c>
      <c r="FK12">
        <v>0</v>
      </c>
      <c r="FL12">
        <v>252.315</v>
      </c>
      <c r="FM12">
        <v>252.315</v>
      </c>
      <c r="FN12">
        <v>90.108199999999997</v>
      </c>
      <c r="FO12">
        <v>29.942</v>
      </c>
      <c r="FP12">
        <v>25.199200000000001</v>
      </c>
      <c r="FQ12">
        <v>86.318200000000004</v>
      </c>
      <c r="FR12">
        <v>-123.785</v>
      </c>
      <c r="FS12">
        <v>55.201799999999999</v>
      </c>
      <c r="FT12">
        <v>81.462299999999999</v>
      </c>
      <c r="FU12">
        <v>195.69200000000001</v>
      </c>
      <c r="FV12">
        <v>13.836600000000001</v>
      </c>
      <c r="FW12">
        <v>453.976</v>
      </c>
      <c r="FX12">
        <v>0</v>
      </c>
      <c r="FY12">
        <v>0</v>
      </c>
      <c r="FZ12">
        <v>252.315</v>
      </c>
      <c r="GA12">
        <v>252.315</v>
      </c>
      <c r="GB12">
        <v>2.6473</v>
      </c>
      <c r="GC12">
        <v>4461.67</v>
      </c>
      <c r="GD12">
        <v>2381.9499999999998</v>
      </c>
      <c r="GE12">
        <v>53.386899999999997</v>
      </c>
      <c r="GF12">
        <v>2.6473</v>
      </c>
      <c r="GG12">
        <v>4461.67</v>
      </c>
      <c r="GH12">
        <v>2381.94</v>
      </c>
      <c r="GI12">
        <v>53.386699999999998</v>
      </c>
      <c r="GJ12">
        <v>0</v>
      </c>
      <c r="GK12">
        <v>0</v>
      </c>
    </row>
    <row r="13" spans="1:388" x14ac:dyDescent="0.3">
      <c r="A13" s="110">
        <v>45966.792847222219</v>
      </c>
      <c r="B13" t="s">
        <v>710</v>
      </c>
      <c r="D13">
        <v>10</v>
      </c>
      <c r="E13">
        <v>1</v>
      </c>
      <c r="F13">
        <v>2100</v>
      </c>
      <c r="G13" t="s">
        <v>452</v>
      </c>
      <c r="H13" t="s">
        <v>453</v>
      </c>
      <c r="I13">
        <v>0</v>
      </c>
      <c r="J13">
        <v>0</v>
      </c>
      <c r="K13">
        <v>3.72</v>
      </c>
      <c r="L13">
        <v>53</v>
      </c>
      <c r="M13">
        <v>453.27800000000002</v>
      </c>
      <c r="N13">
        <v>704.25</v>
      </c>
      <c r="O13">
        <v>278.41300000000001</v>
      </c>
      <c r="P13">
        <v>957.67600000000004</v>
      </c>
      <c r="Q13">
        <v>0</v>
      </c>
      <c r="R13">
        <v>-4566.66</v>
      </c>
      <c r="S13">
        <v>0</v>
      </c>
      <c r="T13">
        <v>0</v>
      </c>
      <c r="U13">
        <v>505.55700000000002</v>
      </c>
      <c r="V13">
        <v>972.65800000000002</v>
      </c>
      <c r="W13">
        <v>2025.88</v>
      </c>
      <c r="X13">
        <v>119.621</v>
      </c>
      <c r="Y13">
        <v>1450.67</v>
      </c>
      <c r="Z13">
        <v>2393.62</v>
      </c>
      <c r="AA13">
        <v>266.14400000000001</v>
      </c>
      <c r="AB13">
        <v>0</v>
      </c>
      <c r="AC13">
        <v>0</v>
      </c>
      <c r="AD13">
        <v>0</v>
      </c>
      <c r="AE13">
        <v>43.1492</v>
      </c>
      <c r="AF13">
        <v>43.1492</v>
      </c>
      <c r="AG13">
        <v>0</v>
      </c>
      <c r="AH13">
        <v>1.84</v>
      </c>
      <c r="AI13">
        <v>2.25</v>
      </c>
      <c r="AJ13">
        <v>0.89</v>
      </c>
      <c r="AK13">
        <v>3.02</v>
      </c>
      <c r="AL13">
        <v>0</v>
      </c>
      <c r="AM13">
        <v>-6.05</v>
      </c>
      <c r="AN13">
        <v>0</v>
      </c>
      <c r="AO13">
        <v>0</v>
      </c>
      <c r="AP13">
        <v>1.73</v>
      </c>
      <c r="AQ13">
        <v>5.53</v>
      </c>
      <c r="AR13">
        <v>6.63</v>
      </c>
      <c r="AS13">
        <v>0.42</v>
      </c>
      <c r="AT13">
        <v>16.260000000000002</v>
      </c>
      <c r="AU13">
        <v>8</v>
      </c>
      <c r="AV13">
        <v>0.81</v>
      </c>
      <c r="AW13">
        <v>0.36</v>
      </c>
      <c r="AX13">
        <v>0.23</v>
      </c>
      <c r="AY13">
        <v>0.77</v>
      </c>
      <c r="AZ13">
        <v>-1.1399999999999999</v>
      </c>
      <c r="BA13">
        <v>0</v>
      </c>
      <c r="BB13">
        <v>0</v>
      </c>
      <c r="BC13">
        <v>0.5</v>
      </c>
      <c r="BD13">
        <v>2.59</v>
      </c>
      <c r="BE13">
        <v>1.76</v>
      </c>
      <c r="BF13">
        <v>0.12</v>
      </c>
      <c r="BG13">
        <v>6</v>
      </c>
      <c r="BH13">
        <v>0.192692</v>
      </c>
      <c r="BI13">
        <v>2.1164700000000002E-2</v>
      </c>
      <c r="BJ13">
        <v>3.1791800000000002E-2</v>
      </c>
      <c r="BK13">
        <v>9.9899500000000002E-2</v>
      </c>
      <c r="BL13">
        <v>0</v>
      </c>
      <c r="BM13">
        <v>-1.7232500000000001E-2</v>
      </c>
      <c r="BN13">
        <v>0</v>
      </c>
      <c r="BO13">
        <v>0</v>
      </c>
      <c r="BP13">
        <v>5.8625900000000002E-2</v>
      </c>
      <c r="BQ13">
        <v>9.0285599999999994E-2</v>
      </c>
      <c r="BR13">
        <v>0.24510499999999999</v>
      </c>
      <c r="BS13">
        <v>2.02483E-2</v>
      </c>
      <c r="BT13">
        <v>0.74258000000000002</v>
      </c>
      <c r="BU13">
        <v>0.34554800000000002</v>
      </c>
      <c r="BV13">
        <v>453.37099999999998</v>
      </c>
      <c r="BW13">
        <v>704.35799999999995</v>
      </c>
      <c r="BX13">
        <v>278.41300000000001</v>
      </c>
      <c r="BY13">
        <v>957.67600000000004</v>
      </c>
      <c r="BZ13">
        <v>-4566.66</v>
      </c>
      <c r="CA13">
        <v>505.55700000000002</v>
      </c>
      <c r="CB13">
        <v>972.65800000000002</v>
      </c>
      <c r="CC13">
        <v>2025.88</v>
      </c>
      <c r="CD13">
        <v>119.621</v>
      </c>
      <c r="CE13">
        <v>1450.87</v>
      </c>
      <c r="CF13">
        <v>2393.8200000000002</v>
      </c>
      <c r="CG13">
        <v>266.20100000000002</v>
      </c>
      <c r="CH13">
        <v>0</v>
      </c>
      <c r="CI13">
        <v>0</v>
      </c>
      <c r="CJ13">
        <v>43.1492</v>
      </c>
      <c r="CK13">
        <v>43.1492</v>
      </c>
      <c r="CL13">
        <v>0</v>
      </c>
      <c r="CM13">
        <v>1.84</v>
      </c>
      <c r="CN13">
        <v>2.25</v>
      </c>
      <c r="CO13">
        <v>0.89</v>
      </c>
      <c r="CP13">
        <v>3.02</v>
      </c>
      <c r="CQ13">
        <v>-6.05</v>
      </c>
      <c r="CR13">
        <v>1.73</v>
      </c>
      <c r="CS13">
        <v>5.53</v>
      </c>
      <c r="CT13">
        <v>6.63</v>
      </c>
      <c r="CU13">
        <v>0.42</v>
      </c>
      <c r="CV13">
        <v>16.260000000000002</v>
      </c>
      <c r="CW13">
        <v>8</v>
      </c>
      <c r="CX13">
        <v>0.8</v>
      </c>
      <c r="CY13">
        <v>0.36</v>
      </c>
      <c r="CZ13">
        <v>0.23</v>
      </c>
      <c r="DA13">
        <v>4.5</v>
      </c>
      <c r="DB13">
        <v>-1.1399999999999999</v>
      </c>
      <c r="DC13">
        <v>0.5</v>
      </c>
      <c r="DD13">
        <v>2.59</v>
      </c>
      <c r="DE13">
        <v>1.76</v>
      </c>
      <c r="DF13">
        <v>0.12</v>
      </c>
      <c r="DG13">
        <v>9.7200000000000006</v>
      </c>
      <c r="DH13">
        <v>0.19273899999999999</v>
      </c>
      <c r="DI13">
        <v>2.1163999999999999E-2</v>
      </c>
      <c r="DJ13">
        <v>3.1791800000000002E-2</v>
      </c>
      <c r="DK13">
        <v>9.9899399999999999E-2</v>
      </c>
      <c r="DL13">
        <v>-1.7232500000000001E-2</v>
      </c>
      <c r="DM13">
        <v>5.8625900000000002E-2</v>
      </c>
      <c r="DN13">
        <v>9.0285699999999997E-2</v>
      </c>
      <c r="DO13">
        <v>0.24510499999999999</v>
      </c>
      <c r="DP13">
        <v>2.02483E-2</v>
      </c>
      <c r="DQ13">
        <v>0.74262600000000001</v>
      </c>
      <c r="DR13">
        <v>0.34559400000000001</v>
      </c>
      <c r="DS13" t="s">
        <v>689</v>
      </c>
      <c r="DT13" t="s">
        <v>700</v>
      </c>
      <c r="DU13" t="s">
        <v>701</v>
      </c>
      <c r="DV13" t="s">
        <v>455</v>
      </c>
      <c r="DW13" s="117">
        <v>4.5809100000000002E-5</v>
      </c>
      <c r="DX13" s="117">
        <v>4.5785599999999997E-5</v>
      </c>
      <c r="EC13">
        <v>8</v>
      </c>
      <c r="ED13">
        <v>0</v>
      </c>
      <c r="EE13">
        <v>8</v>
      </c>
      <c r="EF13">
        <v>0</v>
      </c>
      <c r="EG13">
        <v>2.17</v>
      </c>
      <c r="EH13">
        <v>0</v>
      </c>
      <c r="EI13">
        <v>1.45</v>
      </c>
      <c r="EJ13">
        <v>4.4400000000000004</v>
      </c>
      <c r="EK13">
        <v>1</v>
      </c>
      <c r="EL13">
        <v>1</v>
      </c>
      <c r="EM13">
        <v>2.7267000000000001</v>
      </c>
      <c r="EP13">
        <v>1</v>
      </c>
      <c r="EQ13">
        <v>1</v>
      </c>
      <c r="ER13">
        <v>26.033000000000001</v>
      </c>
      <c r="ES13">
        <v>26.381</v>
      </c>
      <c r="ET13">
        <v>25.9345</v>
      </c>
      <c r="EU13">
        <v>26.280100000000001</v>
      </c>
      <c r="EV13">
        <v>181.05799999999999</v>
      </c>
      <c r="EW13">
        <v>79.993399999999994</v>
      </c>
      <c r="EX13">
        <v>50.231200000000001</v>
      </c>
      <c r="EY13">
        <v>170.833</v>
      </c>
      <c r="EZ13">
        <v>0</v>
      </c>
      <c r="FA13">
        <v>-380.36399999999998</v>
      </c>
      <c r="FB13">
        <v>0</v>
      </c>
      <c r="FC13">
        <v>0</v>
      </c>
      <c r="FD13">
        <v>110.404</v>
      </c>
      <c r="FE13">
        <v>163.40100000000001</v>
      </c>
      <c r="FF13">
        <v>391.38499999999999</v>
      </c>
      <c r="FG13">
        <v>27.673200000000001</v>
      </c>
      <c r="FH13">
        <v>794.61400000000003</v>
      </c>
      <c r="FI13">
        <v>0</v>
      </c>
      <c r="FJ13">
        <v>0</v>
      </c>
      <c r="FK13">
        <v>0</v>
      </c>
      <c r="FL13">
        <v>252.315</v>
      </c>
      <c r="FM13">
        <v>252.315</v>
      </c>
      <c r="FN13">
        <v>90.548299999999998</v>
      </c>
      <c r="FO13">
        <v>40.0017</v>
      </c>
      <c r="FP13">
        <v>25.115600000000001</v>
      </c>
      <c r="FQ13">
        <v>85.416499999999999</v>
      </c>
      <c r="FR13">
        <v>-126.788</v>
      </c>
      <c r="FS13">
        <v>55.201799999999999</v>
      </c>
      <c r="FT13">
        <v>81.700400000000002</v>
      </c>
      <c r="FU13">
        <v>195.69200000000001</v>
      </c>
      <c r="FV13">
        <v>13.836600000000001</v>
      </c>
      <c r="FW13">
        <v>460.72500000000002</v>
      </c>
      <c r="FX13">
        <v>0</v>
      </c>
      <c r="FY13">
        <v>0</v>
      </c>
      <c r="FZ13">
        <v>252.315</v>
      </c>
      <c r="GA13">
        <v>252.315</v>
      </c>
      <c r="GB13">
        <v>2.7267000000000001</v>
      </c>
      <c r="GC13">
        <v>4568</v>
      </c>
      <c r="GD13">
        <v>2380.2399999999998</v>
      </c>
      <c r="GE13">
        <v>52.1068</v>
      </c>
      <c r="GF13">
        <v>2.7267000000000001</v>
      </c>
      <c r="GG13">
        <v>4568</v>
      </c>
      <c r="GH13">
        <v>2380.2199999999998</v>
      </c>
      <c r="GI13">
        <v>52.106299999999997</v>
      </c>
      <c r="GJ13">
        <v>0</v>
      </c>
      <c r="GK13">
        <v>0</v>
      </c>
    </row>
    <row r="14" spans="1:388" x14ac:dyDescent="0.3">
      <c r="A14" s="110">
        <v>45966.793483796297</v>
      </c>
      <c r="B14" t="s">
        <v>711</v>
      </c>
      <c r="D14">
        <v>11</v>
      </c>
      <c r="E14">
        <v>1</v>
      </c>
      <c r="F14">
        <v>2100</v>
      </c>
      <c r="G14" t="s">
        <v>452</v>
      </c>
      <c r="H14" t="s">
        <v>453</v>
      </c>
      <c r="I14">
        <v>0.01</v>
      </c>
      <c r="J14">
        <v>0.01</v>
      </c>
      <c r="K14">
        <v>3.67</v>
      </c>
      <c r="L14">
        <v>93</v>
      </c>
      <c r="M14">
        <v>1564.96</v>
      </c>
      <c r="N14">
        <v>1170.6500000000001</v>
      </c>
      <c r="O14">
        <v>277.42</v>
      </c>
      <c r="P14">
        <v>1158.32</v>
      </c>
      <c r="Q14">
        <v>0</v>
      </c>
      <c r="R14">
        <v>-4881.2299999999996</v>
      </c>
      <c r="S14">
        <v>0</v>
      </c>
      <c r="T14">
        <v>0</v>
      </c>
      <c r="U14">
        <v>505.55700000000002</v>
      </c>
      <c r="V14">
        <v>962.76900000000001</v>
      </c>
      <c r="W14">
        <v>2025.88</v>
      </c>
      <c r="X14">
        <v>119.621</v>
      </c>
      <c r="Y14">
        <v>2903.94</v>
      </c>
      <c r="Z14">
        <v>4171.34</v>
      </c>
      <c r="AA14">
        <v>464.72300000000001</v>
      </c>
      <c r="AB14">
        <v>0</v>
      </c>
      <c r="AC14">
        <v>0</v>
      </c>
      <c r="AD14">
        <v>0</v>
      </c>
      <c r="AE14">
        <v>43.1492</v>
      </c>
      <c r="AF14">
        <v>43.1492</v>
      </c>
      <c r="AG14">
        <v>0</v>
      </c>
      <c r="AH14">
        <v>6.05</v>
      </c>
      <c r="AI14">
        <v>3.86</v>
      </c>
      <c r="AJ14">
        <v>0.89</v>
      </c>
      <c r="AK14">
        <v>3.71</v>
      </c>
      <c r="AL14">
        <v>0</v>
      </c>
      <c r="AM14">
        <v>-6.3</v>
      </c>
      <c r="AN14">
        <v>0</v>
      </c>
      <c r="AO14">
        <v>0</v>
      </c>
      <c r="AP14">
        <v>1.75</v>
      </c>
      <c r="AQ14">
        <v>5.5</v>
      </c>
      <c r="AR14">
        <v>6.65</v>
      </c>
      <c r="AS14">
        <v>0.42</v>
      </c>
      <c r="AT14">
        <v>22.53</v>
      </c>
      <c r="AU14">
        <v>14.51</v>
      </c>
      <c r="AV14">
        <v>2.5</v>
      </c>
      <c r="AW14">
        <v>0.57999999999999996</v>
      </c>
      <c r="AX14">
        <v>0.23</v>
      </c>
      <c r="AY14">
        <v>1.01</v>
      </c>
      <c r="AZ14">
        <v>-1.03</v>
      </c>
      <c r="BA14">
        <v>0</v>
      </c>
      <c r="BB14">
        <v>0</v>
      </c>
      <c r="BC14">
        <v>0.5</v>
      </c>
      <c r="BD14">
        <v>2.58</v>
      </c>
      <c r="BE14">
        <v>1.76</v>
      </c>
      <c r="BF14">
        <v>0.12</v>
      </c>
      <c r="BG14">
        <v>8.25</v>
      </c>
      <c r="BH14">
        <v>0.54197799999999996</v>
      </c>
      <c r="BI14">
        <v>2.6667699999999999E-2</v>
      </c>
      <c r="BJ14">
        <v>3.1678400000000002E-2</v>
      </c>
      <c r="BK14">
        <v>0.12800700000000001</v>
      </c>
      <c r="BL14">
        <v>0</v>
      </c>
      <c r="BM14">
        <v>-6.8377899999999998E-3</v>
      </c>
      <c r="BN14">
        <v>0</v>
      </c>
      <c r="BO14">
        <v>0</v>
      </c>
      <c r="BP14">
        <v>5.8625900000000002E-2</v>
      </c>
      <c r="BQ14">
        <v>8.8228399999999998E-2</v>
      </c>
      <c r="BR14">
        <v>0.24510499999999999</v>
      </c>
      <c r="BS14">
        <v>2.02483E-2</v>
      </c>
      <c r="BT14">
        <v>1.1336999999999999</v>
      </c>
      <c r="BU14">
        <v>0.72833099999999995</v>
      </c>
      <c r="BV14">
        <v>1565</v>
      </c>
      <c r="BW14">
        <v>1170.67</v>
      </c>
      <c r="BX14">
        <v>277.42</v>
      </c>
      <c r="BY14">
        <v>1158.32</v>
      </c>
      <c r="BZ14">
        <v>-4881.2299999999996</v>
      </c>
      <c r="CA14">
        <v>505.55700000000002</v>
      </c>
      <c r="CB14">
        <v>962.76900000000001</v>
      </c>
      <c r="CC14">
        <v>2025.88</v>
      </c>
      <c r="CD14">
        <v>119.621</v>
      </c>
      <c r="CE14">
        <v>2904.01</v>
      </c>
      <c r="CF14">
        <v>4171.41</v>
      </c>
      <c r="CG14">
        <v>464.73700000000002</v>
      </c>
      <c r="CH14">
        <v>0</v>
      </c>
      <c r="CI14">
        <v>0</v>
      </c>
      <c r="CJ14">
        <v>43.1492</v>
      </c>
      <c r="CK14">
        <v>43.1492</v>
      </c>
      <c r="CL14">
        <v>0</v>
      </c>
      <c r="CM14">
        <v>6.06</v>
      </c>
      <c r="CN14">
        <v>3.86</v>
      </c>
      <c r="CO14">
        <v>0.89</v>
      </c>
      <c r="CP14">
        <v>3.71</v>
      </c>
      <c r="CQ14">
        <v>-6.3</v>
      </c>
      <c r="CR14">
        <v>1.75</v>
      </c>
      <c r="CS14">
        <v>5.5</v>
      </c>
      <c r="CT14">
        <v>6.65</v>
      </c>
      <c r="CU14">
        <v>0.42</v>
      </c>
      <c r="CV14">
        <v>22.54</v>
      </c>
      <c r="CW14">
        <v>14.52</v>
      </c>
      <c r="CX14">
        <v>2.4900000000000002</v>
      </c>
      <c r="CY14">
        <v>0.59</v>
      </c>
      <c r="CZ14">
        <v>0.23</v>
      </c>
      <c r="DA14">
        <v>4.68</v>
      </c>
      <c r="DB14">
        <v>-1.03</v>
      </c>
      <c r="DC14">
        <v>0.5</v>
      </c>
      <c r="DD14">
        <v>2.58</v>
      </c>
      <c r="DE14">
        <v>1.76</v>
      </c>
      <c r="DF14">
        <v>0.12</v>
      </c>
      <c r="DG14">
        <v>11.92</v>
      </c>
      <c r="DH14">
        <v>0.54199399999999998</v>
      </c>
      <c r="DI14">
        <v>2.6667699999999999E-2</v>
      </c>
      <c r="DJ14">
        <v>3.1678400000000002E-2</v>
      </c>
      <c r="DK14">
        <v>0.12800700000000001</v>
      </c>
      <c r="DL14">
        <v>-6.8377899999999998E-3</v>
      </c>
      <c r="DM14">
        <v>5.8625900000000002E-2</v>
      </c>
      <c r="DN14">
        <v>8.8228399999999998E-2</v>
      </c>
      <c r="DO14">
        <v>0.24510499999999999</v>
      </c>
      <c r="DP14">
        <v>2.02483E-2</v>
      </c>
      <c r="DQ14">
        <v>1.1337200000000001</v>
      </c>
      <c r="DR14">
        <v>0.72834699999999997</v>
      </c>
      <c r="DS14" t="s">
        <v>689</v>
      </c>
      <c r="DT14" t="s">
        <v>700</v>
      </c>
      <c r="DU14" t="s">
        <v>701</v>
      </c>
      <c r="DV14" t="s">
        <v>455</v>
      </c>
      <c r="DW14" s="117">
        <v>1.6163499999999999E-5</v>
      </c>
      <c r="DX14" s="117">
        <v>1.6168499999999999E-5</v>
      </c>
      <c r="EC14">
        <v>14.51</v>
      </c>
      <c r="ED14">
        <v>0</v>
      </c>
      <c r="EE14">
        <v>14.52</v>
      </c>
      <c r="EF14">
        <v>0</v>
      </c>
      <c r="EG14">
        <v>4.32</v>
      </c>
      <c r="EH14">
        <v>0</v>
      </c>
      <c r="EI14">
        <v>3.37</v>
      </c>
      <c r="EJ14">
        <v>4.62</v>
      </c>
      <c r="EK14">
        <v>1</v>
      </c>
      <c r="EL14">
        <v>1</v>
      </c>
      <c r="EM14">
        <v>3.1956000000000002</v>
      </c>
      <c r="EP14">
        <v>1</v>
      </c>
      <c r="EQ14">
        <v>1</v>
      </c>
      <c r="ER14">
        <v>27.667999999999999</v>
      </c>
      <c r="ES14">
        <v>28.048999999999999</v>
      </c>
      <c r="ET14">
        <v>27.654</v>
      </c>
      <c r="EU14">
        <v>28.034700000000001</v>
      </c>
      <c r="EV14">
        <v>556.04700000000003</v>
      </c>
      <c r="EW14">
        <v>129.51599999999999</v>
      </c>
      <c r="EX14">
        <v>50.052</v>
      </c>
      <c r="EY14">
        <v>225.09899999999999</v>
      </c>
      <c r="EZ14">
        <v>0</v>
      </c>
      <c r="FA14">
        <v>-343.63799999999998</v>
      </c>
      <c r="FB14">
        <v>0</v>
      </c>
      <c r="FC14">
        <v>0</v>
      </c>
      <c r="FD14">
        <v>110.404</v>
      </c>
      <c r="FE14">
        <v>160.13300000000001</v>
      </c>
      <c r="FF14">
        <v>391.38499999999999</v>
      </c>
      <c r="FG14">
        <v>27.673200000000001</v>
      </c>
      <c r="FH14">
        <v>1306.67</v>
      </c>
      <c r="FI14">
        <v>0</v>
      </c>
      <c r="FJ14">
        <v>0</v>
      </c>
      <c r="FK14">
        <v>0</v>
      </c>
      <c r="FL14">
        <v>252.315</v>
      </c>
      <c r="FM14">
        <v>252.315</v>
      </c>
      <c r="FN14">
        <v>278.03100000000001</v>
      </c>
      <c r="FO14">
        <v>64.759299999999996</v>
      </c>
      <c r="FP14">
        <v>25.026</v>
      </c>
      <c r="FQ14">
        <v>112.54900000000001</v>
      </c>
      <c r="FR14">
        <v>-114.54600000000001</v>
      </c>
      <c r="FS14">
        <v>55.201799999999999</v>
      </c>
      <c r="FT14">
        <v>80.066299999999998</v>
      </c>
      <c r="FU14">
        <v>195.69200000000001</v>
      </c>
      <c r="FV14">
        <v>13.836600000000001</v>
      </c>
      <c r="FW14">
        <v>710.61699999999996</v>
      </c>
      <c r="FX14">
        <v>0</v>
      </c>
      <c r="FY14">
        <v>0</v>
      </c>
      <c r="FZ14">
        <v>252.315</v>
      </c>
      <c r="GA14">
        <v>252.315</v>
      </c>
      <c r="GB14">
        <v>3.1956000000000002</v>
      </c>
      <c r="GC14">
        <v>4882.67</v>
      </c>
      <c r="GD14">
        <v>2473.64</v>
      </c>
      <c r="GE14">
        <v>50.661799999999999</v>
      </c>
      <c r="GF14">
        <v>3.1956000000000002</v>
      </c>
      <c r="GG14">
        <v>4882.67</v>
      </c>
      <c r="GH14">
        <v>2473.64</v>
      </c>
      <c r="GI14">
        <v>50.661700000000003</v>
      </c>
      <c r="GJ14">
        <v>0</v>
      </c>
      <c r="GK14">
        <v>0</v>
      </c>
    </row>
    <row r="15" spans="1:388" x14ac:dyDescent="0.3">
      <c r="A15" s="110">
        <v>45966.79414351852</v>
      </c>
      <c r="B15" t="s">
        <v>712</v>
      </c>
      <c r="D15">
        <v>12</v>
      </c>
      <c r="E15">
        <v>1</v>
      </c>
      <c r="F15">
        <v>2100</v>
      </c>
      <c r="G15" t="s">
        <v>452</v>
      </c>
      <c r="H15" t="s">
        <v>453</v>
      </c>
      <c r="I15">
        <v>0</v>
      </c>
      <c r="J15">
        <v>0</v>
      </c>
      <c r="K15">
        <v>3.85</v>
      </c>
      <c r="L15">
        <v>15</v>
      </c>
      <c r="M15">
        <v>1642.43</v>
      </c>
      <c r="N15">
        <v>235.43199999999999</v>
      </c>
      <c r="O15">
        <v>277.07299999999998</v>
      </c>
      <c r="P15">
        <v>1271.28</v>
      </c>
      <c r="Q15">
        <v>0</v>
      </c>
      <c r="R15">
        <v>-4222.1400000000003</v>
      </c>
      <c r="S15">
        <v>0</v>
      </c>
      <c r="T15">
        <v>0</v>
      </c>
      <c r="U15">
        <v>505.55700000000002</v>
      </c>
      <c r="V15">
        <v>940.84699999999998</v>
      </c>
      <c r="W15">
        <v>2025.88</v>
      </c>
      <c r="X15">
        <v>119.621</v>
      </c>
      <c r="Y15">
        <v>2795.98</v>
      </c>
      <c r="Z15">
        <v>3426.21</v>
      </c>
      <c r="AA15">
        <v>73.798100000000005</v>
      </c>
      <c r="AB15">
        <v>0</v>
      </c>
      <c r="AC15">
        <v>0</v>
      </c>
      <c r="AD15">
        <v>0</v>
      </c>
      <c r="AE15">
        <v>43.1492</v>
      </c>
      <c r="AF15">
        <v>43.1492</v>
      </c>
      <c r="AG15">
        <v>0</v>
      </c>
      <c r="AH15">
        <v>6.27</v>
      </c>
      <c r="AI15">
        <v>0.83</v>
      </c>
      <c r="AJ15">
        <v>0.88</v>
      </c>
      <c r="AK15">
        <v>4.07</v>
      </c>
      <c r="AL15">
        <v>0</v>
      </c>
      <c r="AM15">
        <v>-5.18</v>
      </c>
      <c r="AN15">
        <v>0</v>
      </c>
      <c r="AO15">
        <v>0</v>
      </c>
      <c r="AP15">
        <v>1.75</v>
      </c>
      <c r="AQ15">
        <v>5.44</v>
      </c>
      <c r="AR15">
        <v>6.66</v>
      </c>
      <c r="AS15">
        <v>0.42</v>
      </c>
      <c r="AT15">
        <v>21.14</v>
      </c>
      <c r="AU15">
        <v>12.05</v>
      </c>
      <c r="AV15">
        <v>2.52</v>
      </c>
      <c r="AW15">
        <v>0.15</v>
      </c>
      <c r="AX15">
        <v>0.22</v>
      </c>
      <c r="AY15">
        <v>1.08</v>
      </c>
      <c r="AZ15">
        <v>-0.87</v>
      </c>
      <c r="BA15">
        <v>0</v>
      </c>
      <c r="BB15">
        <v>0</v>
      </c>
      <c r="BC15">
        <v>0.5</v>
      </c>
      <c r="BD15">
        <v>2.57</v>
      </c>
      <c r="BE15">
        <v>1.76</v>
      </c>
      <c r="BF15">
        <v>0.12</v>
      </c>
      <c r="BG15">
        <v>8.0500000000000007</v>
      </c>
      <c r="BH15">
        <v>0.546296</v>
      </c>
      <c r="BI15">
        <v>9.0878899999999995E-3</v>
      </c>
      <c r="BJ15">
        <v>3.1638800000000002E-2</v>
      </c>
      <c r="BK15">
        <v>0.14361299999999999</v>
      </c>
      <c r="BL15">
        <v>0</v>
      </c>
      <c r="BM15">
        <v>-6.98747E-3</v>
      </c>
      <c r="BN15">
        <v>0</v>
      </c>
      <c r="BO15">
        <v>0</v>
      </c>
      <c r="BP15">
        <v>5.8625900000000002E-2</v>
      </c>
      <c r="BQ15">
        <v>8.6817800000000001E-2</v>
      </c>
      <c r="BR15">
        <v>0.24510499999999999</v>
      </c>
      <c r="BS15">
        <v>2.02483E-2</v>
      </c>
      <c r="BT15">
        <v>1.1344399999999999</v>
      </c>
      <c r="BU15">
        <v>0.73063500000000003</v>
      </c>
      <c r="BV15">
        <v>1642.07</v>
      </c>
      <c r="BW15">
        <v>235.41</v>
      </c>
      <c r="BX15">
        <v>277.07299999999998</v>
      </c>
      <c r="BY15">
        <v>1271.28</v>
      </c>
      <c r="BZ15">
        <v>-4222.1400000000003</v>
      </c>
      <c r="CA15">
        <v>505.55700000000002</v>
      </c>
      <c r="CB15">
        <v>940.84699999999998</v>
      </c>
      <c r="CC15">
        <v>2025.88</v>
      </c>
      <c r="CD15">
        <v>119.621</v>
      </c>
      <c r="CE15">
        <v>2795.6</v>
      </c>
      <c r="CF15">
        <v>3425.83</v>
      </c>
      <c r="CG15">
        <v>73.775199999999998</v>
      </c>
      <c r="CH15">
        <v>0</v>
      </c>
      <c r="CI15">
        <v>0</v>
      </c>
      <c r="CJ15">
        <v>43.1492</v>
      </c>
      <c r="CK15">
        <v>43.1492</v>
      </c>
      <c r="CL15">
        <v>0</v>
      </c>
      <c r="CM15">
        <v>6.27</v>
      </c>
      <c r="CN15">
        <v>0.83</v>
      </c>
      <c r="CO15">
        <v>0.88</v>
      </c>
      <c r="CP15">
        <v>4.07</v>
      </c>
      <c r="CQ15">
        <v>-5.18</v>
      </c>
      <c r="CR15">
        <v>1.75</v>
      </c>
      <c r="CS15">
        <v>5.44</v>
      </c>
      <c r="CT15">
        <v>6.66</v>
      </c>
      <c r="CU15">
        <v>0.42</v>
      </c>
      <c r="CV15">
        <v>21.14</v>
      </c>
      <c r="CW15">
        <v>12.05</v>
      </c>
      <c r="CX15">
        <v>2.5</v>
      </c>
      <c r="CY15">
        <v>0.15</v>
      </c>
      <c r="CZ15">
        <v>0.22</v>
      </c>
      <c r="DA15">
        <v>4.95</v>
      </c>
      <c r="DB15">
        <v>-0.87</v>
      </c>
      <c r="DC15">
        <v>0.5</v>
      </c>
      <c r="DD15">
        <v>2.57</v>
      </c>
      <c r="DE15">
        <v>1.76</v>
      </c>
      <c r="DF15">
        <v>0.12</v>
      </c>
      <c r="DG15">
        <v>11.9</v>
      </c>
      <c r="DH15">
        <v>0.546149</v>
      </c>
      <c r="DI15">
        <v>9.0878699999999996E-3</v>
      </c>
      <c r="DJ15">
        <v>3.1638800000000002E-2</v>
      </c>
      <c r="DK15">
        <v>0.14361299999999999</v>
      </c>
      <c r="DL15">
        <v>-6.98747E-3</v>
      </c>
      <c r="DM15">
        <v>5.8625900000000002E-2</v>
      </c>
      <c r="DN15">
        <v>8.6817800000000001E-2</v>
      </c>
      <c r="DO15">
        <v>0.24510499999999999</v>
      </c>
      <c r="DP15">
        <v>2.02483E-2</v>
      </c>
      <c r="DQ15">
        <v>1.1343000000000001</v>
      </c>
      <c r="DR15">
        <v>0.73048900000000005</v>
      </c>
      <c r="DS15" t="s">
        <v>689</v>
      </c>
      <c r="DT15" t="s">
        <v>700</v>
      </c>
      <c r="DU15" t="s">
        <v>701</v>
      </c>
      <c r="DV15" t="s">
        <v>455</v>
      </c>
      <c r="DW15">
        <v>-1.45995E-4</v>
      </c>
      <c r="DX15">
        <v>-1.45974E-4</v>
      </c>
      <c r="EC15">
        <v>12.05</v>
      </c>
      <c r="ED15">
        <v>0</v>
      </c>
      <c r="EE15">
        <v>12.05</v>
      </c>
      <c r="EF15">
        <v>0</v>
      </c>
      <c r="EG15">
        <v>3.97</v>
      </c>
      <c r="EH15">
        <v>0</v>
      </c>
      <c r="EI15">
        <v>2.93</v>
      </c>
      <c r="EJ15">
        <v>4.8899999999999997</v>
      </c>
      <c r="EK15">
        <v>1</v>
      </c>
      <c r="EL15">
        <v>1</v>
      </c>
      <c r="EM15">
        <v>2.6873</v>
      </c>
      <c r="EP15">
        <v>1</v>
      </c>
      <c r="EQ15">
        <v>1</v>
      </c>
      <c r="ER15">
        <v>26.847999999999999</v>
      </c>
      <c r="ES15">
        <v>27.213000000000001</v>
      </c>
      <c r="ET15">
        <v>26.9893</v>
      </c>
      <c r="EU15">
        <v>27.356400000000001</v>
      </c>
      <c r="EV15">
        <v>560.27099999999996</v>
      </c>
      <c r="EW15">
        <v>33.965400000000002</v>
      </c>
      <c r="EX15">
        <v>49.9895</v>
      </c>
      <c r="EY15">
        <v>239.5</v>
      </c>
      <c r="EZ15">
        <v>0</v>
      </c>
      <c r="FA15">
        <v>-288.58</v>
      </c>
      <c r="FB15">
        <v>0</v>
      </c>
      <c r="FC15">
        <v>0</v>
      </c>
      <c r="FD15">
        <v>110.404</v>
      </c>
      <c r="FE15">
        <v>157.67099999999999</v>
      </c>
      <c r="FF15">
        <v>391.38499999999999</v>
      </c>
      <c r="FG15">
        <v>27.673200000000001</v>
      </c>
      <c r="FH15">
        <v>1282.28</v>
      </c>
      <c r="FI15">
        <v>0</v>
      </c>
      <c r="FJ15">
        <v>0</v>
      </c>
      <c r="FK15">
        <v>0</v>
      </c>
      <c r="FL15">
        <v>252.315</v>
      </c>
      <c r="FM15">
        <v>252.315</v>
      </c>
      <c r="FN15">
        <v>280.07100000000003</v>
      </c>
      <c r="FO15">
        <v>16.9802</v>
      </c>
      <c r="FP15">
        <v>24.994700000000002</v>
      </c>
      <c r="FQ15">
        <v>119.75</v>
      </c>
      <c r="FR15">
        <v>-96.193399999999997</v>
      </c>
      <c r="FS15">
        <v>55.201799999999999</v>
      </c>
      <c r="FT15">
        <v>78.835300000000004</v>
      </c>
      <c r="FU15">
        <v>195.69200000000001</v>
      </c>
      <c r="FV15">
        <v>13.836600000000001</v>
      </c>
      <c r="FW15">
        <v>689.16899999999998</v>
      </c>
      <c r="FX15">
        <v>0</v>
      </c>
      <c r="FY15">
        <v>0</v>
      </c>
      <c r="FZ15">
        <v>252.315</v>
      </c>
      <c r="GA15">
        <v>252.315</v>
      </c>
      <c r="GB15">
        <v>2.6873</v>
      </c>
      <c r="GC15">
        <v>4223.38</v>
      </c>
      <c r="GD15">
        <v>2248.16</v>
      </c>
      <c r="GE15">
        <v>53.231299999999997</v>
      </c>
      <c r="GF15">
        <v>2.6873</v>
      </c>
      <c r="GG15">
        <v>4223.38</v>
      </c>
      <c r="GH15">
        <v>2248.14</v>
      </c>
      <c r="GI15">
        <v>53.230699999999999</v>
      </c>
      <c r="GJ15">
        <v>0</v>
      </c>
      <c r="GK15">
        <v>0</v>
      </c>
    </row>
    <row r="16" spans="1:388" x14ac:dyDescent="0.3">
      <c r="A16" s="110">
        <v>45966.794814814813</v>
      </c>
      <c r="B16" t="s">
        <v>713</v>
      </c>
      <c r="D16">
        <v>13</v>
      </c>
      <c r="E16">
        <v>1</v>
      </c>
      <c r="F16">
        <v>2100</v>
      </c>
      <c r="G16" t="s">
        <v>452</v>
      </c>
      <c r="H16" t="s">
        <v>453</v>
      </c>
      <c r="I16">
        <v>0</v>
      </c>
      <c r="J16">
        <v>0</v>
      </c>
      <c r="K16">
        <v>3.64</v>
      </c>
      <c r="L16">
        <v>109</v>
      </c>
      <c r="M16">
        <v>1118.33</v>
      </c>
      <c r="N16">
        <v>1526.18</v>
      </c>
      <c r="O16">
        <v>278.41300000000001</v>
      </c>
      <c r="P16">
        <v>1061.78</v>
      </c>
      <c r="Q16">
        <v>0</v>
      </c>
      <c r="R16">
        <v>-5318.81</v>
      </c>
      <c r="S16">
        <v>0</v>
      </c>
      <c r="T16">
        <v>0</v>
      </c>
      <c r="U16">
        <v>505.55700000000002</v>
      </c>
      <c r="V16">
        <v>978.68200000000002</v>
      </c>
      <c r="W16">
        <v>2025.88</v>
      </c>
      <c r="X16">
        <v>119.621</v>
      </c>
      <c r="Y16">
        <v>2295.64</v>
      </c>
      <c r="Z16">
        <v>3984.71</v>
      </c>
      <c r="AA16">
        <v>546.66999999999996</v>
      </c>
      <c r="AB16">
        <v>0</v>
      </c>
      <c r="AC16">
        <v>0</v>
      </c>
      <c r="AD16">
        <v>0</v>
      </c>
      <c r="AE16">
        <v>43.1492</v>
      </c>
      <c r="AF16">
        <v>43.1492</v>
      </c>
      <c r="AG16">
        <v>0</v>
      </c>
      <c r="AH16">
        <v>4.3899999999999997</v>
      </c>
      <c r="AI16">
        <v>5.17</v>
      </c>
      <c r="AJ16">
        <v>0.89</v>
      </c>
      <c r="AK16">
        <v>3.39</v>
      </c>
      <c r="AL16">
        <v>0</v>
      </c>
      <c r="AM16">
        <v>-6.91</v>
      </c>
      <c r="AN16">
        <v>0</v>
      </c>
      <c r="AO16">
        <v>0</v>
      </c>
      <c r="AP16">
        <v>1.76</v>
      </c>
      <c r="AQ16">
        <v>5.56</v>
      </c>
      <c r="AR16">
        <v>6.65</v>
      </c>
      <c r="AS16">
        <v>0.42</v>
      </c>
      <c r="AT16">
        <v>21.32</v>
      </c>
      <c r="AU16">
        <v>13.84</v>
      </c>
      <c r="AV16">
        <v>1.8</v>
      </c>
      <c r="AW16">
        <v>0.77</v>
      </c>
      <c r="AX16">
        <v>0.23</v>
      </c>
      <c r="AY16">
        <v>0.91</v>
      </c>
      <c r="AZ16">
        <v>-1.1200000000000001</v>
      </c>
      <c r="BA16">
        <v>0</v>
      </c>
      <c r="BB16">
        <v>0</v>
      </c>
      <c r="BC16">
        <v>0.5</v>
      </c>
      <c r="BD16">
        <v>2.59</v>
      </c>
      <c r="BE16">
        <v>1.76</v>
      </c>
      <c r="BF16">
        <v>0.12</v>
      </c>
      <c r="BG16">
        <v>7.56</v>
      </c>
      <c r="BH16">
        <v>0.43704199999999999</v>
      </c>
      <c r="BI16">
        <v>4.6332100000000001E-2</v>
      </c>
      <c r="BJ16">
        <v>3.1791800000000002E-2</v>
      </c>
      <c r="BK16">
        <v>0.117996</v>
      </c>
      <c r="BL16">
        <v>0</v>
      </c>
      <c r="BM16">
        <v>-1.0770399999999999E-2</v>
      </c>
      <c r="BN16">
        <v>0</v>
      </c>
      <c r="BO16">
        <v>0</v>
      </c>
      <c r="BP16">
        <v>5.8625900000000002E-2</v>
      </c>
      <c r="BQ16">
        <v>8.9181800000000006E-2</v>
      </c>
      <c r="BR16">
        <v>0.24510499999999999</v>
      </c>
      <c r="BS16">
        <v>2.02483E-2</v>
      </c>
      <c r="BT16">
        <v>1.03555</v>
      </c>
      <c r="BU16">
        <v>0.63316099999999997</v>
      </c>
      <c r="BV16">
        <v>1118.3599999999999</v>
      </c>
      <c r="BW16">
        <v>1526.22</v>
      </c>
      <c r="BX16">
        <v>278.41300000000001</v>
      </c>
      <c r="BY16">
        <v>1061.78</v>
      </c>
      <c r="BZ16">
        <v>-5318.81</v>
      </c>
      <c r="CA16">
        <v>505.55700000000002</v>
      </c>
      <c r="CB16">
        <v>978.68200000000002</v>
      </c>
      <c r="CC16">
        <v>2025.88</v>
      </c>
      <c r="CD16">
        <v>119.621</v>
      </c>
      <c r="CE16">
        <v>2295.71</v>
      </c>
      <c r="CF16">
        <v>3984.78</v>
      </c>
      <c r="CG16">
        <v>546.69000000000005</v>
      </c>
      <c r="CH16">
        <v>0</v>
      </c>
      <c r="CI16">
        <v>0</v>
      </c>
      <c r="CJ16">
        <v>43.1492</v>
      </c>
      <c r="CK16">
        <v>43.1492</v>
      </c>
      <c r="CL16">
        <v>0</v>
      </c>
      <c r="CM16">
        <v>4.3899999999999997</v>
      </c>
      <c r="CN16">
        <v>5.17</v>
      </c>
      <c r="CO16">
        <v>0.89</v>
      </c>
      <c r="CP16">
        <v>3.39</v>
      </c>
      <c r="CQ16">
        <v>-6.91</v>
      </c>
      <c r="CR16">
        <v>1.76</v>
      </c>
      <c r="CS16">
        <v>5.56</v>
      </c>
      <c r="CT16">
        <v>6.65</v>
      </c>
      <c r="CU16">
        <v>0.42</v>
      </c>
      <c r="CV16">
        <v>21.32</v>
      </c>
      <c r="CW16">
        <v>13.84</v>
      </c>
      <c r="CX16">
        <v>1.78</v>
      </c>
      <c r="CY16">
        <v>0.77</v>
      </c>
      <c r="CZ16">
        <v>0.23</v>
      </c>
      <c r="DA16">
        <v>4.5599999999999996</v>
      </c>
      <c r="DB16">
        <v>-1.1200000000000001</v>
      </c>
      <c r="DC16">
        <v>0.5</v>
      </c>
      <c r="DD16">
        <v>2.6</v>
      </c>
      <c r="DE16">
        <v>1.76</v>
      </c>
      <c r="DF16">
        <v>0.12</v>
      </c>
      <c r="DG16">
        <v>11.2</v>
      </c>
      <c r="DH16">
        <v>0.437056</v>
      </c>
      <c r="DI16">
        <v>4.63323E-2</v>
      </c>
      <c r="DJ16">
        <v>3.1791800000000002E-2</v>
      </c>
      <c r="DK16">
        <v>0.117996</v>
      </c>
      <c r="DL16">
        <v>-1.0770399999999999E-2</v>
      </c>
      <c r="DM16">
        <v>5.8625900000000002E-2</v>
      </c>
      <c r="DN16">
        <v>8.9181800000000006E-2</v>
      </c>
      <c r="DO16">
        <v>0.24510499999999999</v>
      </c>
      <c r="DP16">
        <v>2.02483E-2</v>
      </c>
      <c r="DQ16">
        <v>1.0355700000000001</v>
      </c>
      <c r="DR16">
        <v>0.63317500000000004</v>
      </c>
      <c r="DS16" t="s">
        <v>689</v>
      </c>
      <c r="DT16" t="s">
        <v>700</v>
      </c>
      <c r="DU16" t="s">
        <v>701</v>
      </c>
      <c r="DV16" t="s">
        <v>455</v>
      </c>
      <c r="DW16" s="117">
        <v>1.41239E-5</v>
      </c>
      <c r="DX16" s="117">
        <v>1.41289E-5</v>
      </c>
      <c r="EC16">
        <v>13.84</v>
      </c>
      <c r="ED16">
        <v>0</v>
      </c>
      <c r="EE16">
        <v>13.84</v>
      </c>
      <c r="EF16">
        <v>0</v>
      </c>
      <c r="EG16">
        <v>3.71</v>
      </c>
      <c r="EH16">
        <v>0</v>
      </c>
      <c r="EI16">
        <v>2.84</v>
      </c>
      <c r="EJ16">
        <v>4.5</v>
      </c>
      <c r="EK16">
        <v>1</v>
      </c>
      <c r="EL16">
        <v>1</v>
      </c>
      <c r="EM16">
        <v>3.3874</v>
      </c>
      <c r="EP16">
        <v>1</v>
      </c>
      <c r="EQ16">
        <v>1</v>
      </c>
      <c r="ER16">
        <v>28.353999999999999</v>
      </c>
      <c r="ES16">
        <v>28.748999999999999</v>
      </c>
      <c r="ET16">
        <v>28.334399999999999</v>
      </c>
      <c r="EU16">
        <v>28.728999999999999</v>
      </c>
      <c r="EV16">
        <v>399.64</v>
      </c>
      <c r="EW16">
        <v>171.143</v>
      </c>
      <c r="EX16">
        <v>50.231200000000001</v>
      </c>
      <c r="EY16">
        <v>201.56899999999999</v>
      </c>
      <c r="EZ16">
        <v>0</v>
      </c>
      <c r="FA16">
        <v>-373.55</v>
      </c>
      <c r="FB16">
        <v>0</v>
      </c>
      <c r="FC16">
        <v>0</v>
      </c>
      <c r="FD16">
        <v>110.404</v>
      </c>
      <c r="FE16">
        <v>162.88399999999999</v>
      </c>
      <c r="FF16">
        <v>391.38499999999999</v>
      </c>
      <c r="FG16">
        <v>27.673200000000001</v>
      </c>
      <c r="FH16">
        <v>1141.3800000000001</v>
      </c>
      <c r="FI16">
        <v>0</v>
      </c>
      <c r="FJ16">
        <v>0</v>
      </c>
      <c r="FK16">
        <v>0</v>
      </c>
      <c r="FL16">
        <v>252.315</v>
      </c>
      <c r="FM16">
        <v>252.315</v>
      </c>
      <c r="FN16">
        <v>199.82499999999999</v>
      </c>
      <c r="FO16">
        <v>85.5732</v>
      </c>
      <c r="FP16">
        <v>25.115600000000001</v>
      </c>
      <c r="FQ16">
        <v>100.78400000000001</v>
      </c>
      <c r="FR16">
        <v>-124.517</v>
      </c>
      <c r="FS16">
        <v>55.201799999999999</v>
      </c>
      <c r="FT16">
        <v>81.441800000000001</v>
      </c>
      <c r="FU16">
        <v>195.69200000000001</v>
      </c>
      <c r="FV16">
        <v>13.836600000000001</v>
      </c>
      <c r="FW16">
        <v>632.95399999999995</v>
      </c>
      <c r="FX16">
        <v>0</v>
      </c>
      <c r="FY16">
        <v>0</v>
      </c>
      <c r="FZ16">
        <v>252.315</v>
      </c>
      <c r="GA16">
        <v>252.315</v>
      </c>
      <c r="GB16">
        <v>3.3874</v>
      </c>
      <c r="GC16">
        <v>5320.37</v>
      </c>
      <c r="GD16">
        <v>2687.4</v>
      </c>
      <c r="GE16">
        <v>50.511600000000001</v>
      </c>
      <c r="GF16">
        <v>3.3874</v>
      </c>
      <c r="GG16">
        <v>5320.37</v>
      </c>
      <c r="GH16">
        <v>2687.39</v>
      </c>
      <c r="GI16">
        <v>50.511400000000002</v>
      </c>
      <c r="GJ16">
        <v>0</v>
      </c>
      <c r="GK16">
        <v>0</v>
      </c>
    </row>
    <row r="17" spans="1:193" x14ac:dyDescent="0.3">
      <c r="A17" s="110">
        <v>45966.795474537037</v>
      </c>
      <c r="B17" t="s">
        <v>714</v>
      </c>
      <c r="D17">
        <v>14</v>
      </c>
      <c r="E17">
        <v>1</v>
      </c>
      <c r="F17">
        <v>2100</v>
      </c>
      <c r="G17" t="s">
        <v>452</v>
      </c>
      <c r="H17" t="s">
        <v>453</v>
      </c>
      <c r="I17">
        <v>0</v>
      </c>
      <c r="J17">
        <v>0</v>
      </c>
      <c r="K17">
        <v>3.56</v>
      </c>
      <c r="L17">
        <v>70</v>
      </c>
      <c r="M17">
        <v>1638.98</v>
      </c>
      <c r="N17">
        <v>1053.3900000000001</v>
      </c>
      <c r="O17">
        <v>275.608</v>
      </c>
      <c r="P17">
        <v>1245.97</v>
      </c>
      <c r="Q17">
        <v>0</v>
      </c>
      <c r="R17">
        <v>-5114.33</v>
      </c>
      <c r="S17">
        <v>0</v>
      </c>
      <c r="T17">
        <v>0</v>
      </c>
      <c r="U17">
        <v>505.55700000000002</v>
      </c>
      <c r="V17">
        <v>958.76499999999999</v>
      </c>
      <c r="W17">
        <v>2025.88</v>
      </c>
      <c r="X17">
        <v>119.621</v>
      </c>
      <c r="Y17">
        <v>2709.43</v>
      </c>
      <c r="Z17">
        <v>4213.9399999999996</v>
      </c>
      <c r="AA17">
        <v>346.28699999999998</v>
      </c>
      <c r="AB17">
        <v>0</v>
      </c>
      <c r="AC17">
        <v>0</v>
      </c>
      <c r="AD17">
        <v>0</v>
      </c>
      <c r="AE17">
        <v>43.1492</v>
      </c>
      <c r="AF17">
        <v>43.1492</v>
      </c>
      <c r="AG17">
        <v>0</v>
      </c>
      <c r="AH17">
        <v>6.43</v>
      </c>
      <c r="AI17">
        <v>3.2</v>
      </c>
      <c r="AJ17">
        <v>0.88</v>
      </c>
      <c r="AK17">
        <v>4.01</v>
      </c>
      <c r="AL17">
        <v>0</v>
      </c>
      <c r="AM17">
        <v>-7.24</v>
      </c>
      <c r="AN17">
        <v>0</v>
      </c>
      <c r="AO17">
        <v>0</v>
      </c>
      <c r="AP17">
        <v>1.72</v>
      </c>
      <c r="AQ17">
        <v>5.47</v>
      </c>
      <c r="AR17">
        <v>6.62</v>
      </c>
      <c r="AS17">
        <v>0.42</v>
      </c>
      <c r="AT17">
        <v>21.51</v>
      </c>
      <c r="AU17">
        <v>14.52</v>
      </c>
      <c r="AV17">
        <v>2.72</v>
      </c>
      <c r="AW17">
        <v>0.45</v>
      </c>
      <c r="AX17">
        <v>0.22</v>
      </c>
      <c r="AY17">
        <v>1.1299999999999999</v>
      </c>
      <c r="AZ17">
        <v>-1.36</v>
      </c>
      <c r="BA17">
        <v>0</v>
      </c>
      <c r="BB17">
        <v>0</v>
      </c>
      <c r="BC17">
        <v>0.5</v>
      </c>
      <c r="BD17">
        <v>2.57</v>
      </c>
      <c r="BE17">
        <v>1.76</v>
      </c>
      <c r="BF17">
        <v>0.12</v>
      </c>
      <c r="BG17">
        <v>8.11</v>
      </c>
      <c r="BH17">
        <v>0.63255600000000001</v>
      </c>
      <c r="BI17">
        <v>1.8234199999999999E-2</v>
      </c>
      <c r="BJ17">
        <v>3.1471499999999999E-2</v>
      </c>
      <c r="BK17">
        <v>0.15937499999999999</v>
      </c>
      <c r="BL17">
        <v>0</v>
      </c>
      <c r="BM17">
        <v>-1.7686500000000001E-2</v>
      </c>
      <c r="BN17">
        <v>0</v>
      </c>
      <c r="BO17">
        <v>0</v>
      </c>
      <c r="BP17">
        <v>5.8625900000000002E-2</v>
      </c>
      <c r="BQ17">
        <v>8.7048E-2</v>
      </c>
      <c r="BR17">
        <v>0.24510499999999999</v>
      </c>
      <c r="BS17">
        <v>2.02483E-2</v>
      </c>
      <c r="BT17">
        <v>1.23498</v>
      </c>
      <c r="BU17">
        <v>0.84163699999999997</v>
      </c>
      <c r="BV17">
        <v>1639.01</v>
      </c>
      <c r="BW17">
        <v>1053.4000000000001</v>
      </c>
      <c r="BX17">
        <v>275.608</v>
      </c>
      <c r="BY17">
        <v>1245.97</v>
      </c>
      <c r="BZ17">
        <v>-5114.33</v>
      </c>
      <c r="CA17">
        <v>505.55700000000002</v>
      </c>
      <c r="CB17">
        <v>958.76499999999999</v>
      </c>
      <c r="CC17">
        <v>2025.88</v>
      </c>
      <c r="CD17">
        <v>119.621</v>
      </c>
      <c r="CE17">
        <v>2709.47</v>
      </c>
      <c r="CF17">
        <v>4213.9799999999996</v>
      </c>
      <c r="CG17">
        <v>346.29500000000002</v>
      </c>
      <c r="CH17">
        <v>0</v>
      </c>
      <c r="CI17">
        <v>0</v>
      </c>
      <c r="CJ17">
        <v>43.1492</v>
      </c>
      <c r="CK17">
        <v>43.1492</v>
      </c>
      <c r="CL17">
        <v>0</v>
      </c>
      <c r="CM17">
        <v>6.43</v>
      </c>
      <c r="CN17">
        <v>3.2</v>
      </c>
      <c r="CO17">
        <v>0.88</v>
      </c>
      <c r="CP17">
        <v>4.01</v>
      </c>
      <c r="CQ17">
        <v>-7.24</v>
      </c>
      <c r="CR17">
        <v>1.72</v>
      </c>
      <c r="CS17">
        <v>5.47</v>
      </c>
      <c r="CT17">
        <v>6.62</v>
      </c>
      <c r="CU17">
        <v>0.42</v>
      </c>
      <c r="CV17">
        <v>21.51</v>
      </c>
      <c r="CW17">
        <v>14.52</v>
      </c>
      <c r="CX17">
        <v>2.71</v>
      </c>
      <c r="CY17">
        <v>0.45</v>
      </c>
      <c r="CZ17">
        <v>0.22</v>
      </c>
      <c r="DA17">
        <v>4.7</v>
      </c>
      <c r="DB17">
        <v>-1.36</v>
      </c>
      <c r="DC17">
        <v>0.5</v>
      </c>
      <c r="DD17">
        <v>2.57</v>
      </c>
      <c r="DE17">
        <v>1.76</v>
      </c>
      <c r="DF17">
        <v>0.12</v>
      </c>
      <c r="DG17">
        <v>11.67</v>
      </c>
      <c r="DH17">
        <v>0.63257200000000002</v>
      </c>
      <c r="DI17">
        <v>1.8234199999999999E-2</v>
      </c>
      <c r="DJ17">
        <v>3.1471499999999999E-2</v>
      </c>
      <c r="DK17">
        <v>0.15937499999999999</v>
      </c>
      <c r="DL17">
        <v>-1.7686500000000001E-2</v>
      </c>
      <c r="DM17">
        <v>5.8625900000000002E-2</v>
      </c>
      <c r="DN17">
        <v>8.7048E-2</v>
      </c>
      <c r="DO17">
        <v>0.24510499999999999</v>
      </c>
      <c r="DP17">
        <v>2.02483E-2</v>
      </c>
      <c r="DQ17">
        <v>1.23499</v>
      </c>
      <c r="DR17">
        <v>0.84165299999999998</v>
      </c>
      <c r="DS17" t="s">
        <v>689</v>
      </c>
      <c r="DT17" t="s">
        <v>700</v>
      </c>
      <c r="DU17" t="s">
        <v>701</v>
      </c>
      <c r="DV17" t="s">
        <v>455</v>
      </c>
      <c r="DW17" s="117">
        <v>1.6005300000000001E-5</v>
      </c>
      <c r="DX17" s="117">
        <v>1.6011600000000001E-5</v>
      </c>
      <c r="EC17">
        <v>14.52</v>
      </c>
      <c r="ED17">
        <v>0</v>
      </c>
      <c r="EE17">
        <v>14.52</v>
      </c>
      <c r="EF17">
        <v>0</v>
      </c>
      <c r="EG17">
        <v>4.5199999999999996</v>
      </c>
      <c r="EH17">
        <v>0</v>
      </c>
      <c r="EI17">
        <v>3.44</v>
      </c>
      <c r="EJ17">
        <v>4.6399999999999997</v>
      </c>
      <c r="EK17">
        <v>1</v>
      </c>
      <c r="EL17">
        <v>1</v>
      </c>
      <c r="EM17">
        <v>2.8161</v>
      </c>
      <c r="EP17">
        <v>1</v>
      </c>
      <c r="EQ17">
        <v>1</v>
      </c>
      <c r="ER17">
        <v>32.134</v>
      </c>
      <c r="ES17">
        <v>32.606000000000002</v>
      </c>
      <c r="ET17">
        <v>32.121600000000001</v>
      </c>
      <c r="EU17">
        <v>32.593499999999999</v>
      </c>
      <c r="EV17">
        <v>605.07100000000003</v>
      </c>
      <c r="EW17">
        <v>99.618499999999997</v>
      </c>
      <c r="EX17">
        <v>49.725099999999998</v>
      </c>
      <c r="EY17">
        <v>251.43199999999999</v>
      </c>
      <c r="EZ17">
        <v>0</v>
      </c>
      <c r="FA17">
        <v>-453.904</v>
      </c>
      <c r="FB17">
        <v>0</v>
      </c>
      <c r="FC17">
        <v>0</v>
      </c>
      <c r="FD17">
        <v>110.404</v>
      </c>
      <c r="FE17">
        <v>159.268</v>
      </c>
      <c r="FF17">
        <v>391.38499999999999</v>
      </c>
      <c r="FG17">
        <v>27.673200000000001</v>
      </c>
      <c r="FH17">
        <v>1240.67</v>
      </c>
      <c r="FI17">
        <v>0</v>
      </c>
      <c r="FJ17">
        <v>0</v>
      </c>
      <c r="FK17">
        <v>0</v>
      </c>
      <c r="FL17">
        <v>252.315</v>
      </c>
      <c r="FM17">
        <v>252.315</v>
      </c>
      <c r="FN17">
        <v>302.54199999999997</v>
      </c>
      <c r="FO17">
        <v>49.809899999999999</v>
      </c>
      <c r="FP17">
        <v>24.862500000000001</v>
      </c>
      <c r="FQ17">
        <v>125.71599999999999</v>
      </c>
      <c r="FR17">
        <v>-151.30099999999999</v>
      </c>
      <c r="FS17">
        <v>55.201799999999999</v>
      </c>
      <c r="FT17">
        <v>79.634100000000004</v>
      </c>
      <c r="FU17">
        <v>195.69200000000001</v>
      </c>
      <c r="FV17">
        <v>13.836600000000001</v>
      </c>
      <c r="FW17">
        <v>695.99400000000003</v>
      </c>
      <c r="FX17">
        <v>0</v>
      </c>
      <c r="FY17">
        <v>0</v>
      </c>
      <c r="FZ17">
        <v>252.315</v>
      </c>
      <c r="GA17">
        <v>252.315</v>
      </c>
      <c r="GB17">
        <v>2.8161</v>
      </c>
      <c r="GC17">
        <v>5115.83</v>
      </c>
      <c r="GD17">
        <v>2487.9499999999998</v>
      </c>
      <c r="GE17">
        <v>48.632300000000001</v>
      </c>
      <c r="GF17">
        <v>2.8161</v>
      </c>
      <c r="GG17">
        <v>5115.83</v>
      </c>
      <c r="GH17">
        <v>2487.94</v>
      </c>
      <c r="GI17">
        <v>48.632199999999997</v>
      </c>
      <c r="GJ17">
        <v>0</v>
      </c>
      <c r="GK17">
        <v>0</v>
      </c>
    </row>
    <row r="18" spans="1:193" x14ac:dyDescent="0.3">
      <c r="A18" s="110">
        <v>45966.79614583333</v>
      </c>
      <c r="B18" t="s">
        <v>715</v>
      </c>
      <c r="D18">
        <v>15</v>
      </c>
      <c r="E18">
        <v>1</v>
      </c>
      <c r="F18">
        <v>2100</v>
      </c>
      <c r="G18" t="s">
        <v>452</v>
      </c>
      <c r="H18" t="s">
        <v>453</v>
      </c>
      <c r="I18">
        <v>0</v>
      </c>
      <c r="J18">
        <v>0</v>
      </c>
      <c r="K18">
        <v>3.08</v>
      </c>
      <c r="L18">
        <v>179</v>
      </c>
      <c r="M18">
        <v>102.661</v>
      </c>
      <c r="N18">
        <v>4050.55</v>
      </c>
      <c r="O18">
        <v>277.42</v>
      </c>
      <c r="P18">
        <v>666.27</v>
      </c>
      <c r="Q18">
        <v>0</v>
      </c>
      <c r="R18">
        <v>-7993.85</v>
      </c>
      <c r="S18">
        <v>0</v>
      </c>
      <c r="T18">
        <v>0</v>
      </c>
      <c r="U18">
        <v>505.55700000000002</v>
      </c>
      <c r="V18">
        <v>1036.1199999999999</v>
      </c>
      <c r="W18">
        <v>2025.88</v>
      </c>
      <c r="X18">
        <v>119.621</v>
      </c>
      <c r="Y18">
        <v>790.22500000000002</v>
      </c>
      <c r="Z18">
        <v>5096.8999999999996</v>
      </c>
      <c r="AA18">
        <v>895.60199999999998</v>
      </c>
      <c r="AB18">
        <v>0</v>
      </c>
      <c r="AC18">
        <v>0</v>
      </c>
      <c r="AD18">
        <v>0</v>
      </c>
      <c r="AE18">
        <v>43.1492</v>
      </c>
      <c r="AF18">
        <v>43.1492</v>
      </c>
      <c r="AG18">
        <v>0</v>
      </c>
      <c r="AH18">
        <v>0.46</v>
      </c>
      <c r="AI18">
        <v>12.23</v>
      </c>
      <c r="AJ18">
        <v>0.89</v>
      </c>
      <c r="AK18">
        <v>2.1</v>
      </c>
      <c r="AL18">
        <v>0</v>
      </c>
      <c r="AM18">
        <v>-10.91</v>
      </c>
      <c r="AN18">
        <v>0</v>
      </c>
      <c r="AO18">
        <v>0</v>
      </c>
      <c r="AP18">
        <v>1.72</v>
      </c>
      <c r="AQ18">
        <v>5.71</v>
      </c>
      <c r="AR18">
        <v>6.61</v>
      </c>
      <c r="AS18">
        <v>0.42</v>
      </c>
      <c r="AT18">
        <v>19.23</v>
      </c>
      <c r="AU18">
        <v>15.68</v>
      </c>
      <c r="AV18">
        <v>0.23</v>
      </c>
      <c r="AW18">
        <v>1.74</v>
      </c>
      <c r="AX18">
        <v>0.23</v>
      </c>
      <c r="AY18">
        <v>0.56999999999999995</v>
      </c>
      <c r="AZ18">
        <v>-2.16</v>
      </c>
      <c r="BA18">
        <v>0</v>
      </c>
      <c r="BB18">
        <v>0</v>
      </c>
      <c r="BC18">
        <v>0.5</v>
      </c>
      <c r="BD18">
        <v>2.62</v>
      </c>
      <c r="BE18">
        <v>1.76</v>
      </c>
      <c r="BF18">
        <v>0.12</v>
      </c>
      <c r="BG18">
        <v>5.61</v>
      </c>
      <c r="BH18">
        <v>5.6271399999999999E-2</v>
      </c>
      <c r="BI18">
        <v>0.14966099999999999</v>
      </c>
      <c r="BJ18">
        <v>3.1678400000000002E-2</v>
      </c>
      <c r="BK18">
        <v>6.9476300000000005E-2</v>
      </c>
      <c r="BL18">
        <v>0</v>
      </c>
      <c r="BM18">
        <v>-3.0804499999999999E-2</v>
      </c>
      <c r="BN18">
        <v>0</v>
      </c>
      <c r="BO18">
        <v>0</v>
      </c>
      <c r="BP18">
        <v>5.8625900000000002E-2</v>
      </c>
      <c r="BQ18">
        <v>9.4109300000000007E-2</v>
      </c>
      <c r="BR18">
        <v>0.24510499999999999</v>
      </c>
      <c r="BS18">
        <v>2.02483E-2</v>
      </c>
      <c r="BT18">
        <v>0.69437099999999996</v>
      </c>
      <c r="BU18">
        <v>0.307087</v>
      </c>
      <c r="BV18">
        <v>102.65900000000001</v>
      </c>
      <c r="BW18">
        <v>4050.56</v>
      </c>
      <c r="BX18">
        <v>277.42</v>
      </c>
      <c r="BY18">
        <v>666.27</v>
      </c>
      <c r="BZ18">
        <v>-7993.85</v>
      </c>
      <c r="CA18">
        <v>505.55700000000002</v>
      </c>
      <c r="CB18">
        <v>1036.1199999999999</v>
      </c>
      <c r="CC18">
        <v>2025.88</v>
      </c>
      <c r="CD18">
        <v>119.621</v>
      </c>
      <c r="CE18">
        <v>790.23199999999997</v>
      </c>
      <c r="CF18">
        <v>5096.91</v>
      </c>
      <c r="CG18">
        <v>895.60500000000002</v>
      </c>
      <c r="CH18">
        <v>0</v>
      </c>
      <c r="CI18">
        <v>0</v>
      </c>
      <c r="CJ18">
        <v>43.1492</v>
      </c>
      <c r="CK18">
        <v>43.1492</v>
      </c>
      <c r="CL18">
        <v>0</v>
      </c>
      <c r="CM18">
        <v>0.46</v>
      </c>
      <c r="CN18">
        <v>12.23</v>
      </c>
      <c r="CO18">
        <v>0.89</v>
      </c>
      <c r="CP18">
        <v>2.1</v>
      </c>
      <c r="CQ18">
        <v>-10.91</v>
      </c>
      <c r="CR18">
        <v>1.72</v>
      </c>
      <c r="CS18">
        <v>5.71</v>
      </c>
      <c r="CT18">
        <v>6.61</v>
      </c>
      <c r="CU18">
        <v>0.42</v>
      </c>
      <c r="CV18">
        <v>19.23</v>
      </c>
      <c r="CW18">
        <v>15.68</v>
      </c>
      <c r="CX18">
        <v>0.23</v>
      </c>
      <c r="CY18">
        <v>1.74</v>
      </c>
      <c r="CZ18">
        <v>0.23</v>
      </c>
      <c r="DA18">
        <v>3.64</v>
      </c>
      <c r="DB18">
        <v>-2.16</v>
      </c>
      <c r="DC18">
        <v>0.5</v>
      </c>
      <c r="DD18">
        <v>2.63</v>
      </c>
      <c r="DE18">
        <v>1.76</v>
      </c>
      <c r="DF18">
        <v>0.12</v>
      </c>
      <c r="DG18">
        <v>8.69</v>
      </c>
      <c r="DH18">
        <v>5.6270399999999998E-2</v>
      </c>
      <c r="DI18">
        <v>0.14966099999999999</v>
      </c>
      <c r="DJ18">
        <v>3.1678400000000002E-2</v>
      </c>
      <c r="DK18">
        <v>6.9476300000000005E-2</v>
      </c>
      <c r="DL18">
        <v>-3.0804499999999999E-2</v>
      </c>
      <c r="DM18">
        <v>5.8625900000000002E-2</v>
      </c>
      <c r="DN18">
        <v>9.4109300000000007E-2</v>
      </c>
      <c r="DO18">
        <v>0.24510499999999999</v>
      </c>
      <c r="DP18">
        <v>2.02483E-2</v>
      </c>
      <c r="DQ18">
        <v>0.69437000000000004</v>
      </c>
      <c r="DR18">
        <v>0.30708600000000003</v>
      </c>
      <c r="DS18" t="s">
        <v>689</v>
      </c>
      <c r="DT18" t="s">
        <v>700</v>
      </c>
      <c r="DU18" t="s">
        <v>701</v>
      </c>
      <c r="DV18" t="s">
        <v>455</v>
      </c>
      <c r="DW18" s="117">
        <v>-8.6445099999999996E-7</v>
      </c>
      <c r="DX18" s="117">
        <v>-8.6785500000000001E-7</v>
      </c>
      <c r="EC18">
        <v>15.68</v>
      </c>
      <c r="ED18">
        <v>0</v>
      </c>
      <c r="EE18">
        <v>15.68</v>
      </c>
      <c r="EF18">
        <v>0</v>
      </c>
      <c r="EG18">
        <v>2.77</v>
      </c>
      <c r="EH18">
        <v>0</v>
      </c>
      <c r="EI18">
        <v>2.2599999999999998</v>
      </c>
      <c r="EJ18">
        <v>3.58</v>
      </c>
      <c r="EK18">
        <v>1</v>
      </c>
      <c r="EL18">
        <v>1</v>
      </c>
      <c r="EM18">
        <v>4.7460000000000004</v>
      </c>
      <c r="EP18">
        <v>1</v>
      </c>
      <c r="EQ18">
        <v>1</v>
      </c>
      <c r="ER18">
        <v>37.450000000000003</v>
      </c>
      <c r="ES18">
        <v>38.030999999999999</v>
      </c>
      <c r="ET18">
        <v>37.446100000000001</v>
      </c>
      <c r="EU18">
        <v>38.026699999999998</v>
      </c>
      <c r="EV18">
        <v>51.2836</v>
      </c>
      <c r="EW18">
        <v>386.45</v>
      </c>
      <c r="EX18">
        <v>50.052</v>
      </c>
      <c r="EY18">
        <v>125.923</v>
      </c>
      <c r="EZ18">
        <v>0</v>
      </c>
      <c r="FA18">
        <v>-720.75</v>
      </c>
      <c r="FB18">
        <v>0</v>
      </c>
      <c r="FC18">
        <v>0</v>
      </c>
      <c r="FD18">
        <v>110.404</v>
      </c>
      <c r="FE18">
        <v>172.01400000000001</v>
      </c>
      <c r="FF18">
        <v>391.38499999999999</v>
      </c>
      <c r="FG18">
        <v>27.673200000000001</v>
      </c>
      <c r="FH18">
        <v>594.43399999999997</v>
      </c>
      <c r="FI18">
        <v>0</v>
      </c>
      <c r="FJ18">
        <v>0</v>
      </c>
      <c r="FK18">
        <v>0</v>
      </c>
      <c r="FL18">
        <v>252.315</v>
      </c>
      <c r="FM18">
        <v>252.315</v>
      </c>
      <c r="FN18">
        <v>25.641400000000001</v>
      </c>
      <c r="FO18">
        <v>193.22499999999999</v>
      </c>
      <c r="FP18">
        <v>25.026</v>
      </c>
      <c r="FQ18">
        <v>62.961399999999998</v>
      </c>
      <c r="FR18">
        <v>-240.25</v>
      </c>
      <c r="FS18">
        <v>55.201799999999999</v>
      </c>
      <c r="FT18">
        <v>86.007199999999997</v>
      </c>
      <c r="FU18">
        <v>195.69200000000001</v>
      </c>
      <c r="FV18">
        <v>13.836600000000001</v>
      </c>
      <c r="FW18">
        <v>417.34199999999998</v>
      </c>
      <c r="FX18">
        <v>0</v>
      </c>
      <c r="FY18">
        <v>0</v>
      </c>
      <c r="FZ18">
        <v>252.315</v>
      </c>
      <c r="GA18">
        <v>252.315</v>
      </c>
      <c r="GB18">
        <v>4.7460000000000004</v>
      </c>
      <c r="GC18">
        <v>7996.19</v>
      </c>
      <c r="GD18">
        <v>4030.47</v>
      </c>
      <c r="GE18">
        <v>50.404800000000002</v>
      </c>
      <c r="GF18">
        <v>4.7460000000000004</v>
      </c>
      <c r="GG18">
        <v>7996.19</v>
      </c>
      <c r="GH18">
        <v>4030.46</v>
      </c>
      <c r="GI18">
        <v>50.404800000000002</v>
      </c>
      <c r="GJ18">
        <v>0</v>
      </c>
      <c r="GK18">
        <v>0</v>
      </c>
    </row>
    <row r="19" spans="1:193" x14ac:dyDescent="0.3">
      <c r="A19" s="110">
        <v>45966.796782407408</v>
      </c>
      <c r="B19" t="s">
        <v>716</v>
      </c>
      <c r="D19">
        <v>16</v>
      </c>
      <c r="E19">
        <v>1</v>
      </c>
      <c r="F19">
        <v>2100</v>
      </c>
      <c r="G19" t="s">
        <v>452</v>
      </c>
      <c r="H19" t="s">
        <v>453</v>
      </c>
      <c r="I19">
        <v>0</v>
      </c>
      <c r="J19">
        <v>0</v>
      </c>
      <c r="K19">
        <v>4.07</v>
      </c>
      <c r="L19" t="s">
        <v>688</v>
      </c>
      <c r="M19">
        <v>3134.6</v>
      </c>
      <c r="N19">
        <v>74.568200000000004</v>
      </c>
      <c r="O19">
        <v>277.75799999999998</v>
      </c>
      <c r="P19">
        <v>1303.8499999999999</v>
      </c>
      <c r="Q19">
        <v>0</v>
      </c>
      <c r="R19">
        <v>-4061.59</v>
      </c>
      <c r="S19">
        <v>0</v>
      </c>
      <c r="T19">
        <v>0</v>
      </c>
      <c r="U19">
        <v>505.55700000000002</v>
      </c>
      <c r="V19">
        <v>913.69799999999998</v>
      </c>
      <c r="W19">
        <v>2025.88</v>
      </c>
      <c r="X19">
        <v>119.621</v>
      </c>
      <c r="Y19">
        <v>4293.9399999999996</v>
      </c>
      <c r="Z19">
        <v>4790.7700000000004</v>
      </c>
      <c r="AA19">
        <v>48.120699999999999</v>
      </c>
      <c r="AB19">
        <v>0</v>
      </c>
      <c r="AC19">
        <v>0</v>
      </c>
      <c r="AD19">
        <v>0</v>
      </c>
      <c r="AE19">
        <v>43.1492</v>
      </c>
      <c r="AF19">
        <v>43.1492</v>
      </c>
      <c r="AG19">
        <v>0</v>
      </c>
      <c r="AH19">
        <v>11.82</v>
      </c>
      <c r="AI19">
        <v>0.21</v>
      </c>
      <c r="AJ19">
        <v>0.89</v>
      </c>
      <c r="AK19">
        <v>4.34</v>
      </c>
      <c r="AL19">
        <v>0</v>
      </c>
      <c r="AM19">
        <v>-5.36</v>
      </c>
      <c r="AN19">
        <v>0</v>
      </c>
      <c r="AO19">
        <v>0</v>
      </c>
      <c r="AP19">
        <v>1.75</v>
      </c>
      <c r="AQ19">
        <v>5.34</v>
      </c>
      <c r="AR19">
        <v>6.68</v>
      </c>
      <c r="AS19">
        <v>0.42</v>
      </c>
      <c r="AT19">
        <v>26.09</v>
      </c>
      <c r="AU19">
        <v>17.260000000000002</v>
      </c>
      <c r="AV19">
        <v>4.24</v>
      </c>
      <c r="AW19">
        <v>0.04</v>
      </c>
      <c r="AX19">
        <v>0.23</v>
      </c>
      <c r="AY19">
        <v>1.2</v>
      </c>
      <c r="AZ19">
        <v>-0.94</v>
      </c>
      <c r="BA19">
        <v>0</v>
      </c>
      <c r="BB19">
        <v>0</v>
      </c>
      <c r="BC19">
        <v>0.5</v>
      </c>
      <c r="BD19">
        <v>2.54</v>
      </c>
      <c r="BE19">
        <v>1.76</v>
      </c>
      <c r="BF19">
        <v>0.12</v>
      </c>
      <c r="BG19">
        <v>9.69</v>
      </c>
      <c r="BH19">
        <v>0.768567</v>
      </c>
      <c r="BI19" s="117">
        <v>6.3807800000000003E-6</v>
      </c>
      <c r="BJ19">
        <v>3.1717099999999998E-2</v>
      </c>
      <c r="BK19">
        <v>0.16565099999999999</v>
      </c>
      <c r="BL19">
        <v>0</v>
      </c>
      <c r="BM19">
        <v>-9.3560299999999996E-3</v>
      </c>
      <c r="BN19">
        <v>0</v>
      </c>
      <c r="BO19">
        <v>0</v>
      </c>
      <c r="BP19">
        <v>5.8625900000000002E-2</v>
      </c>
      <c r="BQ19">
        <v>8.3896700000000005E-2</v>
      </c>
      <c r="BR19">
        <v>0.24510499999999999</v>
      </c>
      <c r="BS19">
        <v>2.02483E-2</v>
      </c>
      <c r="BT19">
        <v>1.36446</v>
      </c>
      <c r="BU19">
        <v>0.96594199999999997</v>
      </c>
      <c r="BV19">
        <v>3134.67</v>
      </c>
      <c r="BW19">
        <v>74.582599999999999</v>
      </c>
      <c r="BX19">
        <v>277.75799999999998</v>
      </c>
      <c r="BY19">
        <v>1303.8499999999999</v>
      </c>
      <c r="BZ19">
        <v>-4061.59</v>
      </c>
      <c r="CA19">
        <v>505.55700000000002</v>
      </c>
      <c r="CB19">
        <v>913.69899999999996</v>
      </c>
      <c r="CC19">
        <v>2025.88</v>
      </c>
      <c r="CD19">
        <v>119.621</v>
      </c>
      <c r="CE19">
        <v>4294.03</v>
      </c>
      <c r="CF19">
        <v>4790.8599999999997</v>
      </c>
      <c r="CG19">
        <v>48.131799999999998</v>
      </c>
      <c r="CH19">
        <v>0</v>
      </c>
      <c r="CI19">
        <v>0</v>
      </c>
      <c r="CJ19">
        <v>43.1492</v>
      </c>
      <c r="CK19">
        <v>43.1492</v>
      </c>
      <c r="CL19">
        <v>0</v>
      </c>
      <c r="CM19">
        <v>11.82</v>
      </c>
      <c r="CN19">
        <v>0.21</v>
      </c>
      <c r="CO19">
        <v>0.89</v>
      </c>
      <c r="CP19">
        <v>4.34</v>
      </c>
      <c r="CQ19">
        <v>-5.36</v>
      </c>
      <c r="CR19">
        <v>1.75</v>
      </c>
      <c r="CS19">
        <v>5.34</v>
      </c>
      <c r="CT19">
        <v>6.68</v>
      </c>
      <c r="CU19">
        <v>0.42</v>
      </c>
      <c r="CV19">
        <v>26.09</v>
      </c>
      <c r="CW19">
        <v>17.260000000000002</v>
      </c>
      <c r="CX19">
        <v>4.2300000000000004</v>
      </c>
      <c r="CY19">
        <v>0.04</v>
      </c>
      <c r="CZ19">
        <v>0.23</v>
      </c>
      <c r="DA19">
        <v>5.28</v>
      </c>
      <c r="DB19">
        <v>-0.94</v>
      </c>
      <c r="DC19">
        <v>0.5</v>
      </c>
      <c r="DD19">
        <v>2.54</v>
      </c>
      <c r="DE19">
        <v>1.76</v>
      </c>
      <c r="DF19">
        <v>0.12</v>
      </c>
      <c r="DG19">
        <v>13.76</v>
      </c>
      <c r="DH19">
        <v>0.76864900000000003</v>
      </c>
      <c r="DI19" s="117">
        <v>6.3756800000000001E-6</v>
      </c>
      <c r="DJ19">
        <v>3.1717099999999998E-2</v>
      </c>
      <c r="DK19">
        <v>0.16565099999999999</v>
      </c>
      <c r="DL19">
        <v>-9.3560299999999996E-3</v>
      </c>
      <c r="DM19">
        <v>5.8625900000000002E-2</v>
      </c>
      <c r="DN19">
        <v>8.3896700000000005E-2</v>
      </c>
      <c r="DO19">
        <v>0.24510499999999999</v>
      </c>
      <c r="DP19">
        <v>2.02483E-2</v>
      </c>
      <c r="DQ19">
        <v>1.3645400000000001</v>
      </c>
      <c r="DR19">
        <v>0.96602399999999999</v>
      </c>
      <c r="DS19" t="s">
        <v>689</v>
      </c>
      <c r="DT19" t="s">
        <v>700</v>
      </c>
      <c r="DU19" t="s">
        <v>701</v>
      </c>
      <c r="DV19" t="s">
        <v>455</v>
      </c>
      <c r="DW19" s="117">
        <v>8.2171399999999997E-5</v>
      </c>
      <c r="DX19" s="117">
        <v>8.2169000000000006E-5</v>
      </c>
      <c r="EC19">
        <v>17.260000000000002</v>
      </c>
      <c r="ED19">
        <v>0</v>
      </c>
      <c r="EE19">
        <v>17.260000000000002</v>
      </c>
      <c r="EF19">
        <v>0</v>
      </c>
      <c r="EG19">
        <v>5.71</v>
      </c>
      <c r="EH19">
        <v>0</v>
      </c>
      <c r="EI19">
        <v>4.5599999999999996</v>
      </c>
      <c r="EJ19">
        <v>5.22</v>
      </c>
      <c r="EK19">
        <v>1</v>
      </c>
      <c r="EL19">
        <v>1</v>
      </c>
      <c r="EM19">
        <v>2.4590000000000001</v>
      </c>
      <c r="EP19">
        <v>1</v>
      </c>
      <c r="EQ19">
        <v>1</v>
      </c>
      <c r="ER19">
        <v>37.396000000000001</v>
      </c>
      <c r="ES19">
        <v>37.975999999999999</v>
      </c>
      <c r="ET19">
        <v>37.266599999999997</v>
      </c>
      <c r="EU19">
        <v>37.843400000000003</v>
      </c>
      <c r="EV19">
        <v>941.78</v>
      </c>
      <c r="EW19">
        <v>8.9364600000000003</v>
      </c>
      <c r="EX19">
        <v>50.113100000000003</v>
      </c>
      <c r="EY19">
        <v>266.779</v>
      </c>
      <c r="EZ19">
        <v>0</v>
      </c>
      <c r="FA19">
        <v>-312.07</v>
      </c>
      <c r="FB19">
        <v>0</v>
      </c>
      <c r="FC19">
        <v>0</v>
      </c>
      <c r="FD19">
        <v>110.404</v>
      </c>
      <c r="FE19">
        <v>152.946</v>
      </c>
      <c r="FF19">
        <v>391.38499999999999</v>
      </c>
      <c r="FG19">
        <v>27.673200000000001</v>
      </c>
      <c r="FH19">
        <v>1637.95</v>
      </c>
      <c r="FI19">
        <v>0</v>
      </c>
      <c r="FJ19">
        <v>0</v>
      </c>
      <c r="FK19">
        <v>0</v>
      </c>
      <c r="FL19">
        <v>252.315</v>
      </c>
      <c r="FM19">
        <v>252.315</v>
      </c>
      <c r="FN19">
        <v>470.91699999999997</v>
      </c>
      <c r="FO19">
        <v>4.46915</v>
      </c>
      <c r="FP19">
        <v>25.0566</v>
      </c>
      <c r="FQ19">
        <v>133.38999999999999</v>
      </c>
      <c r="FR19">
        <v>-104.023</v>
      </c>
      <c r="FS19">
        <v>55.201799999999999</v>
      </c>
      <c r="FT19">
        <v>76.472800000000007</v>
      </c>
      <c r="FU19">
        <v>195.69200000000001</v>
      </c>
      <c r="FV19">
        <v>13.836600000000001</v>
      </c>
      <c r="FW19">
        <v>871.01300000000003</v>
      </c>
      <c r="FX19">
        <v>0</v>
      </c>
      <c r="FY19">
        <v>0</v>
      </c>
      <c r="FZ19">
        <v>252.315</v>
      </c>
      <c r="GA19">
        <v>252.315</v>
      </c>
      <c r="GB19">
        <v>2.4590000000000001</v>
      </c>
      <c r="GC19">
        <v>4062.78</v>
      </c>
      <c r="GD19">
        <v>2105.06</v>
      </c>
      <c r="GE19">
        <v>51.813299999999998</v>
      </c>
      <c r="GF19">
        <v>2.4590000000000001</v>
      </c>
      <c r="GG19">
        <v>4062.78</v>
      </c>
      <c r="GH19">
        <v>2105.12</v>
      </c>
      <c r="GI19">
        <v>51.814799999999998</v>
      </c>
      <c r="GJ19">
        <v>0</v>
      </c>
      <c r="GK19">
        <v>0</v>
      </c>
    </row>
    <row r="20" spans="1:193" x14ac:dyDescent="0.3">
      <c r="A20" s="110">
        <v>45966.797442129631</v>
      </c>
      <c r="B20" t="s">
        <v>717</v>
      </c>
      <c r="D20">
        <v>1</v>
      </c>
      <c r="E20">
        <v>1</v>
      </c>
      <c r="F20">
        <v>2700</v>
      </c>
      <c r="G20" t="s">
        <v>452</v>
      </c>
      <c r="H20" t="s">
        <v>453</v>
      </c>
      <c r="I20">
        <v>0</v>
      </c>
      <c r="J20">
        <v>0</v>
      </c>
      <c r="K20">
        <v>3.53</v>
      </c>
      <c r="L20" t="s">
        <v>688</v>
      </c>
      <c r="M20">
        <v>3065.22</v>
      </c>
      <c r="N20">
        <v>0</v>
      </c>
      <c r="O20">
        <v>335.12599999999998</v>
      </c>
      <c r="P20">
        <v>1910.1</v>
      </c>
      <c r="Q20">
        <v>0</v>
      </c>
      <c r="R20">
        <v>-4376.13</v>
      </c>
      <c r="S20">
        <v>0</v>
      </c>
      <c r="T20">
        <v>0</v>
      </c>
      <c r="U20">
        <v>615.745</v>
      </c>
      <c r="V20">
        <v>988.96799999999996</v>
      </c>
      <c r="W20">
        <v>2371.31</v>
      </c>
      <c r="X20">
        <v>151.51499999999999</v>
      </c>
      <c r="Y20">
        <v>5061.8599999999997</v>
      </c>
      <c r="Z20">
        <v>5310.45</v>
      </c>
      <c r="AB20">
        <v>0</v>
      </c>
      <c r="AC20">
        <v>0</v>
      </c>
      <c r="AD20">
        <v>0</v>
      </c>
      <c r="AE20">
        <v>47.252000000000002</v>
      </c>
      <c r="AF20">
        <v>47.252000000000002</v>
      </c>
      <c r="AG20">
        <v>0</v>
      </c>
      <c r="AH20">
        <v>8.8800000000000008</v>
      </c>
      <c r="AI20">
        <v>0</v>
      </c>
      <c r="AJ20">
        <v>0.83</v>
      </c>
      <c r="AK20">
        <v>4.76</v>
      </c>
      <c r="AL20">
        <v>0</v>
      </c>
      <c r="AM20">
        <v>-4.46</v>
      </c>
      <c r="AN20">
        <v>0</v>
      </c>
      <c r="AO20">
        <v>0</v>
      </c>
      <c r="AP20">
        <v>1.69</v>
      </c>
      <c r="AQ20">
        <v>4.5199999999999996</v>
      </c>
      <c r="AR20">
        <v>6.1</v>
      </c>
      <c r="AS20">
        <v>0.42</v>
      </c>
      <c r="AT20">
        <v>22.74</v>
      </c>
      <c r="AU20">
        <v>14.47</v>
      </c>
      <c r="AV20">
        <v>3.24</v>
      </c>
      <c r="AW20">
        <v>0</v>
      </c>
      <c r="AX20">
        <v>0.21</v>
      </c>
      <c r="AY20">
        <v>1.18</v>
      </c>
      <c r="AZ20">
        <v>-0.77</v>
      </c>
      <c r="BA20">
        <v>0</v>
      </c>
      <c r="BB20">
        <v>0</v>
      </c>
      <c r="BC20">
        <v>0.47</v>
      </c>
      <c r="BD20">
        <v>2.16</v>
      </c>
      <c r="BE20">
        <v>1.6</v>
      </c>
      <c r="BF20">
        <v>0.12</v>
      </c>
      <c r="BG20">
        <v>8.2100000000000009</v>
      </c>
      <c r="BH20">
        <v>0.73945399999999994</v>
      </c>
      <c r="BI20">
        <v>0</v>
      </c>
      <c r="BJ20">
        <v>3.8267799999999998E-2</v>
      </c>
      <c r="BK20">
        <v>0.150534</v>
      </c>
      <c r="BL20">
        <v>0</v>
      </c>
      <c r="BM20">
        <v>-7.2726600000000002E-3</v>
      </c>
      <c r="BN20">
        <v>0</v>
      </c>
      <c r="BO20">
        <v>0</v>
      </c>
      <c r="BP20">
        <v>7.1403599999999998E-2</v>
      </c>
      <c r="BQ20">
        <v>8.7645699999999993E-2</v>
      </c>
      <c r="BR20">
        <v>0.28698899999999999</v>
      </c>
      <c r="BS20">
        <v>2.56469E-2</v>
      </c>
      <c r="BT20">
        <v>1.3926700000000001</v>
      </c>
      <c r="BU20">
        <v>0.92825599999999997</v>
      </c>
      <c r="BV20">
        <v>3065.52</v>
      </c>
      <c r="BW20">
        <v>0</v>
      </c>
      <c r="BX20">
        <v>335.12599999999998</v>
      </c>
      <c r="BY20">
        <v>1910.1</v>
      </c>
      <c r="BZ20">
        <v>-4376.13</v>
      </c>
      <c r="CA20">
        <v>615.745</v>
      </c>
      <c r="CB20">
        <v>988.96799999999996</v>
      </c>
      <c r="CC20">
        <v>2371.31</v>
      </c>
      <c r="CD20">
        <v>151.51499999999999</v>
      </c>
      <c r="CE20">
        <v>5062.16</v>
      </c>
      <c r="CF20">
        <v>5310.75</v>
      </c>
      <c r="CH20">
        <v>0</v>
      </c>
      <c r="CI20">
        <v>0</v>
      </c>
      <c r="CJ20">
        <v>47.252000000000002</v>
      </c>
      <c r="CK20">
        <v>47.252000000000002</v>
      </c>
      <c r="CL20">
        <v>0</v>
      </c>
      <c r="CM20">
        <v>8.8800000000000008</v>
      </c>
      <c r="CN20">
        <v>0</v>
      </c>
      <c r="CO20">
        <v>0.83</v>
      </c>
      <c r="CP20">
        <v>4.76</v>
      </c>
      <c r="CQ20">
        <v>-4.46</v>
      </c>
      <c r="CR20">
        <v>1.69</v>
      </c>
      <c r="CS20">
        <v>4.5199999999999996</v>
      </c>
      <c r="CT20">
        <v>6.1</v>
      </c>
      <c r="CU20">
        <v>0.42</v>
      </c>
      <c r="CV20">
        <v>22.74</v>
      </c>
      <c r="CW20">
        <v>14.47</v>
      </c>
      <c r="CX20">
        <v>3.21</v>
      </c>
      <c r="CY20">
        <v>0</v>
      </c>
      <c r="CZ20">
        <v>0.21</v>
      </c>
      <c r="DA20">
        <v>4.7300000000000004</v>
      </c>
      <c r="DB20">
        <v>-0.77</v>
      </c>
      <c r="DC20">
        <v>0.47</v>
      </c>
      <c r="DD20">
        <v>2.17</v>
      </c>
      <c r="DE20">
        <v>1.6</v>
      </c>
      <c r="DF20">
        <v>0.12</v>
      </c>
      <c r="DG20">
        <v>11.74</v>
      </c>
      <c r="DH20">
        <v>0.73954600000000004</v>
      </c>
      <c r="DI20">
        <v>0</v>
      </c>
      <c r="DJ20">
        <v>3.8267799999999998E-2</v>
      </c>
      <c r="DK20">
        <v>0.150534</v>
      </c>
      <c r="DL20">
        <v>-7.2726600000000002E-3</v>
      </c>
      <c r="DM20">
        <v>7.1403599999999998E-2</v>
      </c>
      <c r="DN20">
        <v>8.7645600000000004E-2</v>
      </c>
      <c r="DO20">
        <v>0.28698899999999999</v>
      </c>
      <c r="DP20">
        <v>2.56469E-2</v>
      </c>
      <c r="DQ20">
        <v>1.39276</v>
      </c>
      <c r="DR20">
        <v>0.92834799999999995</v>
      </c>
      <c r="DS20" t="s">
        <v>689</v>
      </c>
      <c r="DT20" t="s">
        <v>700</v>
      </c>
      <c r="DU20" t="s">
        <v>701</v>
      </c>
      <c r="DV20" t="s">
        <v>455</v>
      </c>
      <c r="DW20" s="117">
        <v>9.2037800000000002E-5</v>
      </c>
      <c r="DX20" s="117">
        <v>9.2231000000000005E-5</v>
      </c>
      <c r="EC20">
        <v>14.47</v>
      </c>
      <c r="ED20">
        <v>0</v>
      </c>
      <c r="EE20">
        <v>14.47</v>
      </c>
      <c r="EF20">
        <v>0</v>
      </c>
      <c r="EG20">
        <v>4.63</v>
      </c>
      <c r="EH20">
        <v>0</v>
      </c>
      <c r="EI20">
        <v>3.47</v>
      </c>
      <c r="EJ20">
        <v>4.68</v>
      </c>
      <c r="EK20">
        <v>1</v>
      </c>
      <c r="EL20">
        <v>1</v>
      </c>
      <c r="EM20">
        <v>3.4110999999999998</v>
      </c>
      <c r="EP20">
        <v>1</v>
      </c>
      <c r="EQ20">
        <v>1</v>
      </c>
      <c r="ER20">
        <v>36.329000000000001</v>
      </c>
      <c r="ES20">
        <v>36.887</v>
      </c>
      <c r="ET20">
        <v>36.254800000000003</v>
      </c>
      <c r="EU20">
        <v>36.811100000000003</v>
      </c>
      <c r="EV20">
        <v>927.19899999999996</v>
      </c>
      <c r="EW20">
        <v>0</v>
      </c>
      <c r="EX20">
        <v>60.463299999999997</v>
      </c>
      <c r="EY20">
        <v>338.14499999999998</v>
      </c>
      <c r="EZ20">
        <v>0</v>
      </c>
      <c r="FA20">
        <v>-330.875</v>
      </c>
      <c r="FB20">
        <v>0</v>
      </c>
      <c r="FC20">
        <v>0</v>
      </c>
      <c r="FD20">
        <v>134.46700000000001</v>
      </c>
      <c r="FE20">
        <v>166.49299999999999</v>
      </c>
      <c r="FF20">
        <v>457.98599999999999</v>
      </c>
      <c r="FG20">
        <v>35.051499999999997</v>
      </c>
      <c r="FH20">
        <v>1788.93</v>
      </c>
      <c r="FI20">
        <v>0</v>
      </c>
      <c r="FJ20">
        <v>0</v>
      </c>
      <c r="FK20">
        <v>0</v>
      </c>
      <c r="FL20">
        <v>276.30599999999998</v>
      </c>
      <c r="FM20">
        <v>276.30599999999998</v>
      </c>
      <c r="FN20">
        <v>463.65100000000001</v>
      </c>
      <c r="FO20">
        <v>0</v>
      </c>
      <c r="FP20">
        <v>30.2317</v>
      </c>
      <c r="FQ20">
        <v>169.07300000000001</v>
      </c>
      <c r="FR20">
        <v>-110.292</v>
      </c>
      <c r="FS20">
        <v>67.2333</v>
      </c>
      <c r="FT20">
        <v>83.246600000000001</v>
      </c>
      <c r="FU20">
        <v>228.99299999999999</v>
      </c>
      <c r="FV20">
        <v>17.5258</v>
      </c>
      <c r="FW20">
        <v>949.66300000000001</v>
      </c>
      <c r="FX20">
        <v>0</v>
      </c>
      <c r="FY20">
        <v>0</v>
      </c>
      <c r="FZ20">
        <v>276.30599999999998</v>
      </c>
      <c r="GA20">
        <v>276.30599999999998</v>
      </c>
      <c r="GB20">
        <v>3.4110999999999998</v>
      </c>
      <c r="GC20">
        <v>4377.41</v>
      </c>
      <c r="GD20">
        <v>2199.36</v>
      </c>
      <c r="GE20">
        <v>50.243400000000001</v>
      </c>
      <c r="GF20">
        <v>3.4110999999999998</v>
      </c>
      <c r="GG20">
        <v>4377.41</v>
      </c>
      <c r="GH20">
        <v>2199.37</v>
      </c>
      <c r="GI20">
        <v>50.243600000000001</v>
      </c>
      <c r="GJ20">
        <v>0</v>
      </c>
      <c r="GK20">
        <v>0</v>
      </c>
    </row>
    <row r="21" spans="1:193" x14ac:dyDescent="0.3">
      <c r="A21" s="110">
        <v>45966.798067129632</v>
      </c>
      <c r="B21" t="s">
        <v>718</v>
      </c>
      <c r="D21">
        <v>2</v>
      </c>
      <c r="E21">
        <v>1</v>
      </c>
      <c r="F21">
        <v>2700</v>
      </c>
      <c r="G21" t="s">
        <v>452</v>
      </c>
      <c r="H21" t="s">
        <v>453</v>
      </c>
      <c r="I21">
        <v>0</v>
      </c>
      <c r="J21">
        <v>0</v>
      </c>
      <c r="K21">
        <v>3.54</v>
      </c>
      <c r="L21" t="s">
        <v>688</v>
      </c>
      <c r="M21">
        <v>2167</v>
      </c>
      <c r="N21">
        <v>5.4206300000000001</v>
      </c>
      <c r="O21">
        <v>343.46199999999999</v>
      </c>
      <c r="P21">
        <v>1649.06</v>
      </c>
      <c r="Q21">
        <v>0</v>
      </c>
      <c r="R21">
        <v>-4391.8500000000004</v>
      </c>
      <c r="S21">
        <v>0</v>
      </c>
      <c r="T21">
        <v>0</v>
      </c>
      <c r="U21">
        <v>615.745</v>
      </c>
      <c r="V21">
        <v>1023.77</v>
      </c>
      <c r="W21">
        <v>2371.31</v>
      </c>
      <c r="X21">
        <v>151.51499999999999</v>
      </c>
      <c r="Y21">
        <v>3935.42</v>
      </c>
      <c r="Z21">
        <v>4164.9399999999996</v>
      </c>
      <c r="AA21">
        <v>5.3323499999999999</v>
      </c>
      <c r="AB21">
        <v>0</v>
      </c>
      <c r="AC21">
        <v>0</v>
      </c>
      <c r="AD21">
        <v>0</v>
      </c>
      <c r="AE21">
        <v>47.252000000000002</v>
      </c>
      <c r="AF21">
        <v>47.252000000000002</v>
      </c>
      <c r="AG21">
        <v>0</v>
      </c>
      <c r="AH21">
        <v>6.6</v>
      </c>
      <c r="AI21">
        <v>0.01</v>
      </c>
      <c r="AJ21">
        <v>0.85</v>
      </c>
      <c r="AK21">
        <v>4.1900000000000004</v>
      </c>
      <c r="AL21">
        <v>0</v>
      </c>
      <c r="AM21">
        <v>-4.4800000000000004</v>
      </c>
      <c r="AN21">
        <v>0</v>
      </c>
      <c r="AO21">
        <v>0</v>
      </c>
      <c r="AP21">
        <v>1.68</v>
      </c>
      <c r="AQ21">
        <v>4.5999999999999996</v>
      </c>
      <c r="AR21">
        <v>6.1</v>
      </c>
      <c r="AS21">
        <v>0.41</v>
      </c>
      <c r="AT21">
        <v>19.96</v>
      </c>
      <c r="AU21">
        <v>11.65</v>
      </c>
      <c r="AV21">
        <v>2.56</v>
      </c>
      <c r="AW21">
        <v>0</v>
      </c>
      <c r="AX21">
        <v>0.22</v>
      </c>
      <c r="AY21">
        <v>1.05</v>
      </c>
      <c r="AZ21">
        <v>-0.74</v>
      </c>
      <c r="BA21">
        <v>0</v>
      </c>
      <c r="BB21">
        <v>0</v>
      </c>
      <c r="BC21">
        <v>0.47</v>
      </c>
      <c r="BD21">
        <v>2.1800000000000002</v>
      </c>
      <c r="BE21">
        <v>1.6</v>
      </c>
      <c r="BF21">
        <v>0.12</v>
      </c>
      <c r="BG21">
        <v>7.46</v>
      </c>
      <c r="BH21">
        <v>0.65800099999999995</v>
      </c>
      <c r="BI21">
        <v>0</v>
      </c>
      <c r="BJ21">
        <v>3.9219799999999999E-2</v>
      </c>
      <c r="BK21">
        <v>0.14003399999999999</v>
      </c>
      <c r="BL21">
        <v>0</v>
      </c>
      <c r="BM21">
        <v>-7.7155399999999999E-3</v>
      </c>
      <c r="BN21">
        <v>0</v>
      </c>
      <c r="BO21">
        <v>0</v>
      </c>
      <c r="BP21">
        <v>7.1403599999999998E-2</v>
      </c>
      <c r="BQ21">
        <v>9.0198500000000001E-2</v>
      </c>
      <c r="BR21">
        <v>0.28698899999999999</v>
      </c>
      <c r="BS21">
        <v>2.56469E-2</v>
      </c>
      <c r="BT21">
        <v>1.3037799999999999</v>
      </c>
      <c r="BU21">
        <v>0.83725499999999997</v>
      </c>
      <c r="BV21">
        <v>2167.14</v>
      </c>
      <c r="BW21">
        <v>5.4226400000000003</v>
      </c>
      <c r="BX21">
        <v>343.46199999999999</v>
      </c>
      <c r="BY21">
        <v>1649.06</v>
      </c>
      <c r="BZ21">
        <v>-4391.8500000000004</v>
      </c>
      <c r="CA21">
        <v>615.745</v>
      </c>
      <c r="CB21">
        <v>1023.77</v>
      </c>
      <c r="CC21">
        <v>2371.31</v>
      </c>
      <c r="CD21">
        <v>151.51499999999999</v>
      </c>
      <c r="CE21">
        <v>3935.57</v>
      </c>
      <c r="CF21">
        <v>4165.08</v>
      </c>
      <c r="CG21">
        <v>5.3343400000000001</v>
      </c>
      <c r="CH21">
        <v>0</v>
      </c>
      <c r="CI21">
        <v>0</v>
      </c>
      <c r="CJ21">
        <v>47.252000000000002</v>
      </c>
      <c r="CK21">
        <v>47.252000000000002</v>
      </c>
      <c r="CL21">
        <v>0</v>
      </c>
      <c r="CM21">
        <v>6.6</v>
      </c>
      <c r="CN21">
        <v>0.01</v>
      </c>
      <c r="CO21">
        <v>0.85</v>
      </c>
      <c r="CP21">
        <v>4.1900000000000004</v>
      </c>
      <c r="CQ21">
        <v>-4.4800000000000004</v>
      </c>
      <c r="CR21">
        <v>1.68</v>
      </c>
      <c r="CS21">
        <v>4.5999999999999996</v>
      </c>
      <c r="CT21">
        <v>6.1</v>
      </c>
      <c r="CU21">
        <v>0.41</v>
      </c>
      <c r="CV21">
        <v>19.96</v>
      </c>
      <c r="CW21">
        <v>11.65</v>
      </c>
      <c r="CX21">
        <v>2.5299999999999998</v>
      </c>
      <c r="CY21">
        <v>0</v>
      </c>
      <c r="CZ21">
        <v>0.22</v>
      </c>
      <c r="DA21">
        <v>4.6100000000000003</v>
      </c>
      <c r="DB21">
        <v>-0.74</v>
      </c>
      <c r="DC21">
        <v>0.47</v>
      </c>
      <c r="DD21">
        <v>2.19</v>
      </c>
      <c r="DE21">
        <v>1.6</v>
      </c>
      <c r="DF21">
        <v>0.12</v>
      </c>
      <c r="DG21">
        <v>11</v>
      </c>
      <c r="DH21">
        <v>0.65808100000000003</v>
      </c>
      <c r="DI21">
        <v>0</v>
      </c>
      <c r="DJ21">
        <v>3.9219799999999999E-2</v>
      </c>
      <c r="DK21">
        <v>0.14003399999999999</v>
      </c>
      <c r="DL21">
        <v>-7.7155399999999999E-3</v>
      </c>
      <c r="DM21">
        <v>7.1403599999999998E-2</v>
      </c>
      <c r="DN21">
        <v>9.0198500000000001E-2</v>
      </c>
      <c r="DO21">
        <v>0.28698899999999999</v>
      </c>
      <c r="DP21">
        <v>2.56469E-2</v>
      </c>
      <c r="DQ21">
        <v>1.30386</v>
      </c>
      <c r="DR21">
        <v>0.83733400000000002</v>
      </c>
      <c r="DS21" t="s">
        <v>689</v>
      </c>
      <c r="DT21" t="s">
        <v>700</v>
      </c>
      <c r="DU21" t="s">
        <v>701</v>
      </c>
      <c r="DV21" t="s">
        <v>455</v>
      </c>
      <c r="DW21" s="117">
        <v>7.9587199999999996E-5</v>
      </c>
      <c r="DX21" s="117">
        <v>7.9578600000000004E-5</v>
      </c>
      <c r="EC21">
        <v>11.65</v>
      </c>
      <c r="ED21">
        <v>0</v>
      </c>
      <c r="EE21">
        <v>11.65</v>
      </c>
      <c r="EF21">
        <v>0</v>
      </c>
      <c r="EG21">
        <v>3.83</v>
      </c>
      <c r="EH21">
        <v>0</v>
      </c>
      <c r="EI21">
        <v>2.8</v>
      </c>
      <c r="EJ21">
        <v>4.5599999999999996</v>
      </c>
      <c r="EK21">
        <v>1</v>
      </c>
      <c r="EL21">
        <v>1</v>
      </c>
      <c r="EM21">
        <v>2.8967000000000001</v>
      </c>
      <c r="EP21">
        <v>1</v>
      </c>
      <c r="EQ21">
        <v>1</v>
      </c>
      <c r="ER21">
        <v>39.475000000000001</v>
      </c>
      <c r="ES21">
        <v>40.097000000000001</v>
      </c>
      <c r="ET21">
        <v>39.371000000000002</v>
      </c>
      <c r="EU21">
        <v>39.9908</v>
      </c>
      <c r="EV21">
        <v>730.8</v>
      </c>
      <c r="EW21">
        <v>0.84967899999999996</v>
      </c>
      <c r="EX21">
        <v>61.967399999999998</v>
      </c>
      <c r="EY21">
        <v>300.34699999999998</v>
      </c>
      <c r="EZ21">
        <v>0</v>
      </c>
      <c r="FA21">
        <v>-317.36</v>
      </c>
      <c r="FB21">
        <v>0</v>
      </c>
      <c r="FC21">
        <v>0</v>
      </c>
      <c r="FD21">
        <v>134.46700000000001</v>
      </c>
      <c r="FE21">
        <v>171.59200000000001</v>
      </c>
      <c r="FF21">
        <v>457.98599999999999</v>
      </c>
      <c r="FG21">
        <v>35.051499999999997</v>
      </c>
      <c r="FH21">
        <v>1575.7</v>
      </c>
      <c r="FI21">
        <v>0</v>
      </c>
      <c r="FJ21">
        <v>0</v>
      </c>
      <c r="FK21">
        <v>0</v>
      </c>
      <c r="FL21">
        <v>276.30599999999998</v>
      </c>
      <c r="FM21">
        <v>276.30599999999998</v>
      </c>
      <c r="FN21">
        <v>365.43099999999998</v>
      </c>
      <c r="FO21">
        <v>0.42499599999999998</v>
      </c>
      <c r="FP21">
        <v>30.983699999999999</v>
      </c>
      <c r="FQ21">
        <v>150.173</v>
      </c>
      <c r="FR21">
        <v>-105.78700000000001</v>
      </c>
      <c r="FS21">
        <v>67.2333</v>
      </c>
      <c r="FT21">
        <v>85.796099999999996</v>
      </c>
      <c r="FU21">
        <v>228.99299999999999</v>
      </c>
      <c r="FV21">
        <v>17.5258</v>
      </c>
      <c r="FW21">
        <v>840.77499999999998</v>
      </c>
      <c r="FX21">
        <v>0</v>
      </c>
      <c r="FY21">
        <v>0</v>
      </c>
      <c r="FZ21">
        <v>276.30599999999998</v>
      </c>
      <c r="GA21">
        <v>276.30599999999998</v>
      </c>
      <c r="GB21">
        <v>2.8967000000000001</v>
      </c>
      <c r="GC21">
        <v>4393.1400000000003</v>
      </c>
      <c r="GD21">
        <v>2205.77</v>
      </c>
      <c r="GE21">
        <v>50.209499999999998</v>
      </c>
      <c r="GF21">
        <v>2.8967000000000001</v>
      </c>
      <c r="GG21">
        <v>4393.1400000000003</v>
      </c>
      <c r="GH21">
        <v>2205.7800000000002</v>
      </c>
      <c r="GI21">
        <v>50.209699999999998</v>
      </c>
      <c r="GJ21">
        <v>0</v>
      </c>
      <c r="GK21">
        <v>0</v>
      </c>
    </row>
    <row r="22" spans="1:193" x14ac:dyDescent="0.3">
      <c r="A22" s="110">
        <v>45966.798703703702</v>
      </c>
      <c r="B22" t="s">
        <v>719</v>
      </c>
      <c r="D22">
        <v>3</v>
      </c>
      <c r="E22">
        <v>1</v>
      </c>
      <c r="F22">
        <v>2700</v>
      </c>
      <c r="G22" t="s">
        <v>452</v>
      </c>
      <c r="H22" t="s">
        <v>453</v>
      </c>
      <c r="I22">
        <v>0</v>
      </c>
      <c r="J22">
        <v>0</v>
      </c>
      <c r="K22">
        <v>3.59</v>
      </c>
      <c r="L22" t="s">
        <v>688</v>
      </c>
      <c r="M22">
        <v>1091.25</v>
      </c>
      <c r="N22">
        <v>4.7496400000000003</v>
      </c>
      <c r="O22">
        <v>343.46199999999999</v>
      </c>
      <c r="P22">
        <v>1552.95</v>
      </c>
      <c r="Q22">
        <v>0</v>
      </c>
      <c r="R22">
        <v>-4449</v>
      </c>
      <c r="S22">
        <v>0</v>
      </c>
      <c r="T22">
        <v>0</v>
      </c>
      <c r="U22">
        <v>615.745</v>
      </c>
      <c r="V22">
        <v>1022.75</v>
      </c>
      <c r="W22">
        <v>2371.31</v>
      </c>
      <c r="X22">
        <v>151.51499999999999</v>
      </c>
      <c r="Y22">
        <v>2704.73</v>
      </c>
      <c r="Z22">
        <v>2992.41</v>
      </c>
      <c r="AA22">
        <v>3.7686099999999998</v>
      </c>
      <c r="AB22">
        <v>0</v>
      </c>
      <c r="AC22">
        <v>0</v>
      </c>
      <c r="AD22">
        <v>0</v>
      </c>
      <c r="AE22">
        <v>47.252000000000002</v>
      </c>
      <c r="AF22">
        <v>47.252000000000002</v>
      </c>
      <c r="AG22">
        <v>0</v>
      </c>
      <c r="AH22">
        <v>3.58</v>
      </c>
      <c r="AI22">
        <v>0.02</v>
      </c>
      <c r="AJ22">
        <v>0.85</v>
      </c>
      <c r="AK22">
        <v>3.86</v>
      </c>
      <c r="AL22">
        <v>0</v>
      </c>
      <c r="AM22">
        <v>-4.51</v>
      </c>
      <c r="AN22">
        <v>0</v>
      </c>
      <c r="AO22">
        <v>0</v>
      </c>
      <c r="AP22">
        <v>1.7</v>
      </c>
      <c r="AQ22">
        <v>4.6100000000000003</v>
      </c>
      <c r="AR22">
        <v>6.1</v>
      </c>
      <c r="AS22">
        <v>0.42</v>
      </c>
      <c r="AT22">
        <v>16.63</v>
      </c>
      <c r="AU22">
        <v>8.31</v>
      </c>
      <c r="AV22">
        <v>1.44</v>
      </c>
      <c r="AW22">
        <v>0</v>
      </c>
      <c r="AX22">
        <v>0.22</v>
      </c>
      <c r="AY22">
        <v>0.94</v>
      </c>
      <c r="AZ22">
        <v>-0.79</v>
      </c>
      <c r="BA22">
        <v>0</v>
      </c>
      <c r="BB22">
        <v>0</v>
      </c>
      <c r="BC22">
        <v>0.47</v>
      </c>
      <c r="BD22">
        <v>2.1800000000000002</v>
      </c>
      <c r="BE22">
        <v>1.6</v>
      </c>
      <c r="BF22">
        <v>0.12</v>
      </c>
      <c r="BG22">
        <v>6.18</v>
      </c>
      <c r="BH22">
        <v>0.467976</v>
      </c>
      <c r="BI22">
        <v>0</v>
      </c>
      <c r="BJ22">
        <v>3.9219799999999999E-2</v>
      </c>
      <c r="BK22">
        <v>0.122077</v>
      </c>
      <c r="BL22">
        <v>0</v>
      </c>
      <c r="BM22">
        <v>-8.4555900000000007E-3</v>
      </c>
      <c r="BN22">
        <v>0</v>
      </c>
      <c r="BO22">
        <v>0</v>
      </c>
      <c r="BP22">
        <v>7.1403599999999998E-2</v>
      </c>
      <c r="BQ22">
        <v>9.0801099999999996E-2</v>
      </c>
      <c r="BR22">
        <v>0.28698899999999999</v>
      </c>
      <c r="BS22">
        <v>2.56469E-2</v>
      </c>
      <c r="BT22">
        <v>1.0956600000000001</v>
      </c>
      <c r="BU22">
        <v>0.62927299999999997</v>
      </c>
      <c r="BV22">
        <v>1091.44</v>
      </c>
      <c r="BW22">
        <v>4.7507799999999998</v>
      </c>
      <c r="BX22">
        <v>343.46199999999999</v>
      </c>
      <c r="BY22">
        <v>1552.95</v>
      </c>
      <c r="BZ22">
        <v>-4449</v>
      </c>
      <c r="CA22">
        <v>615.745</v>
      </c>
      <c r="CB22">
        <v>1022.75</v>
      </c>
      <c r="CC22">
        <v>2371.31</v>
      </c>
      <c r="CD22">
        <v>151.51499999999999</v>
      </c>
      <c r="CE22">
        <v>2704.92</v>
      </c>
      <c r="CF22">
        <v>2992.6</v>
      </c>
      <c r="CG22">
        <v>3.7695500000000002</v>
      </c>
      <c r="CH22">
        <v>0</v>
      </c>
      <c r="CI22">
        <v>0</v>
      </c>
      <c r="CJ22">
        <v>47.252000000000002</v>
      </c>
      <c r="CK22">
        <v>47.252000000000002</v>
      </c>
      <c r="CL22">
        <v>0</v>
      </c>
      <c r="CM22">
        <v>3.58</v>
      </c>
      <c r="CN22">
        <v>0.02</v>
      </c>
      <c r="CO22">
        <v>0.85</v>
      </c>
      <c r="CP22">
        <v>3.86</v>
      </c>
      <c r="CQ22">
        <v>-4.51</v>
      </c>
      <c r="CR22">
        <v>1.7</v>
      </c>
      <c r="CS22">
        <v>4.6100000000000003</v>
      </c>
      <c r="CT22">
        <v>6.1</v>
      </c>
      <c r="CU22">
        <v>0.42</v>
      </c>
      <c r="CV22">
        <v>16.63</v>
      </c>
      <c r="CW22">
        <v>8.31</v>
      </c>
      <c r="CX22">
        <v>1.41</v>
      </c>
      <c r="CY22">
        <v>0</v>
      </c>
      <c r="CZ22">
        <v>0.22</v>
      </c>
      <c r="DA22">
        <v>4.55</v>
      </c>
      <c r="DB22">
        <v>-0.79</v>
      </c>
      <c r="DC22">
        <v>0.47</v>
      </c>
      <c r="DD22">
        <v>2.19</v>
      </c>
      <c r="DE22">
        <v>1.6</v>
      </c>
      <c r="DF22">
        <v>0.12</v>
      </c>
      <c r="DG22">
        <v>9.77</v>
      </c>
      <c r="DH22">
        <v>0.46804899999999999</v>
      </c>
      <c r="DI22">
        <v>0</v>
      </c>
      <c r="DJ22">
        <v>3.9219799999999999E-2</v>
      </c>
      <c r="DK22">
        <v>0.122077</v>
      </c>
      <c r="DL22">
        <v>-8.4555900000000007E-3</v>
      </c>
      <c r="DM22">
        <v>7.1403599999999998E-2</v>
      </c>
      <c r="DN22">
        <v>9.0801099999999996E-2</v>
      </c>
      <c r="DO22">
        <v>0.28698899999999999</v>
      </c>
      <c r="DP22">
        <v>2.56469E-2</v>
      </c>
      <c r="DQ22">
        <v>1.0957300000000001</v>
      </c>
      <c r="DR22">
        <v>0.62934699999999999</v>
      </c>
      <c r="DS22" t="s">
        <v>689</v>
      </c>
      <c r="DT22" t="s">
        <v>700</v>
      </c>
      <c r="DU22" t="s">
        <v>701</v>
      </c>
      <c r="DV22" t="s">
        <v>455</v>
      </c>
      <c r="DW22" s="117">
        <v>7.3403600000000003E-5</v>
      </c>
      <c r="DX22" s="117">
        <v>7.3408499999999994E-5</v>
      </c>
      <c r="EC22">
        <v>8.31</v>
      </c>
      <c r="ED22">
        <v>0</v>
      </c>
      <c r="EE22">
        <v>8.31</v>
      </c>
      <c r="EF22">
        <v>0</v>
      </c>
      <c r="EG22">
        <v>2.6</v>
      </c>
      <c r="EH22">
        <v>0</v>
      </c>
      <c r="EI22">
        <v>1.68</v>
      </c>
      <c r="EJ22">
        <v>4.5</v>
      </c>
      <c r="EK22">
        <v>1</v>
      </c>
      <c r="EL22">
        <v>1</v>
      </c>
      <c r="EM22">
        <v>2.8155999999999999</v>
      </c>
      <c r="EP22">
        <v>1</v>
      </c>
      <c r="EQ22">
        <v>1</v>
      </c>
      <c r="ER22">
        <v>32.357999999999997</v>
      </c>
      <c r="ES22">
        <v>32.835000000000001</v>
      </c>
      <c r="ET22">
        <v>32.301299999999998</v>
      </c>
      <c r="EU22">
        <v>32.776800000000001</v>
      </c>
      <c r="EV22">
        <v>410.661</v>
      </c>
      <c r="EW22">
        <v>0.97021299999999999</v>
      </c>
      <c r="EX22">
        <v>61.967399999999998</v>
      </c>
      <c r="EY22">
        <v>269.02800000000002</v>
      </c>
      <c r="EZ22">
        <v>0</v>
      </c>
      <c r="FA22">
        <v>-340.11</v>
      </c>
      <c r="FB22">
        <v>0</v>
      </c>
      <c r="FC22">
        <v>0</v>
      </c>
      <c r="FD22">
        <v>134.46700000000001</v>
      </c>
      <c r="FE22">
        <v>172.23699999999999</v>
      </c>
      <c r="FF22">
        <v>457.98599999999999</v>
      </c>
      <c r="FG22">
        <v>35.051499999999997</v>
      </c>
      <c r="FH22">
        <v>1202.26</v>
      </c>
      <c r="FI22">
        <v>0</v>
      </c>
      <c r="FJ22">
        <v>0</v>
      </c>
      <c r="FK22">
        <v>0</v>
      </c>
      <c r="FL22">
        <v>276.30599999999998</v>
      </c>
      <c r="FM22">
        <v>276.30599999999998</v>
      </c>
      <c r="FN22">
        <v>205.36500000000001</v>
      </c>
      <c r="FO22">
        <v>0.48522199999999999</v>
      </c>
      <c r="FP22">
        <v>30.983699999999999</v>
      </c>
      <c r="FQ22">
        <v>134.51400000000001</v>
      </c>
      <c r="FR22">
        <v>-113.37</v>
      </c>
      <c r="FS22">
        <v>67.2333</v>
      </c>
      <c r="FT22">
        <v>86.118300000000005</v>
      </c>
      <c r="FU22">
        <v>228.99299999999999</v>
      </c>
      <c r="FV22">
        <v>17.5258</v>
      </c>
      <c r="FW22">
        <v>657.84799999999996</v>
      </c>
      <c r="FX22">
        <v>0</v>
      </c>
      <c r="FY22">
        <v>0</v>
      </c>
      <c r="FZ22">
        <v>276.30599999999998</v>
      </c>
      <c r="GA22">
        <v>276.30599999999998</v>
      </c>
      <c r="GB22">
        <v>2.8155999999999999</v>
      </c>
      <c r="GC22">
        <v>4450.3</v>
      </c>
      <c r="GD22">
        <v>2274.5300000000002</v>
      </c>
      <c r="GE22">
        <v>51.109499999999997</v>
      </c>
      <c r="GF22">
        <v>2.8155999999999999</v>
      </c>
      <c r="GG22">
        <v>4450.3</v>
      </c>
      <c r="GH22">
        <v>2274.5300000000002</v>
      </c>
      <c r="GI22">
        <v>51.1096</v>
      </c>
      <c r="GJ22">
        <v>0</v>
      </c>
      <c r="GK22">
        <v>0</v>
      </c>
    </row>
    <row r="23" spans="1:193" x14ac:dyDescent="0.3">
      <c r="A23" s="110">
        <v>45966.799375000002</v>
      </c>
      <c r="B23" t="s">
        <v>720</v>
      </c>
      <c r="D23">
        <v>4</v>
      </c>
      <c r="E23">
        <v>1</v>
      </c>
      <c r="F23">
        <v>2700</v>
      </c>
      <c r="G23" t="s">
        <v>452</v>
      </c>
      <c r="H23" t="s">
        <v>453</v>
      </c>
      <c r="I23">
        <v>0</v>
      </c>
      <c r="J23">
        <v>0</v>
      </c>
      <c r="K23">
        <v>3.41</v>
      </c>
      <c r="L23">
        <v>25</v>
      </c>
      <c r="M23">
        <v>1864.59</v>
      </c>
      <c r="N23">
        <v>250.52199999999999</v>
      </c>
      <c r="O23">
        <v>345.11500000000001</v>
      </c>
      <c r="P23">
        <v>1500.26</v>
      </c>
      <c r="Q23">
        <v>0</v>
      </c>
      <c r="R23">
        <v>-4657.33</v>
      </c>
      <c r="S23">
        <v>0</v>
      </c>
      <c r="T23">
        <v>0</v>
      </c>
      <c r="U23">
        <v>615.745</v>
      </c>
      <c r="V23">
        <v>1048.3599999999999</v>
      </c>
      <c r="W23">
        <v>2371.31</v>
      </c>
      <c r="X23">
        <v>151.51499999999999</v>
      </c>
      <c r="Y23">
        <v>3490.09</v>
      </c>
      <c r="Z23">
        <v>3960.49</v>
      </c>
      <c r="AA23">
        <v>124.792</v>
      </c>
      <c r="AB23">
        <v>0</v>
      </c>
      <c r="AC23">
        <v>0</v>
      </c>
      <c r="AD23">
        <v>0</v>
      </c>
      <c r="AE23">
        <v>47.252000000000002</v>
      </c>
      <c r="AF23">
        <v>47.252000000000002</v>
      </c>
      <c r="AG23">
        <v>0</v>
      </c>
      <c r="AH23">
        <v>5.59</v>
      </c>
      <c r="AI23">
        <v>0.75</v>
      </c>
      <c r="AJ23">
        <v>0.86</v>
      </c>
      <c r="AK23">
        <v>3.71</v>
      </c>
      <c r="AL23">
        <v>0</v>
      </c>
      <c r="AM23">
        <v>-4.92</v>
      </c>
      <c r="AN23">
        <v>0</v>
      </c>
      <c r="AO23">
        <v>0</v>
      </c>
      <c r="AP23">
        <v>1.66</v>
      </c>
      <c r="AQ23">
        <v>4.66</v>
      </c>
      <c r="AR23">
        <v>6.06</v>
      </c>
      <c r="AS23">
        <v>0.42</v>
      </c>
      <c r="AT23">
        <v>18.79</v>
      </c>
      <c r="AU23">
        <v>10.91</v>
      </c>
      <c r="AV23">
        <v>2.2400000000000002</v>
      </c>
      <c r="AW23">
        <v>0.1</v>
      </c>
      <c r="AX23">
        <v>0.22</v>
      </c>
      <c r="AY23">
        <v>0.97</v>
      </c>
      <c r="AZ23">
        <v>-0.86</v>
      </c>
      <c r="BA23">
        <v>0</v>
      </c>
      <c r="BB23">
        <v>0</v>
      </c>
      <c r="BC23">
        <v>0.47</v>
      </c>
      <c r="BD23">
        <v>2.19</v>
      </c>
      <c r="BE23">
        <v>1.6</v>
      </c>
      <c r="BF23">
        <v>0.12</v>
      </c>
      <c r="BG23">
        <v>7.05</v>
      </c>
      <c r="BH23">
        <v>0.65833600000000003</v>
      </c>
      <c r="BI23">
        <v>2.8857500000000001E-4</v>
      </c>
      <c r="BJ23">
        <v>3.9408499999999999E-2</v>
      </c>
      <c r="BK23">
        <v>0.13963600000000001</v>
      </c>
      <c r="BL23">
        <v>0</v>
      </c>
      <c r="BM23">
        <v>-1.1912300000000001E-2</v>
      </c>
      <c r="BN23">
        <v>0</v>
      </c>
      <c r="BO23">
        <v>0</v>
      </c>
      <c r="BP23">
        <v>7.1403599999999998E-2</v>
      </c>
      <c r="BQ23">
        <v>9.1816800000000004E-2</v>
      </c>
      <c r="BR23">
        <v>0.28698899999999999</v>
      </c>
      <c r="BS23">
        <v>2.56469E-2</v>
      </c>
      <c r="BT23">
        <v>1.3016099999999999</v>
      </c>
      <c r="BU23">
        <v>0.837669</v>
      </c>
      <c r="BV23">
        <v>1864.69</v>
      </c>
      <c r="BW23">
        <v>250.54499999999999</v>
      </c>
      <c r="BX23">
        <v>345.11500000000001</v>
      </c>
      <c r="BY23">
        <v>1500.26</v>
      </c>
      <c r="BZ23">
        <v>-4657.33</v>
      </c>
      <c r="CA23">
        <v>615.745</v>
      </c>
      <c r="CB23">
        <v>1048.3599999999999</v>
      </c>
      <c r="CC23">
        <v>2371.31</v>
      </c>
      <c r="CD23">
        <v>151.51499999999999</v>
      </c>
      <c r="CE23">
        <v>3490.21</v>
      </c>
      <c r="CF23">
        <v>3960.61</v>
      </c>
      <c r="CG23">
        <v>124.806</v>
      </c>
      <c r="CH23">
        <v>0</v>
      </c>
      <c r="CI23">
        <v>0</v>
      </c>
      <c r="CJ23">
        <v>47.252000000000002</v>
      </c>
      <c r="CK23">
        <v>47.252000000000002</v>
      </c>
      <c r="CL23">
        <v>0</v>
      </c>
      <c r="CM23">
        <v>5.59</v>
      </c>
      <c r="CN23">
        <v>0.75</v>
      </c>
      <c r="CO23">
        <v>0.86</v>
      </c>
      <c r="CP23">
        <v>3.71</v>
      </c>
      <c r="CQ23">
        <v>-4.92</v>
      </c>
      <c r="CR23">
        <v>1.66</v>
      </c>
      <c r="CS23">
        <v>4.66</v>
      </c>
      <c r="CT23">
        <v>6.06</v>
      </c>
      <c r="CU23">
        <v>0.42</v>
      </c>
      <c r="CV23">
        <v>18.79</v>
      </c>
      <c r="CW23">
        <v>10.91</v>
      </c>
      <c r="CX23">
        <v>2.21</v>
      </c>
      <c r="CY23">
        <v>0.11</v>
      </c>
      <c r="CZ23">
        <v>0.22</v>
      </c>
      <c r="DA23">
        <v>4.3899999999999997</v>
      </c>
      <c r="DB23">
        <v>-0.86</v>
      </c>
      <c r="DC23">
        <v>0.47</v>
      </c>
      <c r="DD23">
        <v>2.2000000000000002</v>
      </c>
      <c r="DE23">
        <v>1.6</v>
      </c>
      <c r="DF23">
        <v>0.12</v>
      </c>
      <c r="DG23">
        <v>10.46</v>
      </c>
      <c r="DH23">
        <v>0.65837100000000004</v>
      </c>
      <c r="DI23">
        <v>2.8862499999999998E-4</v>
      </c>
      <c r="DJ23">
        <v>3.9408499999999999E-2</v>
      </c>
      <c r="DK23">
        <v>0.13963500000000001</v>
      </c>
      <c r="DL23">
        <v>-1.1912300000000001E-2</v>
      </c>
      <c r="DM23">
        <v>7.1403599999999998E-2</v>
      </c>
      <c r="DN23">
        <v>9.1816900000000007E-2</v>
      </c>
      <c r="DO23">
        <v>0.28698899999999999</v>
      </c>
      <c r="DP23">
        <v>2.56469E-2</v>
      </c>
      <c r="DQ23">
        <v>1.30165</v>
      </c>
      <c r="DR23">
        <v>0.837704</v>
      </c>
      <c r="DS23" t="s">
        <v>689</v>
      </c>
      <c r="DT23" t="s">
        <v>700</v>
      </c>
      <c r="DU23" t="s">
        <v>701</v>
      </c>
      <c r="DV23" t="s">
        <v>455</v>
      </c>
      <c r="DW23" s="117">
        <v>3.4749100000000002E-5</v>
      </c>
      <c r="DX23" s="117">
        <v>3.4717900000000002E-5</v>
      </c>
      <c r="EC23">
        <v>10.91</v>
      </c>
      <c r="ED23">
        <v>0</v>
      </c>
      <c r="EE23">
        <v>10.91</v>
      </c>
      <c r="EF23">
        <v>0</v>
      </c>
      <c r="EG23">
        <v>3.53</v>
      </c>
      <c r="EH23">
        <v>0</v>
      </c>
      <c r="EI23">
        <v>2.59</v>
      </c>
      <c r="EJ23">
        <v>4.34</v>
      </c>
      <c r="EK23">
        <v>1</v>
      </c>
      <c r="EL23">
        <v>1</v>
      </c>
      <c r="EM23">
        <v>2.7921999999999998</v>
      </c>
      <c r="EP23">
        <v>1</v>
      </c>
      <c r="EQ23">
        <v>1</v>
      </c>
      <c r="ER23">
        <v>27.334</v>
      </c>
      <c r="ES23">
        <v>27.707999999999998</v>
      </c>
      <c r="ET23">
        <v>27.273900000000001</v>
      </c>
      <c r="EU23">
        <v>27.646799999999999</v>
      </c>
      <c r="EV23">
        <v>640.79600000000005</v>
      </c>
      <c r="EW23">
        <v>29.659500000000001</v>
      </c>
      <c r="EX23">
        <v>62.265599999999999</v>
      </c>
      <c r="EY23">
        <v>277.81700000000001</v>
      </c>
      <c r="EZ23">
        <v>0</v>
      </c>
      <c r="FA23">
        <v>-370.22</v>
      </c>
      <c r="FB23">
        <v>0</v>
      </c>
      <c r="FC23">
        <v>0</v>
      </c>
      <c r="FD23">
        <v>134.46700000000001</v>
      </c>
      <c r="FE23">
        <v>175.01599999999999</v>
      </c>
      <c r="FF23">
        <v>457.98599999999999</v>
      </c>
      <c r="FG23">
        <v>35.051499999999997</v>
      </c>
      <c r="FH23">
        <v>1442.84</v>
      </c>
      <c r="FI23">
        <v>0</v>
      </c>
      <c r="FJ23">
        <v>0</v>
      </c>
      <c r="FK23">
        <v>0</v>
      </c>
      <c r="FL23">
        <v>276.30599999999998</v>
      </c>
      <c r="FM23">
        <v>276.30599999999998</v>
      </c>
      <c r="FN23">
        <v>320.41500000000002</v>
      </c>
      <c r="FO23">
        <v>14.831300000000001</v>
      </c>
      <c r="FP23">
        <v>31.1328</v>
      </c>
      <c r="FQ23">
        <v>138.90899999999999</v>
      </c>
      <c r="FR23">
        <v>-123.407</v>
      </c>
      <c r="FS23">
        <v>67.2333</v>
      </c>
      <c r="FT23">
        <v>87.507900000000006</v>
      </c>
      <c r="FU23">
        <v>228.99299999999999</v>
      </c>
      <c r="FV23">
        <v>17.5258</v>
      </c>
      <c r="FW23">
        <v>783.14099999999996</v>
      </c>
      <c r="FX23">
        <v>0</v>
      </c>
      <c r="FY23">
        <v>0</v>
      </c>
      <c r="FZ23">
        <v>276.30599999999998</v>
      </c>
      <c r="GA23">
        <v>276.30599999999998</v>
      </c>
      <c r="GB23">
        <v>2.7921999999999998</v>
      </c>
      <c r="GC23">
        <v>4658.6899999999996</v>
      </c>
      <c r="GD23">
        <v>2298.6</v>
      </c>
      <c r="GE23">
        <v>49.34</v>
      </c>
      <c r="GF23">
        <v>2.7921999999999998</v>
      </c>
      <c r="GG23">
        <v>4658.6899999999996</v>
      </c>
      <c r="GH23">
        <v>2298.6</v>
      </c>
      <c r="GI23">
        <v>49.3401</v>
      </c>
      <c r="GJ23">
        <v>0</v>
      </c>
      <c r="GK23">
        <v>0</v>
      </c>
    </row>
    <row r="24" spans="1:193" x14ac:dyDescent="0.3">
      <c r="A24" s="110">
        <v>45966.800034722219</v>
      </c>
      <c r="B24" t="s">
        <v>721</v>
      </c>
      <c r="D24">
        <v>5</v>
      </c>
      <c r="E24">
        <v>1</v>
      </c>
      <c r="F24">
        <v>2700</v>
      </c>
      <c r="G24" t="s">
        <v>452</v>
      </c>
      <c r="H24" t="s">
        <v>453</v>
      </c>
      <c r="I24">
        <v>0</v>
      </c>
      <c r="J24">
        <v>0</v>
      </c>
      <c r="K24">
        <v>3.62</v>
      </c>
      <c r="L24" t="s">
        <v>688</v>
      </c>
      <c r="M24">
        <v>927.63099999999997</v>
      </c>
      <c r="N24">
        <v>1.8488100000000001</v>
      </c>
      <c r="O24">
        <v>339.93599999999998</v>
      </c>
      <c r="P24">
        <v>1574.39</v>
      </c>
      <c r="Q24">
        <v>0</v>
      </c>
      <c r="R24">
        <v>-4357.8999999999996</v>
      </c>
      <c r="S24">
        <v>0</v>
      </c>
      <c r="T24">
        <v>0</v>
      </c>
      <c r="U24">
        <v>615.745</v>
      </c>
      <c r="V24">
        <v>1024.6600000000001</v>
      </c>
      <c r="W24">
        <v>2371.31</v>
      </c>
      <c r="X24">
        <v>151.51499999999999</v>
      </c>
      <c r="Y24">
        <v>2649.12</v>
      </c>
      <c r="Z24">
        <v>2843.8</v>
      </c>
      <c r="AA24">
        <v>1.57796</v>
      </c>
      <c r="AB24">
        <v>0</v>
      </c>
      <c r="AC24">
        <v>0</v>
      </c>
      <c r="AD24">
        <v>0</v>
      </c>
      <c r="AE24">
        <v>47.252000000000002</v>
      </c>
      <c r="AF24">
        <v>47.252000000000002</v>
      </c>
      <c r="AG24">
        <v>0</v>
      </c>
      <c r="AH24">
        <v>2.87</v>
      </c>
      <c r="AI24">
        <v>0</v>
      </c>
      <c r="AJ24">
        <v>0.85</v>
      </c>
      <c r="AK24">
        <v>3.89</v>
      </c>
      <c r="AL24">
        <v>0</v>
      </c>
      <c r="AM24">
        <v>-4.6500000000000004</v>
      </c>
      <c r="AN24">
        <v>0</v>
      </c>
      <c r="AO24">
        <v>0</v>
      </c>
      <c r="AP24">
        <v>1.69</v>
      </c>
      <c r="AQ24">
        <v>4.62</v>
      </c>
      <c r="AR24">
        <v>6.1</v>
      </c>
      <c r="AS24">
        <v>0.42</v>
      </c>
      <c r="AT24">
        <v>15.79</v>
      </c>
      <c r="AU24">
        <v>7.61</v>
      </c>
      <c r="AV24">
        <v>1.21</v>
      </c>
      <c r="AW24">
        <v>0</v>
      </c>
      <c r="AX24">
        <v>0.21</v>
      </c>
      <c r="AY24">
        <v>0.94</v>
      </c>
      <c r="AZ24">
        <v>-0.85</v>
      </c>
      <c r="BA24">
        <v>0</v>
      </c>
      <c r="BB24">
        <v>0</v>
      </c>
      <c r="BC24">
        <v>0.47</v>
      </c>
      <c r="BD24">
        <v>2.1800000000000002</v>
      </c>
      <c r="BE24">
        <v>1.6</v>
      </c>
      <c r="BF24">
        <v>0.12</v>
      </c>
      <c r="BG24">
        <v>5.88</v>
      </c>
      <c r="BH24">
        <v>0.38087300000000002</v>
      </c>
      <c r="BI24" s="117">
        <v>2.94711E-5</v>
      </c>
      <c r="BJ24">
        <v>3.88171E-2</v>
      </c>
      <c r="BK24">
        <v>0.12135</v>
      </c>
      <c r="BL24">
        <v>0</v>
      </c>
      <c r="BM24">
        <v>-1.2647800000000001E-2</v>
      </c>
      <c r="BN24">
        <v>0</v>
      </c>
      <c r="BO24">
        <v>0</v>
      </c>
      <c r="BP24">
        <v>7.1403599999999998E-2</v>
      </c>
      <c r="BQ24">
        <v>9.0926900000000005E-2</v>
      </c>
      <c r="BR24">
        <v>0.28698899999999999</v>
      </c>
      <c r="BS24">
        <v>2.56469E-2</v>
      </c>
      <c r="BT24">
        <v>1.00339</v>
      </c>
      <c r="BU24">
        <v>0.54106900000000002</v>
      </c>
      <c r="BV24">
        <v>927.75300000000004</v>
      </c>
      <c r="BW24">
        <v>1.8491500000000001</v>
      </c>
      <c r="BX24">
        <v>339.93599999999998</v>
      </c>
      <c r="BY24">
        <v>1574.39</v>
      </c>
      <c r="BZ24">
        <v>-4357.8999999999996</v>
      </c>
      <c r="CA24">
        <v>615.745</v>
      </c>
      <c r="CB24">
        <v>1024.6600000000001</v>
      </c>
      <c r="CC24">
        <v>2371.31</v>
      </c>
      <c r="CD24">
        <v>151.51499999999999</v>
      </c>
      <c r="CE24">
        <v>2649.24</v>
      </c>
      <c r="CF24">
        <v>2843.92</v>
      </c>
      <c r="CG24">
        <v>1.5782400000000001</v>
      </c>
      <c r="CH24">
        <v>0</v>
      </c>
      <c r="CI24">
        <v>0</v>
      </c>
      <c r="CJ24">
        <v>47.252000000000002</v>
      </c>
      <c r="CK24">
        <v>47.252000000000002</v>
      </c>
      <c r="CL24">
        <v>0</v>
      </c>
      <c r="CM24">
        <v>2.87</v>
      </c>
      <c r="CN24">
        <v>0</v>
      </c>
      <c r="CO24">
        <v>0.85</v>
      </c>
      <c r="CP24">
        <v>3.89</v>
      </c>
      <c r="CQ24">
        <v>-4.6500000000000004</v>
      </c>
      <c r="CR24">
        <v>1.69</v>
      </c>
      <c r="CS24">
        <v>4.62</v>
      </c>
      <c r="CT24">
        <v>6.1</v>
      </c>
      <c r="CU24">
        <v>0.42</v>
      </c>
      <c r="CV24">
        <v>15.79</v>
      </c>
      <c r="CW24">
        <v>7.61</v>
      </c>
      <c r="CX24">
        <v>1.18</v>
      </c>
      <c r="CY24">
        <v>0</v>
      </c>
      <c r="CZ24">
        <v>0.21</v>
      </c>
      <c r="DA24">
        <v>4.58</v>
      </c>
      <c r="DB24">
        <v>-0.85</v>
      </c>
      <c r="DC24">
        <v>0.47</v>
      </c>
      <c r="DD24">
        <v>2.19</v>
      </c>
      <c r="DE24">
        <v>1.6</v>
      </c>
      <c r="DF24">
        <v>0.12</v>
      </c>
      <c r="DG24">
        <v>9.5</v>
      </c>
      <c r="DH24">
        <v>0.38092799999999999</v>
      </c>
      <c r="DI24" s="117">
        <v>2.9476100000000001E-5</v>
      </c>
      <c r="DJ24">
        <v>3.88171E-2</v>
      </c>
      <c r="DK24">
        <v>0.12135</v>
      </c>
      <c r="DL24">
        <v>-1.2647800000000001E-2</v>
      </c>
      <c r="DM24">
        <v>7.1403599999999998E-2</v>
      </c>
      <c r="DN24">
        <v>9.0926900000000005E-2</v>
      </c>
      <c r="DO24">
        <v>0.28698899999999999</v>
      </c>
      <c r="DP24">
        <v>2.56469E-2</v>
      </c>
      <c r="DQ24">
        <v>1.0034400000000001</v>
      </c>
      <c r="DR24">
        <v>0.54112400000000005</v>
      </c>
      <c r="DS24" t="s">
        <v>689</v>
      </c>
      <c r="DT24" t="s">
        <v>700</v>
      </c>
      <c r="DU24" t="s">
        <v>701</v>
      </c>
      <c r="DV24" t="s">
        <v>455</v>
      </c>
      <c r="DW24" s="117">
        <v>5.48722E-5</v>
      </c>
      <c r="DX24" s="117">
        <v>5.4870200000000002E-5</v>
      </c>
      <c r="EC24">
        <v>7.61</v>
      </c>
      <c r="ED24">
        <v>0</v>
      </c>
      <c r="EE24">
        <v>7.61</v>
      </c>
      <c r="EF24">
        <v>0</v>
      </c>
      <c r="EG24">
        <v>2.36</v>
      </c>
      <c r="EH24">
        <v>0</v>
      </c>
      <c r="EI24">
        <v>1.44</v>
      </c>
      <c r="EJ24">
        <v>4.53</v>
      </c>
      <c r="EK24">
        <v>1</v>
      </c>
      <c r="EL24">
        <v>1</v>
      </c>
      <c r="EM24">
        <v>2.6395</v>
      </c>
      <c r="EP24">
        <v>1</v>
      </c>
      <c r="EQ24">
        <v>1</v>
      </c>
      <c r="ER24">
        <v>34</v>
      </c>
      <c r="ES24">
        <v>34.51</v>
      </c>
      <c r="ET24">
        <v>33.954000000000001</v>
      </c>
      <c r="EU24">
        <v>34.463200000000001</v>
      </c>
      <c r="EV24">
        <v>345.15499999999997</v>
      </c>
      <c r="EW24">
        <v>0.36749700000000002</v>
      </c>
      <c r="EX24">
        <v>61.331099999999999</v>
      </c>
      <c r="EY24">
        <v>269.02</v>
      </c>
      <c r="EZ24">
        <v>0</v>
      </c>
      <c r="FA24">
        <v>-363.30200000000002</v>
      </c>
      <c r="FB24">
        <v>0</v>
      </c>
      <c r="FC24">
        <v>0</v>
      </c>
      <c r="FD24">
        <v>134.46700000000001</v>
      </c>
      <c r="FE24">
        <v>172.85599999999999</v>
      </c>
      <c r="FF24">
        <v>457.98599999999999</v>
      </c>
      <c r="FG24">
        <v>35.051499999999997</v>
      </c>
      <c r="FH24">
        <v>1112.93</v>
      </c>
      <c r="FI24">
        <v>0</v>
      </c>
      <c r="FJ24">
        <v>0</v>
      </c>
      <c r="FK24">
        <v>0</v>
      </c>
      <c r="FL24">
        <v>276.30599999999998</v>
      </c>
      <c r="FM24">
        <v>276.30599999999998</v>
      </c>
      <c r="FN24">
        <v>172.601</v>
      </c>
      <c r="FO24">
        <v>0.183781</v>
      </c>
      <c r="FP24">
        <v>30.665600000000001</v>
      </c>
      <c r="FQ24">
        <v>134.51</v>
      </c>
      <c r="FR24">
        <v>-121.101</v>
      </c>
      <c r="FS24">
        <v>67.2333</v>
      </c>
      <c r="FT24">
        <v>86.428100000000001</v>
      </c>
      <c r="FU24">
        <v>228.99299999999999</v>
      </c>
      <c r="FV24">
        <v>17.5258</v>
      </c>
      <c r="FW24">
        <v>617.04</v>
      </c>
      <c r="FX24">
        <v>0</v>
      </c>
      <c r="FY24">
        <v>0</v>
      </c>
      <c r="FZ24">
        <v>276.30599999999998</v>
      </c>
      <c r="GA24">
        <v>276.30599999999998</v>
      </c>
      <c r="GB24">
        <v>2.6395</v>
      </c>
      <c r="GC24">
        <v>4359.18</v>
      </c>
      <c r="GD24">
        <v>2152.56</v>
      </c>
      <c r="GE24">
        <v>49.379899999999999</v>
      </c>
      <c r="GF24">
        <v>2.6395</v>
      </c>
      <c r="GG24">
        <v>4359.18</v>
      </c>
      <c r="GH24">
        <v>2152.56</v>
      </c>
      <c r="GI24">
        <v>49.379899999999999</v>
      </c>
      <c r="GJ24">
        <v>0</v>
      </c>
      <c r="GK24">
        <v>0</v>
      </c>
    </row>
    <row r="25" spans="1:193" x14ac:dyDescent="0.3">
      <c r="A25" s="110">
        <v>45966.800694444442</v>
      </c>
      <c r="B25" t="s">
        <v>722</v>
      </c>
      <c r="D25">
        <v>6</v>
      </c>
      <c r="E25">
        <v>1</v>
      </c>
      <c r="F25">
        <v>2700</v>
      </c>
      <c r="G25" t="s">
        <v>452</v>
      </c>
      <c r="H25" t="s">
        <v>453</v>
      </c>
      <c r="I25">
        <v>0</v>
      </c>
      <c r="J25">
        <v>0</v>
      </c>
      <c r="K25">
        <v>3.39</v>
      </c>
      <c r="L25" t="s">
        <v>688</v>
      </c>
      <c r="M25">
        <v>367.31900000000002</v>
      </c>
      <c r="N25">
        <v>77.908699999999996</v>
      </c>
      <c r="O25">
        <v>351.67</v>
      </c>
      <c r="P25">
        <v>1179.97</v>
      </c>
      <c r="Q25">
        <v>0</v>
      </c>
      <c r="R25">
        <v>-4760.51</v>
      </c>
      <c r="S25">
        <v>0</v>
      </c>
      <c r="T25">
        <v>0</v>
      </c>
      <c r="U25">
        <v>615.745</v>
      </c>
      <c r="V25">
        <v>1065.75</v>
      </c>
      <c r="W25">
        <v>2371.31</v>
      </c>
      <c r="X25">
        <v>151.51499999999999</v>
      </c>
      <c r="Y25">
        <v>1420.68</v>
      </c>
      <c r="Z25">
        <v>1976.87</v>
      </c>
      <c r="AA25">
        <v>28.980499999999999</v>
      </c>
      <c r="AB25">
        <v>0</v>
      </c>
      <c r="AC25">
        <v>0</v>
      </c>
      <c r="AD25">
        <v>0</v>
      </c>
      <c r="AE25">
        <v>47.252000000000002</v>
      </c>
      <c r="AF25">
        <v>47.252000000000002</v>
      </c>
      <c r="AG25">
        <v>0</v>
      </c>
      <c r="AH25">
        <v>1.1499999999999999</v>
      </c>
      <c r="AI25">
        <v>0.24</v>
      </c>
      <c r="AJ25">
        <v>0.88</v>
      </c>
      <c r="AK25">
        <v>2.87</v>
      </c>
      <c r="AL25">
        <v>0</v>
      </c>
      <c r="AM25">
        <v>-4.84</v>
      </c>
      <c r="AN25">
        <v>0</v>
      </c>
      <c r="AO25">
        <v>0</v>
      </c>
      <c r="AP25">
        <v>1.65</v>
      </c>
      <c r="AQ25">
        <v>4.71</v>
      </c>
      <c r="AR25">
        <v>6.06</v>
      </c>
      <c r="AS25">
        <v>0.41</v>
      </c>
      <c r="AT25">
        <v>13.13</v>
      </c>
      <c r="AU25">
        <v>5.14</v>
      </c>
      <c r="AV25">
        <v>0.54</v>
      </c>
      <c r="AW25">
        <v>0.04</v>
      </c>
      <c r="AX25">
        <v>0.22</v>
      </c>
      <c r="AY25">
        <v>0.7</v>
      </c>
      <c r="AZ25">
        <v>-0.94</v>
      </c>
      <c r="BA25">
        <v>0</v>
      </c>
      <c r="BB25">
        <v>0</v>
      </c>
      <c r="BC25">
        <v>0.47</v>
      </c>
      <c r="BD25">
        <v>2.2000000000000002</v>
      </c>
      <c r="BE25">
        <v>1.6</v>
      </c>
      <c r="BF25">
        <v>0.12</v>
      </c>
      <c r="BG25">
        <v>4.95</v>
      </c>
      <c r="BH25">
        <v>0.12859799999999999</v>
      </c>
      <c r="BI25">
        <v>7.7756199999999996E-3</v>
      </c>
      <c r="BJ25">
        <v>4.0157100000000001E-2</v>
      </c>
      <c r="BK25">
        <v>9.5041799999999996E-2</v>
      </c>
      <c r="BL25">
        <v>0</v>
      </c>
      <c r="BM25">
        <v>-1.5686599999999998E-2</v>
      </c>
      <c r="BN25">
        <v>0</v>
      </c>
      <c r="BO25">
        <v>0</v>
      </c>
      <c r="BP25">
        <v>7.1403599999999998E-2</v>
      </c>
      <c r="BQ25">
        <v>9.6504199999999998E-2</v>
      </c>
      <c r="BR25">
        <v>0.28698899999999999</v>
      </c>
      <c r="BS25">
        <v>2.56469E-2</v>
      </c>
      <c r="BT25">
        <v>0.736429</v>
      </c>
      <c r="BU25">
        <v>0.27157199999999998</v>
      </c>
      <c r="BV25">
        <v>367.42500000000001</v>
      </c>
      <c r="BW25">
        <v>77.924999999999997</v>
      </c>
      <c r="BX25">
        <v>351.67</v>
      </c>
      <c r="BY25">
        <v>1179.97</v>
      </c>
      <c r="BZ25">
        <v>-4760.51</v>
      </c>
      <c r="CA25">
        <v>615.745</v>
      </c>
      <c r="CB25">
        <v>1065.75</v>
      </c>
      <c r="CC25">
        <v>2371.31</v>
      </c>
      <c r="CD25">
        <v>151.51499999999999</v>
      </c>
      <c r="CE25">
        <v>1420.8</v>
      </c>
      <c r="CF25">
        <v>1976.99</v>
      </c>
      <c r="CG25">
        <v>28.988299999999999</v>
      </c>
      <c r="CH25">
        <v>0</v>
      </c>
      <c r="CI25">
        <v>0</v>
      </c>
      <c r="CJ25">
        <v>47.252000000000002</v>
      </c>
      <c r="CK25">
        <v>47.252000000000002</v>
      </c>
      <c r="CL25">
        <v>0</v>
      </c>
      <c r="CM25">
        <v>1.1499999999999999</v>
      </c>
      <c r="CN25">
        <v>0.24</v>
      </c>
      <c r="CO25">
        <v>0.88</v>
      </c>
      <c r="CP25">
        <v>2.87</v>
      </c>
      <c r="CQ25">
        <v>-4.84</v>
      </c>
      <c r="CR25">
        <v>1.65</v>
      </c>
      <c r="CS25">
        <v>4.71</v>
      </c>
      <c r="CT25">
        <v>6.06</v>
      </c>
      <c r="CU25">
        <v>0.41</v>
      </c>
      <c r="CV25">
        <v>13.13</v>
      </c>
      <c r="CW25">
        <v>5.14</v>
      </c>
      <c r="CX25">
        <v>0.52</v>
      </c>
      <c r="CY25">
        <v>0.04</v>
      </c>
      <c r="CZ25">
        <v>0.22</v>
      </c>
      <c r="DA25">
        <v>4.0999999999999996</v>
      </c>
      <c r="DB25">
        <v>-0.94</v>
      </c>
      <c r="DC25">
        <v>0.47</v>
      </c>
      <c r="DD25">
        <v>2.21</v>
      </c>
      <c r="DE25">
        <v>1.6</v>
      </c>
      <c r="DF25">
        <v>0.12</v>
      </c>
      <c r="DG25">
        <v>8.34</v>
      </c>
      <c r="DH25">
        <v>0.128637</v>
      </c>
      <c r="DI25">
        <v>7.7751499999999998E-3</v>
      </c>
      <c r="DJ25">
        <v>4.0157100000000001E-2</v>
      </c>
      <c r="DK25">
        <v>9.5041799999999996E-2</v>
      </c>
      <c r="DL25">
        <v>-1.5686599999999998E-2</v>
      </c>
      <c r="DM25">
        <v>7.1403599999999998E-2</v>
      </c>
      <c r="DN25">
        <v>9.6504099999999995E-2</v>
      </c>
      <c r="DO25">
        <v>0.28698899999999999</v>
      </c>
      <c r="DP25">
        <v>2.56469E-2</v>
      </c>
      <c r="DQ25">
        <v>0.73646800000000001</v>
      </c>
      <c r="DR25">
        <v>0.27161200000000002</v>
      </c>
      <c r="DS25" t="s">
        <v>689</v>
      </c>
      <c r="DT25" t="s">
        <v>700</v>
      </c>
      <c r="DU25" t="s">
        <v>701</v>
      </c>
      <c r="DV25" t="s">
        <v>455</v>
      </c>
      <c r="DW25" s="117">
        <v>3.9254300000000001E-5</v>
      </c>
      <c r="DX25" s="117">
        <v>3.9296699999999999E-5</v>
      </c>
      <c r="EC25">
        <v>5.14</v>
      </c>
      <c r="ED25">
        <v>0</v>
      </c>
      <c r="EE25">
        <v>5.14</v>
      </c>
      <c r="EF25">
        <v>0</v>
      </c>
      <c r="EG25">
        <v>1.5</v>
      </c>
      <c r="EH25">
        <v>0</v>
      </c>
      <c r="EI25">
        <v>0.83</v>
      </c>
      <c r="EJ25">
        <v>4.05</v>
      </c>
      <c r="EK25">
        <v>1</v>
      </c>
      <c r="EL25">
        <v>1</v>
      </c>
      <c r="EM25">
        <v>2.8338000000000001</v>
      </c>
      <c r="EP25">
        <v>1</v>
      </c>
      <c r="EQ25">
        <v>1</v>
      </c>
      <c r="ER25">
        <v>34.058999999999997</v>
      </c>
      <c r="ES25">
        <v>34.57</v>
      </c>
      <c r="ET25">
        <v>33.9514</v>
      </c>
      <c r="EU25">
        <v>34.460599999999999</v>
      </c>
      <c r="EV25">
        <v>153.79300000000001</v>
      </c>
      <c r="EW25">
        <v>10.356</v>
      </c>
      <c r="EX25">
        <v>63.448300000000003</v>
      </c>
      <c r="EY25">
        <v>200.71700000000001</v>
      </c>
      <c r="EZ25">
        <v>0</v>
      </c>
      <c r="FA25">
        <v>-404.54399999999998</v>
      </c>
      <c r="FB25">
        <v>0</v>
      </c>
      <c r="FC25">
        <v>0</v>
      </c>
      <c r="FD25">
        <v>134.46700000000001</v>
      </c>
      <c r="FE25">
        <v>180.20599999999999</v>
      </c>
      <c r="FF25">
        <v>457.98599999999999</v>
      </c>
      <c r="FG25">
        <v>35.051499999999997</v>
      </c>
      <c r="FH25">
        <v>831.48099999999999</v>
      </c>
      <c r="FI25">
        <v>0</v>
      </c>
      <c r="FJ25">
        <v>0</v>
      </c>
      <c r="FK25">
        <v>0</v>
      </c>
      <c r="FL25">
        <v>276.30599999999998</v>
      </c>
      <c r="FM25">
        <v>276.30599999999998</v>
      </c>
      <c r="FN25">
        <v>76.918400000000005</v>
      </c>
      <c r="FO25">
        <v>5.17903</v>
      </c>
      <c r="FP25">
        <v>31.7242</v>
      </c>
      <c r="FQ25">
        <v>100.358</v>
      </c>
      <c r="FR25">
        <v>-134.84800000000001</v>
      </c>
      <c r="FS25">
        <v>67.2333</v>
      </c>
      <c r="FT25">
        <v>90.102900000000005</v>
      </c>
      <c r="FU25">
        <v>228.99299999999999</v>
      </c>
      <c r="FV25">
        <v>17.5258</v>
      </c>
      <c r="FW25">
        <v>483.18700000000001</v>
      </c>
      <c r="FX25">
        <v>0</v>
      </c>
      <c r="FY25">
        <v>0</v>
      </c>
      <c r="FZ25">
        <v>276.30599999999998</v>
      </c>
      <c r="GA25">
        <v>276.30599999999998</v>
      </c>
      <c r="GB25">
        <v>2.8338000000000001</v>
      </c>
      <c r="GC25">
        <v>4761.8999999999996</v>
      </c>
      <c r="GD25">
        <v>2531.92</v>
      </c>
      <c r="GE25">
        <v>53.170400000000001</v>
      </c>
      <c r="GF25">
        <v>2.8338000000000001</v>
      </c>
      <c r="GG25">
        <v>4761.8999999999996</v>
      </c>
      <c r="GH25">
        <v>2531.92</v>
      </c>
      <c r="GI25">
        <v>53.170299999999997</v>
      </c>
      <c r="GJ25">
        <v>0</v>
      </c>
      <c r="GK25">
        <v>0</v>
      </c>
    </row>
    <row r="26" spans="1:193" x14ac:dyDescent="0.3">
      <c r="A26" s="110">
        <v>45966.801354166666</v>
      </c>
      <c r="B26" t="s">
        <v>723</v>
      </c>
      <c r="D26">
        <v>7</v>
      </c>
      <c r="E26">
        <v>1</v>
      </c>
      <c r="F26">
        <v>2700</v>
      </c>
      <c r="G26" t="s">
        <v>452</v>
      </c>
      <c r="H26" t="s">
        <v>453</v>
      </c>
      <c r="I26">
        <v>0</v>
      </c>
      <c r="J26">
        <v>0</v>
      </c>
      <c r="K26">
        <v>3.33</v>
      </c>
      <c r="L26" t="s">
        <v>688</v>
      </c>
      <c r="M26">
        <v>296.351</v>
      </c>
      <c r="N26">
        <v>164.215</v>
      </c>
      <c r="O26">
        <v>350.33800000000002</v>
      </c>
      <c r="P26">
        <v>1148.68</v>
      </c>
      <c r="Q26">
        <v>0</v>
      </c>
      <c r="R26">
        <v>-4282.7</v>
      </c>
      <c r="S26">
        <v>0</v>
      </c>
      <c r="T26">
        <v>0</v>
      </c>
      <c r="U26">
        <v>615.745</v>
      </c>
      <c r="V26">
        <v>1075.1400000000001</v>
      </c>
      <c r="W26">
        <v>2371.31</v>
      </c>
      <c r="X26">
        <v>151.51499999999999</v>
      </c>
      <c r="Y26">
        <v>1890.59</v>
      </c>
      <c r="Z26">
        <v>1959.58</v>
      </c>
      <c r="AA26">
        <v>68.068700000000007</v>
      </c>
      <c r="AB26">
        <v>0</v>
      </c>
      <c r="AC26">
        <v>0</v>
      </c>
      <c r="AD26">
        <v>0</v>
      </c>
      <c r="AE26">
        <v>47.252000000000002</v>
      </c>
      <c r="AF26">
        <v>47.252000000000002</v>
      </c>
      <c r="AG26">
        <v>0</v>
      </c>
      <c r="AH26">
        <v>0.81</v>
      </c>
      <c r="AI26">
        <v>0.62</v>
      </c>
      <c r="AJ26">
        <v>0.87</v>
      </c>
      <c r="AK26">
        <v>2.76</v>
      </c>
      <c r="AL26">
        <v>0</v>
      </c>
      <c r="AM26">
        <v>-4.43</v>
      </c>
      <c r="AN26">
        <v>0</v>
      </c>
      <c r="AO26">
        <v>0</v>
      </c>
      <c r="AP26">
        <v>1.71</v>
      </c>
      <c r="AQ26">
        <v>4.76</v>
      </c>
      <c r="AR26">
        <v>6.11</v>
      </c>
      <c r="AS26">
        <v>0.41</v>
      </c>
      <c r="AT26">
        <v>13.62</v>
      </c>
      <c r="AU26">
        <v>5.0599999999999996</v>
      </c>
      <c r="AV26">
        <v>0.39</v>
      </c>
      <c r="AW26">
        <v>7.0000000000000007E-2</v>
      </c>
      <c r="AX26">
        <v>0.22</v>
      </c>
      <c r="AY26">
        <v>0.69</v>
      </c>
      <c r="AZ26">
        <v>-0.89</v>
      </c>
      <c r="BA26">
        <v>0</v>
      </c>
      <c r="BB26">
        <v>0</v>
      </c>
      <c r="BC26">
        <v>0.47</v>
      </c>
      <c r="BD26">
        <v>2.21</v>
      </c>
      <c r="BE26">
        <v>1.6</v>
      </c>
      <c r="BF26">
        <v>0.12</v>
      </c>
      <c r="BG26">
        <v>4.88</v>
      </c>
      <c r="BH26">
        <v>6.6558800000000001E-2</v>
      </c>
      <c r="BI26">
        <v>9.6228400000000006E-3</v>
      </c>
      <c r="BJ26">
        <v>4.0004900000000003E-2</v>
      </c>
      <c r="BK26">
        <v>9.5151299999999994E-2</v>
      </c>
      <c r="BL26">
        <v>0</v>
      </c>
      <c r="BM26">
        <v>-1.5418899999999999E-2</v>
      </c>
      <c r="BN26">
        <v>0</v>
      </c>
      <c r="BO26">
        <v>0</v>
      </c>
      <c r="BP26">
        <v>7.1403599999999998E-2</v>
      </c>
      <c r="BQ26">
        <v>9.7527299999999997E-2</v>
      </c>
      <c r="BR26">
        <v>0.28698899999999999</v>
      </c>
      <c r="BS26">
        <v>2.56469E-2</v>
      </c>
      <c r="BT26">
        <v>0.67748600000000003</v>
      </c>
      <c r="BU26">
        <v>0.211338</v>
      </c>
      <c r="BV26">
        <v>296.47899999999998</v>
      </c>
      <c r="BW26">
        <v>164.28299999999999</v>
      </c>
      <c r="BX26">
        <v>350.33800000000002</v>
      </c>
      <c r="BY26">
        <v>1148.68</v>
      </c>
      <c r="BZ26">
        <v>-4282.7</v>
      </c>
      <c r="CA26">
        <v>615.745</v>
      </c>
      <c r="CB26">
        <v>1075.1400000000001</v>
      </c>
      <c r="CC26">
        <v>2371.31</v>
      </c>
      <c r="CD26">
        <v>151.51499999999999</v>
      </c>
      <c r="CE26">
        <v>1890.78</v>
      </c>
      <c r="CF26">
        <v>1959.78</v>
      </c>
      <c r="CG26">
        <v>68.0989</v>
      </c>
      <c r="CH26">
        <v>0</v>
      </c>
      <c r="CI26">
        <v>0</v>
      </c>
      <c r="CJ26">
        <v>47.252000000000002</v>
      </c>
      <c r="CK26">
        <v>47.252000000000002</v>
      </c>
      <c r="CL26">
        <v>0</v>
      </c>
      <c r="CM26">
        <v>0.81</v>
      </c>
      <c r="CN26">
        <v>0.62</v>
      </c>
      <c r="CO26">
        <v>0.87</v>
      </c>
      <c r="CP26">
        <v>2.76</v>
      </c>
      <c r="CQ26">
        <v>-4.43</v>
      </c>
      <c r="CR26">
        <v>1.71</v>
      </c>
      <c r="CS26">
        <v>4.76</v>
      </c>
      <c r="CT26">
        <v>6.11</v>
      </c>
      <c r="CU26">
        <v>0.41</v>
      </c>
      <c r="CV26">
        <v>13.62</v>
      </c>
      <c r="CW26">
        <v>5.0599999999999996</v>
      </c>
      <c r="CX26">
        <v>0.37</v>
      </c>
      <c r="CY26">
        <v>0.08</v>
      </c>
      <c r="CZ26">
        <v>0.22</v>
      </c>
      <c r="DA26">
        <v>4.03</v>
      </c>
      <c r="DB26">
        <v>-0.89</v>
      </c>
      <c r="DC26">
        <v>0.47</v>
      </c>
      <c r="DD26">
        <v>2.21</v>
      </c>
      <c r="DE26">
        <v>1.6</v>
      </c>
      <c r="DF26">
        <v>0.12</v>
      </c>
      <c r="DG26">
        <v>8.2100000000000009</v>
      </c>
      <c r="DH26">
        <v>6.6586099999999995E-2</v>
      </c>
      <c r="DI26">
        <v>9.6204700000000008E-3</v>
      </c>
      <c r="DJ26">
        <v>4.0004900000000003E-2</v>
      </c>
      <c r="DK26">
        <v>9.5151299999999994E-2</v>
      </c>
      <c r="DL26">
        <v>-1.5418899999999999E-2</v>
      </c>
      <c r="DM26">
        <v>7.1403599999999998E-2</v>
      </c>
      <c r="DN26">
        <v>9.7527299999999997E-2</v>
      </c>
      <c r="DO26">
        <v>0.28698899999999999</v>
      </c>
      <c r="DP26">
        <v>2.56469E-2</v>
      </c>
      <c r="DQ26">
        <v>0.67751099999999997</v>
      </c>
      <c r="DR26">
        <v>0.211363</v>
      </c>
      <c r="DS26" t="s">
        <v>689</v>
      </c>
      <c r="DT26" t="s">
        <v>700</v>
      </c>
      <c r="DU26" t="s">
        <v>701</v>
      </c>
      <c r="DV26" t="s">
        <v>455</v>
      </c>
      <c r="DW26" s="117">
        <v>2.4956800000000001E-5</v>
      </c>
      <c r="DX26" s="117">
        <v>2.4953600000000001E-5</v>
      </c>
      <c r="EC26">
        <v>5.0599999999999996</v>
      </c>
      <c r="ED26">
        <v>0</v>
      </c>
      <c r="EE26">
        <v>5.0599999999999996</v>
      </c>
      <c r="EF26">
        <v>0</v>
      </c>
      <c r="EG26">
        <v>1.37</v>
      </c>
      <c r="EH26">
        <v>0</v>
      </c>
      <c r="EI26">
        <v>0.72</v>
      </c>
      <c r="EJ26">
        <v>3.98</v>
      </c>
      <c r="EK26">
        <v>1</v>
      </c>
      <c r="EL26">
        <v>1</v>
      </c>
      <c r="EM26">
        <v>2.6943999999999999</v>
      </c>
      <c r="EP26">
        <v>1</v>
      </c>
      <c r="EQ26">
        <v>1</v>
      </c>
      <c r="ER26">
        <v>34.246000000000002</v>
      </c>
      <c r="ES26">
        <v>34.762</v>
      </c>
      <c r="ET26">
        <v>34.085099999999997</v>
      </c>
      <c r="EU26">
        <v>34.597000000000001</v>
      </c>
      <c r="EV26">
        <v>111.64</v>
      </c>
      <c r="EW26">
        <v>21.286300000000001</v>
      </c>
      <c r="EX26">
        <v>63.207999999999998</v>
      </c>
      <c r="EY26">
        <v>196.619</v>
      </c>
      <c r="EZ26">
        <v>0</v>
      </c>
      <c r="FA26">
        <v>-382.29599999999999</v>
      </c>
      <c r="FB26">
        <v>0</v>
      </c>
      <c r="FC26">
        <v>0</v>
      </c>
      <c r="FD26">
        <v>134.46700000000001</v>
      </c>
      <c r="FE26">
        <v>181.79499999999999</v>
      </c>
      <c r="FF26">
        <v>457.98599999999999</v>
      </c>
      <c r="FG26">
        <v>35.051499999999997</v>
      </c>
      <c r="FH26">
        <v>819.75699999999995</v>
      </c>
      <c r="FI26">
        <v>0</v>
      </c>
      <c r="FJ26">
        <v>0</v>
      </c>
      <c r="FK26">
        <v>0</v>
      </c>
      <c r="FL26">
        <v>276.30599999999998</v>
      </c>
      <c r="FM26">
        <v>276.30599999999998</v>
      </c>
      <c r="FN26">
        <v>55.844299999999997</v>
      </c>
      <c r="FO26">
        <v>10.6465</v>
      </c>
      <c r="FP26">
        <v>31.603999999999999</v>
      </c>
      <c r="FQ26">
        <v>98.309299999999993</v>
      </c>
      <c r="FR26">
        <v>-127.432</v>
      </c>
      <c r="FS26">
        <v>67.2333</v>
      </c>
      <c r="FT26">
        <v>90.8977</v>
      </c>
      <c r="FU26">
        <v>228.99299999999999</v>
      </c>
      <c r="FV26">
        <v>17.5258</v>
      </c>
      <c r="FW26">
        <v>473.62200000000001</v>
      </c>
      <c r="FX26">
        <v>0</v>
      </c>
      <c r="FY26">
        <v>0</v>
      </c>
      <c r="FZ26">
        <v>276.30599999999998</v>
      </c>
      <c r="GA26">
        <v>276.30599999999998</v>
      </c>
      <c r="GB26">
        <v>2.6943999999999999</v>
      </c>
      <c r="GC26">
        <v>4283.95</v>
      </c>
      <c r="GD26">
        <v>2102.04</v>
      </c>
      <c r="GE26">
        <v>49.067599999999999</v>
      </c>
      <c r="GF26">
        <v>2.6943999999999999</v>
      </c>
      <c r="GG26">
        <v>4283.95</v>
      </c>
      <c r="GH26">
        <v>2102.02</v>
      </c>
      <c r="GI26">
        <v>49.067300000000003</v>
      </c>
      <c r="GJ26">
        <v>0</v>
      </c>
      <c r="GK26">
        <v>0</v>
      </c>
    </row>
    <row r="27" spans="1:193" x14ac:dyDescent="0.3">
      <c r="A27" s="110">
        <v>45966.802048611113</v>
      </c>
      <c r="B27" t="s">
        <v>724</v>
      </c>
      <c r="D27">
        <v>8</v>
      </c>
      <c r="E27">
        <v>1</v>
      </c>
      <c r="F27">
        <v>2700</v>
      </c>
      <c r="G27" t="s">
        <v>452</v>
      </c>
      <c r="H27" t="s">
        <v>453</v>
      </c>
      <c r="I27">
        <v>0</v>
      </c>
      <c r="J27">
        <v>0</v>
      </c>
      <c r="K27">
        <v>3.26</v>
      </c>
      <c r="L27">
        <v>54</v>
      </c>
      <c r="M27">
        <v>374.05500000000001</v>
      </c>
      <c r="N27">
        <v>719.15899999999999</v>
      </c>
      <c r="O27">
        <v>352.928</v>
      </c>
      <c r="P27">
        <v>1090.22</v>
      </c>
      <c r="Q27">
        <v>0</v>
      </c>
      <c r="R27">
        <v>-4786.0600000000004</v>
      </c>
      <c r="S27">
        <v>0</v>
      </c>
      <c r="T27">
        <v>0</v>
      </c>
      <c r="U27">
        <v>615.745</v>
      </c>
      <c r="V27">
        <v>1092.01</v>
      </c>
      <c r="W27">
        <v>2371.31</v>
      </c>
      <c r="X27">
        <v>151.51499999999999</v>
      </c>
      <c r="Y27">
        <v>1980.88</v>
      </c>
      <c r="Z27">
        <v>2536.36</v>
      </c>
      <c r="AA27">
        <v>269.79399999999998</v>
      </c>
      <c r="AB27">
        <v>0</v>
      </c>
      <c r="AC27">
        <v>0</v>
      </c>
      <c r="AD27">
        <v>0</v>
      </c>
      <c r="AE27">
        <v>47.252000000000002</v>
      </c>
      <c r="AF27">
        <v>47.252000000000002</v>
      </c>
      <c r="AG27">
        <v>0</v>
      </c>
      <c r="AH27">
        <v>1.18</v>
      </c>
      <c r="AI27">
        <v>1.83</v>
      </c>
      <c r="AJ27">
        <v>0.88</v>
      </c>
      <c r="AK27">
        <v>2.66</v>
      </c>
      <c r="AL27">
        <v>0</v>
      </c>
      <c r="AM27">
        <v>-5.15</v>
      </c>
      <c r="AN27">
        <v>0</v>
      </c>
      <c r="AO27">
        <v>0</v>
      </c>
      <c r="AP27">
        <v>1.63</v>
      </c>
      <c r="AQ27">
        <v>4.7699999999999996</v>
      </c>
      <c r="AR27">
        <v>6.04</v>
      </c>
      <c r="AS27">
        <v>0.41</v>
      </c>
      <c r="AT27">
        <v>14.25</v>
      </c>
      <c r="AU27">
        <v>6.55</v>
      </c>
      <c r="AV27">
        <v>0.55000000000000004</v>
      </c>
      <c r="AW27">
        <v>0.31</v>
      </c>
      <c r="AX27">
        <v>0.22</v>
      </c>
      <c r="AY27">
        <v>0.67</v>
      </c>
      <c r="AZ27">
        <v>-0.94</v>
      </c>
      <c r="BA27">
        <v>0</v>
      </c>
      <c r="BB27">
        <v>0</v>
      </c>
      <c r="BC27">
        <v>0.47</v>
      </c>
      <c r="BD27">
        <v>2.21</v>
      </c>
      <c r="BE27">
        <v>1.6</v>
      </c>
      <c r="BF27">
        <v>0.12</v>
      </c>
      <c r="BG27">
        <v>5.21</v>
      </c>
      <c r="BH27">
        <v>0.14918799999999999</v>
      </c>
      <c r="BI27">
        <v>2.99641E-2</v>
      </c>
      <c r="BJ27">
        <v>4.0300700000000002E-2</v>
      </c>
      <c r="BK27">
        <v>9.4040299999999993E-2</v>
      </c>
      <c r="BL27">
        <v>0</v>
      </c>
      <c r="BM27">
        <v>-1.54676E-2</v>
      </c>
      <c r="BN27">
        <v>0</v>
      </c>
      <c r="BO27">
        <v>0</v>
      </c>
      <c r="BP27">
        <v>7.1403599999999998E-2</v>
      </c>
      <c r="BQ27">
        <v>9.7279699999999997E-2</v>
      </c>
      <c r="BR27">
        <v>0.28698899999999999</v>
      </c>
      <c r="BS27">
        <v>2.56469E-2</v>
      </c>
      <c r="BT27">
        <v>0.77934499999999995</v>
      </c>
      <c r="BU27">
        <v>0.31349300000000002</v>
      </c>
      <c r="BV27">
        <v>374.113</v>
      </c>
      <c r="BW27">
        <v>719.20500000000004</v>
      </c>
      <c r="BX27">
        <v>352.928</v>
      </c>
      <c r="BY27">
        <v>1090.22</v>
      </c>
      <c r="BZ27">
        <v>-4786.0600000000004</v>
      </c>
      <c r="CA27">
        <v>615.745</v>
      </c>
      <c r="CB27">
        <v>1092.01</v>
      </c>
      <c r="CC27">
        <v>2371.31</v>
      </c>
      <c r="CD27">
        <v>151.51499999999999</v>
      </c>
      <c r="CE27">
        <v>1980.99</v>
      </c>
      <c r="CF27">
        <v>2536.46</v>
      </c>
      <c r="CG27">
        <v>269.82299999999998</v>
      </c>
      <c r="CH27">
        <v>0</v>
      </c>
      <c r="CI27">
        <v>0</v>
      </c>
      <c r="CJ27">
        <v>47.252000000000002</v>
      </c>
      <c r="CK27">
        <v>47.252000000000002</v>
      </c>
      <c r="CL27">
        <v>0</v>
      </c>
      <c r="CM27">
        <v>1.18</v>
      </c>
      <c r="CN27">
        <v>1.83</v>
      </c>
      <c r="CO27">
        <v>0.88</v>
      </c>
      <c r="CP27">
        <v>2.66</v>
      </c>
      <c r="CQ27">
        <v>-5.15</v>
      </c>
      <c r="CR27">
        <v>1.63</v>
      </c>
      <c r="CS27">
        <v>4.7699999999999996</v>
      </c>
      <c r="CT27">
        <v>6.04</v>
      </c>
      <c r="CU27">
        <v>0.41</v>
      </c>
      <c r="CV27">
        <v>14.25</v>
      </c>
      <c r="CW27">
        <v>6.55</v>
      </c>
      <c r="CX27">
        <v>0.53</v>
      </c>
      <c r="CY27">
        <v>0.31</v>
      </c>
      <c r="CZ27">
        <v>0.22</v>
      </c>
      <c r="DA27">
        <v>3.94</v>
      </c>
      <c r="DB27">
        <v>-0.94</v>
      </c>
      <c r="DC27">
        <v>0.47</v>
      </c>
      <c r="DD27">
        <v>2.2200000000000002</v>
      </c>
      <c r="DE27">
        <v>1.6</v>
      </c>
      <c r="DF27">
        <v>0.12</v>
      </c>
      <c r="DG27">
        <v>8.4700000000000006</v>
      </c>
      <c r="DH27">
        <v>0.14921499999999999</v>
      </c>
      <c r="DI27">
        <v>2.9960799999999999E-2</v>
      </c>
      <c r="DJ27">
        <v>4.0300700000000002E-2</v>
      </c>
      <c r="DK27">
        <v>9.4040299999999993E-2</v>
      </c>
      <c r="DL27">
        <v>-1.54676E-2</v>
      </c>
      <c r="DM27">
        <v>7.1403599999999998E-2</v>
      </c>
      <c r="DN27">
        <v>9.72798E-2</v>
      </c>
      <c r="DO27">
        <v>0.28698899999999999</v>
      </c>
      <c r="DP27">
        <v>2.56469E-2</v>
      </c>
      <c r="DQ27">
        <v>0.77936799999999995</v>
      </c>
      <c r="DR27">
        <v>0.31351699999999999</v>
      </c>
      <c r="DS27" t="s">
        <v>689</v>
      </c>
      <c r="DT27" t="s">
        <v>700</v>
      </c>
      <c r="DU27" t="s">
        <v>701</v>
      </c>
      <c r="DV27" t="s">
        <v>455</v>
      </c>
      <c r="DW27" s="117">
        <v>2.3320300000000001E-5</v>
      </c>
      <c r="DX27" s="117">
        <v>2.31883E-5</v>
      </c>
      <c r="EC27">
        <v>6.55</v>
      </c>
      <c r="ED27">
        <v>0</v>
      </c>
      <c r="EE27">
        <v>6.55</v>
      </c>
      <c r="EF27">
        <v>0</v>
      </c>
      <c r="EG27">
        <v>1.75</v>
      </c>
      <c r="EH27">
        <v>0</v>
      </c>
      <c r="EI27">
        <v>1.1100000000000001</v>
      </c>
      <c r="EJ27">
        <v>3.89</v>
      </c>
      <c r="EK27">
        <v>1</v>
      </c>
      <c r="EL27">
        <v>1</v>
      </c>
      <c r="EM27">
        <v>2.9521999999999999</v>
      </c>
      <c r="EP27">
        <v>1</v>
      </c>
      <c r="EQ27">
        <v>1</v>
      </c>
      <c r="ER27">
        <v>31.077999999999999</v>
      </c>
      <c r="ES27">
        <v>31.529</v>
      </c>
      <c r="ET27">
        <v>30.9634</v>
      </c>
      <c r="EU27">
        <v>31.4116</v>
      </c>
      <c r="EV27">
        <v>157.23500000000001</v>
      </c>
      <c r="EW27">
        <v>87.884</v>
      </c>
      <c r="EX27">
        <v>63.675199999999997</v>
      </c>
      <c r="EY27">
        <v>191.43600000000001</v>
      </c>
      <c r="EZ27">
        <v>0</v>
      </c>
      <c r="FA27">
        <v>-402.88099999999997</v>
      </c>
      <c r="FB27">
        <v>0</v>
      </c>
      <c r="FC27">
        <v>0</v>
      </c>
      <c r="FD27">
        <v>134.46700000000001</v>
      </c>
      <c r="FE27">
        <v>183.08600000000001</v>
      </c>
      <c r="FF27">
        <v>457.98599999999999</v>
      </c>
      <c r="FG27">
        <v>35.051499999999997</v>
      </c>
      <c r="FH27">
        <v>907.93899999999996</v>
      </c>
      <c r="FI27">
        <v>0</v>
      </c>
      <c r="FJ27">
        <v>0</v>
      </c>
      <c r="FK27">
        <v>0</v>
      </c>
      <c r="FL27">
        <v>276.30599999999998</v>
      </c>
      <c r="FM27">
        <v>276.30599999999998</v>
      </c>
      <c r="FN27">
        <v>78.630300000000005</v>
      </c>
      <c r="FO27">
        <v>43.944000000000003</v>
      </c>
      <c r="FP27">
        <v>31.837599999999998</v>
      </c>
      <c r="FQ27">
        <v>95.717799999999997</v>
      </c>
      <c r="FR27">
        <v>-134.29400000000001</v>
      </c>
      <c r="FS27">
        <v>67.2333</v>
      </c>
      <c r="FT27">
        <v>91.542900000000003</v>
      </c>
      <c r="FU27">
        <v>228.99299999999999</v>
      </c>
      <c r="FV27">
        <v>17.5258</v>
      </c>
      <c r="FW27">
        <v>521.13099999999997</v>
      </c>
      <c r="FX27">
        <v>0</v>
      </c>
      <c r="FY27">
        <v>0</v>
      </c>
      <c r="FZ27">
        <v>276.30599999999998</v>
      </c>
      <c r="GA27">
        <v>276.30599999999998</v>
      </c>
      <c r="GB27">
        <v>2.9521999999999999</v>
      </c>
      <c r="GC27">
        <v>4787.46</v>
      </c>
      <c r="GD27">
        <v>2379.5</v>
      </c>
      <c r="GE27">
        <v>49.702800000000003</v>
      </c>
      <c r="GF27">
        <v>2.9521999999999999</v>
      </c>
      <c r="GG27">
        <v>4787.46</v>
      </c>
      <c r="GH27">
        <v>2379.5</v>
      </c>
      <c r="GI27">
        <v>49.7027</v>
      </c>
      <c r="GJ27">
        <v>0</v>
      </c>
      <c r="GK27">
        <v>0</v>
      </c>
    </row>
    <row r="28" spans="1:193" x14ac:dyDescent="0.3">
      <c r="A28" s="110">
        <v>45966.802685185183</v>
      </c>
      <c r="B28" t="s">
        <v>725</v>
      </c>
      <c r="D28">
        <v>9</v>
      </c>
      <c r="E28">
        <v>1</v>
      </c>
      <c r="F28">
        <v>2700</v>
      </c>
      <c r="G28" t="s">
        <v>452</v>
      </c>
      <c r="H28" t="s">
        <v>453</v>
      </c>
      <c r="I28">
        <v>0</v>
      </c>
      <c r="J28">
        <v>0</v>
      </c>
      <c r="K28">
        <v>3.28</v>
      </c>
      <c r="L28">
        <v>52</v>
      </c>
      <c r="M28">
        <v>561.75199999999995</v>
      </c>
      <c r="N28">
        <v>729.81</v>
      </c>
      <c r="O28">
        <v>349.64499999999998</v>
      </c>
      <c r="P28">
        <v>1120.76</v>
      </c>
      <c r="Q28">
        <v>0</v>
      </c>
      <c r="R28">
        <v>-5080.0600000000004</v>
      </c>
      <c r="S28">
        <v>0</v>
      </c>
      <c r="T28">
        <v>0</v>
      </c>
      <c r="U28">
        <v>615.745</v>
      </c>
      <c r="V28">
        <v>1083.0999999999999</v>
      </c>
      <c r="W28">
        <v>2371.31</v>
      </c>
      <c r="X28">
        <v>151.51499999999999</v>
      </c>
      <c r="Y28">
        <v>1903.58</v>
      </c>
      <c r="Z28">
        <v>2761.97</v>
      </c>
      <c r="AA28">
        <v>261.18299999999999</v>
      </c>
      <c r="AB28">
        <v>0</v>
      </c>
      <c r="AC28">
        <v>0</v>
      </c>
      <c r="AD28">
        <v>0</v>
      </c>
      <c r="AE28">
        <v>47.252000000000002</v>
      </c>
      <c r="AF28">
        <v>47.252000000000002</v>
      </c>
      <c r="AG28">
        <v>0</v>
      </c>
      <c r="AH28">
        <v>1.77</v>
      </c>
      <c r="AI28">
        <v>1.91</v>
      </c>
      <c r="AJ28">
        <v>0.87</v>
      </c>
      <c r="AK28">
        <v>2.73</v>
      </c>
      <c r="AL28">
        <v>0</v>
      </c>
      <c r="AM28">
        <v>-5.33</v>
      </c>
      <c r="AN28">
        <v>0</v>
      </c>
      <c r="AO28">
        <v>0</v>
      </c>
      <c r="AP28">
        <v>1.63</v>
      </c>
      <c r="AQ28">
        <v>4.75</v>
      </c>
      <c r="AR28">
        <v>6.03</v>
      </c>
      <c r="AS28">
        <v>0.41</v>
      </c>
      <c r="AT28">
        <v>14.77</v>
      </c>
      <c r="AU28">
        <v>7.28</v>
      </c>
      <c r="AV28">
        <v>0.82</v>
      </c>
      <c r="AW28">
        <v>0.31</v>
      </c>
      <c r="AX28">
        <v>0.22</v>
      </c>
      <c r="AY28">
        <v>0.69</v>
      </c>
      <c r="AZ28">
        <v>-0.99</v>
      </c>
      <c r="BA28">
        <v>0</v>
      </c>
      <c r="BB28">
        <v>0</v>
      </c>
      <c r="BC28">
        <v>0.47</v>
      </c>
      <c r="BD28">
        <v>2.21</v>
      </c>
      <c r="BE28">
        <v>1.6</v>
      </c>
      <c r="BF28">
        <v>0.12</v>
      </c>
      <c r="BG28">
        <v>5.45</v>
      </c>
      <c r="BH28">
        <v>0.219252</v>
      </c>
      <c r="BI28">
        <v>3.0780600000000002E-2</v>
      </c>
      <c r="BJ28">
        <v>3.9925799999999997E-2</v>
      </c>
      <c r="BK28">
        <v>9.6502000000000004E-2</v>
      </c>
      <c r="BL28">
        <v>0</v>
      </c>
      <c r="BM28">
        <v>-1.83836E-2</v>
      </c>
      <c r="BN28">
        <v>0</v>
      </c>
      <c r="BO28">
        <v>0</v>
      </c>
      <c r="BP28">
        <v>7.1403599999999998E-2</v>
      </c>
      <c r="BQ28">
        <v>9.6562300000000004E-2</v>
      </c>
      <c r="BR28">
        <v>0.28698899999999999</v>
      </c>
      <c r="BS28">
        <v>2.56469E-2</v>
      </c>
      <c r="BT28">
        <v>0.84867899999999996</v>
      </c>
      <c r="BU28">
        <v>0.386461</v>
      </c>
      <c r="BV28">
        <v>561.81299999999999</v>
      </c>
      <c r="BW28">
        <v>729.83900000000006</v>
      </c>
      <c r="BX28">
        <v>349.64499999999998</v>
      </c>
      <c r="BY28">
        <v>1120.76</v>
      </c>
      <c r="BZ28">
        <v>-5080.0600000000004</v>
      </c>
      <c r="CA28">
        <v>615.745</v>
      </c>
      <c r="CB28">
        <v>1083.0999999999999</v>
      </c>
      <c r="CC28">
        <v>2371.31</v>
      </c>
      <c r="CD28">
        <v>151.51499999999999</v>
      </c>
      <c r="CE28">
        <v>1903.67</v>
      </c>
      <c r="CF28">
        <v>2762.06</v>
      </c>
      <c r="CG28">
        <v>261.20800000000003</v>
      </c>
      <c r="CH28">
        <v>0</v>
      </c>
      <c r="CI28">
        <v>0</v>
      </c>
      <c r="CJ28">
        <v>47.252000000000002</v>
      </c>
      <c r="CK28">
        <v>47.252000000000002</v>
      </c>
      <c r="CL28">
        <v>0</v>
      </c>
      <c r="CM28">
        <v>1.77</v>
      </c>
      <c r="CN28">
        <v>1.91</v>
      </c>
      <c r="CO28">
        <v>0.87</v>
      </c>
      <c r="CP28">
        <v>2.73</v>
      </c>
      <c r="CQ28">
        <v>-5.33</v>
      </c>
      <c r="CR28">
        <v>1.63</v>
      </c>
      <c r="CS28">
        <v>4.75</v>
      </c>
      <c r="CT28">
        <v>6.03</v>
      </c>
      <c r="CU28">
        <v>0.41</v>
      </c>
      <c r="CV28">
        <v>14.77</v>
      </c>
      <c r="CW28">
        <v>7.28</v>
      </c>
      <c r="CX28">
        <v>0.8</v>
      </c>
      <c r="CY28">
        <v>0.32</v>
      </c>
      <c r="CZ28">
        <v>0.22</v>
      </c>
      <c r="DA28">
        <v>3.98</v>
      </c>
      <c r="DB28">
        <v>-0.99</v>
      </c>
      <c r="DC28">
        <v>0.47</v>
      </c>
      <c r="DD28">
        <v>2.21</v>
      </c>
      <c r="DE28">
        <v>1.6</v>
      </c>
      <c r="DF28">
        <v>0.12</v>
      </c>
      <c r="DG28">
        <v>8.73</v>
      </c>
      <c r="DH28">
        <v>0.219277</v>
      </c>
      <c r="DI28">
        <v>3.07786E-2</v>
      </c>
      <c r="DJ28">
        <v>3.9925799999999997E-2</v>
      </c>
      <c r="DK28">
        <v>9.6502099999999993E-2</v>
      </c>
      <c r="DL28">
        <v>-1.83836E-2</v>
      </c>
      <c r="DM28">
        <v>7.1403599999999998E-2</v>
      </c>
      <c r="DN28">
        <v>9.6562300000000004E-2</v>
      </c>
      <c r="DO28">
        <v>0.28698899999999999</v>
      </c>
      <c r="DP28">
        <v>2.56469E-2</v>
      </c>
      <c r="DQ28">
        <v>0.84870199999999996</v>
      </c>
      <c r="DR28">
        <v>0.38648399999999999</v>
      </c>
      <c r="DS28" t="s">
        <v>689</v>
      </c>
      <c r="DT28" t="s">
        <v>700</v>
      </c>
      <c r="DU28" t="s">
        <v>701</v>
      </c>
      <c r="DV28" t="s">
        <v>455</v>
      </c>
      <c r="DW28" s="117">
        <v>2.3064299999999999E-5</v>
      </c>
      <c r="DX28" s="117">
        <v>2.30324E-5</v>
      </c>
      <c r="EC28">
        <v>7.28</v>
      </c>
      <c r="ED28">
        <v>0</v>
      </c>
      <c r="EE28">
        <v>7.28</v>
      </c>
      <c r="EF28">
        <v>0</v>
      </c>
      <c r="EG28">
        <v>2.04</v>
      </c>
      <c r="EH28">
        <v>0</v>
      </c>
      <c r="EI28">
        <v>1.39</v>
      </c>
      <c r="EJ28">
        <v>3.93</v>
      </c>
      <c r="EK28">
        <v>1</v>
      </c>
      <c r="EL28">
        <v>1</v>
      </c>
      <c r="EM28">
        <v>3.0150999999999999</v>
      </c>
      <c r="EP28">
        <v>1</v>
      </c>
      <c r="EQ28">
        <v>1</v>
      </c>
      <c r="ER28">
        <v>30.904</v>
      </c>
      <c r="ES28">
        <v>31.350999999999999</v>
      </c>
      <c r="ET28">
        <v>30.8005</v>
      </c>
      <c r="EU28">
        <v>31.2454</v>
      </c>
      <c r="EV28">
        <v>233.57300000000001</v>
      </c>
      <c r="EW28">
        <v>89.184700000000007</v>
      </c>
      <c r="EX28">
        <v>63.082999999999998</v>
      </c>
      <c r="EY28">
        <v>197.63200000000001</v>
      </c>
      <c r="EZ28">
        <v>0</v>
      </c>
      <c r="FA28">
        <v>-422.94799999999998</v>
      </c>
      <c r="FB28">
        <v>0</v>
      </c>
      <c r="FC28">
        <v>0</v>
      </c>
      <c r="FD28">
        <v>134.46700000000001</v>
      </c>
      <c r="FE28">
        <v>181.60499999999999</v>
      </c>
      <c r="FF28">
        <v>457.98599999999999</v>
      </c>
      <c r="FG28">
        <v>35.051499999999997</v>
      </c>
      <c r="FH28">
        <v>969.63400000000001</v>
      </c>
      <c r="FI28">
        <v>0</v>
      </c>
      <c r="FJ28">
        <v>0</v>
      </c>
      <c r="FK28">
        <v>0</v>
      </c>
      <c r="FL28">
        <v>276.30599999999998</v>
      </c>
      <c r="FM28">
        <v>276.30599999999998</v>
      </c>
      <c r="FN28">
        <v>116.8</v>
      </c>
      <c r="FO28">
        <v>44.593200000000003</v>
      </c>
      <c r="FP28">
        <v>31.541499999999999</v>
      </c>
      <c r="FQ28">
        <v>98.816100000000006</v>
      </c>
      <c r="FR28">
        <v>-140.983</v>
      </c>
      <c r="FS28">
        <v>67.2333</v>
      </c>
      <c r="FT28">
        <v>90.802599999999998</v>
      </c>
      <c r="FU28">
        <v>228.99299999999999</v>
      </c>
      <c r="FV28">
        <v>17.5258</v>
      </c>
      <c r="FW28">
        <v>555.32299999999998</v>
      </c>
      <c r="FX28">
        <v>0</v>
      </c>
      <c r="FY28">
        <v>0</v>
      </c>
      <c r="FZ28">
        <v>276.30599999999998</v>
      </c>
      <c r="GA28">
        <v>276.30599999999998</v>
      </c>
      <c r="GB28">
        <v>3.0150999999999999</v>
      </c>
      <c r="GC28">
        <v>5081.55</v>
      </c>
      <c r="GD28">
        <v>2594.39</v>
      </c>
      <c r="GE28">
        <v>51.055</v>
      </c>
      <c r="GF28">
        <v>3.0150999999999999</v>
      </c>
      <c r="GG28">
        <v>5081.55</v>
      </c>
      <c r="GH28">
        <v>2594.39</v>
      </c>
      <c r="GI28">
        <v>51.055100000000003</v>
      </c>
      <c r="GJ28">
        <v>0</v>
      </c>
      <c r="GK28">
        <v>0</v>
      </c>
    </row>
    <row r="29" spans="1:193" x14ac:dyDescent="0.3">
      <c r="A29" s="110">
        <v>45966.80332175926</v>
      </c>
      <c r="B29" t="s">
        <v>726</v>
      </c>
      <c r="D29">
        <v>10</v>
      </c>
      <c r="E29">
        <v>1</v>
      </c>
      <c r="F29">
        <v>2700</v>
      </c>
      <c r="G29" t="s">
        <v>452</v>
      </c>
      <c r="H29" t="s">
        <v>453</v>
      </c>
      <c r="I29">
        <v>0</v>
      </c>
      <c r="J29">
        <v>0</v>
      </c>
      <c r="K29">
        <v>3.22</v>
      </c>
      <c r="L29">
        <v>75</v>
      </c>
      <c r="M29">
        <v>585.51499999999999</v>
      </c>
      <c r="N29">
        <v>1074.23</v>
      </c>
      <c r="O29">
        <v>347.46100000000001</v>
      </c>
      <c r="P29">
        <v>1094.32</v>
      </c>
      <c r="Q29">
        <v>0</v>
      </c>
      <c r="R29">
        <v>-5196.72</v>
      </c>
      <c r="S29">
        <v>0</v>
      </c>
      <c r="T29">
        <v>0</v>
      </c>
      <c r="U29">
        <v>615.745</v>
      </c>
      <c r="V29">
        <v>1089.67</v>
      </c>
      <c r="W29">
        <v>2371.31</v>
      </c>
      <c r="X29">
        <v>151.51499999999999</v>
      </c>
      <c r="Y29">
        <v>2133.04</v>
      </c>
      <c r="Z29">
        <v>3101.52</v>
      </c>
      <c r="AA29">
        <v>376.75299999999999</v>
      </c>
      <c r="AB29">
        <v>0</v>
      </c>
      <c r="AC29">
        <v>0</v>
      </c>
      <c r="AD29">
        <v>0</v>
      </c>
      <c r="AE29">
        <v>47.252000000000002</v>
      </c>
      <c r="AF29">
        <v>47.252000000000002</v>
      </c>
      <c r="AG29">
        <v>0</v>
      </c>
      <c r="AH29">
        <v>1.87</v>
      </c>
      <c r="AI29">
        <v>2.63</v>
      </c>
      <c r="AJ29">
        <v>0.86</v>
      </c>
      <c r="AK29">
        <v>2.66</v>
      </c>
      <c r="AL29">
        <v>0</v>
      </c>
      <c r="AM29">
        <v>-5.63</v>
      </c>
      <c r="AN29">
        <v>0</v>
      </c>
      <c r="AO29">
        <v>0</v>
      </c>
      <c r="AP29">
        <v>1.63</v>
      </c>
      <c r="AQ29">
        <v>4.76</v>
      </c>
      <c r="AR29">
        <v>6.03</v>
      </c>
      <c r="AS29">
        <v>0.41</v>
      </c>
      <c r="AT29">
        <v>15.22</v>
      </c>
      <c r="AU29">
        <v>8.02</v>
      </c>
      <c r="AV29">
        <v>0.83</v>
      </c>
      <c r="AW29">
        <v>0.4</v>
      </c>
      <c r="AX29">
        <v>0.22</v>
      </c>
      <c r="AY29">
        <v>0.68</v>
      </c>
      <c r="AZ29">
        <v>-1.01</v>
      </c>
      <c r="BA29">
        <v>0</v>
      </c>
      <c r="BB29">
        <v>0</v>
      </c>
      <c r="BC29">
        <v>0.47</v>
      </c>
      <c r="BD29">
        <v>2.21</v>
      </c>
      <c r="BE29">
        <v>1.6</v>
      </c>
      <c r="BF29">
        <v>0.12</v>
      </c>
      <c r="BG29">
        <v>5.52</v>
      </c>
      <c r="BH29">
        <v>0.26619700000000002</v>
      </c>
      <c r="BI29">
        <v>3.1974200000000001E-2</v>
      </c>
      <c r="BJ29">
        <v>3.9676400000000001E-2</v>
      </c>
      <c r="BK29">
        <v>9.5352199999999998E-2</v>
      </c>
      <c r="BL29">
        <v>0</v>
      </c>
      <c r="BM29">
        <v>-1.9610099999999998E-2</v>
      </c>
      <c r="BN29">
        <v>0</v>
      </c>
      <c r="BO29">
        <v>0</v>
      </c>
      <c r="BP29">
        <v>7.1403599999999998E-2</v>
      </c>
      <c r="BQ29">
        <v>9.6518999999999994E-2</v>
      </c>
      <c r="BR29">
        <v>0.28698899999999999</v>
      </c>
      <c r="BS29">
        <v>2.56469E-2</v>
      </c>
      <c r="BT29">
        <v>0.89414899999999997</v>
      </c>
      <c r="BU29">
        <v>0.43319999999999997</v>
      </c>
      <c r="BV29">
        <v>585.55399999999997</v>
      </c>
      <c r="BW29">
        <v>1074.24</v>
      </c>
      <c r="BX29">
        <v>347.46100000000001</v>
      </c>
      <c r="BY29">
        <v>1094.32</v>
      </c>
      <c r="BZ29">
        <v>-5196.72</v>
      </c>
      <c r="CA29">
        <v>615.745</v>
      </c>
      <c r="CB29">
        <v>1089.67</v>
      </c>
      <c r="CC29">
        <v>2371.31</v>
      </c>
      <c r="CD29">
        <v>151.51499999999999</v>
      </c>
      <c r="CE29">
        <v>2133.09</v>
      </c>
      <c r="CF29">
        <v>3101.58</v>
      </c>
      <c r="CG29">
        <v>376.75299999999999</v>
      </c>
      <c r="CH29">
        <v>0</v>
      </c>
      <c r="CI29">
        <v>0</v>
      </c>
      <c r="CJ29">
        <v>47.252000000000002</v>
      </c>
      <c r="CK29">
        <v>47.252000000000002</v>
      </c>
      <c r="CL29">
        <v>0</v>
      </c>
      <c r="CM29">
        <v>1.87</v>
      </c>
      <c r="CN29">
        <v>2.63</v>
      </c>
      <c r="CO29">
        <v>0.86</v>
      </c>
      <c r="CP29">
        <v>2.66</v>
      </c>
      <c r="CQ29">
        <v>-5.63</v>
      </c>
      <c r="CR29">
        <v>1.63</v>
      </c>
      <c r="CS29">
        <v>4.76</v>
      </c>
      <c r="CT29">
        <v>6.03</v>
      </c>
      <c r="CU29">
        <v>0.41</v>
      </c>
      <c r="CV29">
        <v>15.22</v>
      </c>
      <c r="CW29">
        <v>8.02</v>
      </c>
      <c r="CX29">
        <v>0.81</v>
      </c>
      <c r="CY29">
        <v>0.41</v>
      </c>
      <c r="CZ29">
        <v>0.22</v>
      </c>
      <c r="DA29">
        <v>3.91</v>
      </c>
      <c r="DB29">
        <v>-1.01</v>
      </c>
      <c r="DC29">
        <v>0.47</v>
      </c>
      <c r="DD29">
        <v>2.21</v>
      </c>
      <c r="DE29">
        <v>1.6</v>
      </c>
      <c r="DF29">
        <v>0.12</v>
      </c>
      <c r="DG29">
        <v>8.74</v>
      </c>
      <c r="DH29">
        <v>0.26623000000000002</v>
      </c>
      <c r="DI29">
        <v>3.1973000000000001E-2</v>
      </c>
      <c r="DJ29">
        <v>3.9676400000000001E-2</v>
      </c>
      <c r="DK29">
        <v>9.5352199999999998E-2</v>
      </c>
      <c r="DL29">
        <v>-1.9610099999999998E-2</v>
      </c>
      <c r="DM29">
        <v>7.1403599999999998E-2</v>
      </c>
      <c r="DN29">
        <v>9.6518999999999994E-2</v>
      </c>
      <c r="DO29">
        <v>0.28698899999999999</v>
      </c>
      <c r="DP29">
        <v>2.56469E-2</v>
      </c>
      <c r="DQ29">
        <v>0.89417999999999997</v>
      </c>
      <c r="DR29">
        <v>0.43323200000000001</v>
      </c>
      <c r="DS29" t="s">
        <v>689</v>
      </c>
      <c r="DT29" t="s">
        <v>700</v>
      </c>
      <c r="DU29" t="s">
        <v>701</v>
      </c>
      <c r="DV29" t="s">
        <v>455</v>
      </c>
      <c r="DW29" s="117">
        <v>3.1655100000000001E-5</v>
      </c>
      <c r="DX29" s="117">
        <v>3.1653899999999999E-5</v>
      </c>
      <c r="EC29">
        <v>8.02</v>
      </c>
      <c r="ED29">
        <v>0</v>
      </c>
      <c r="EE29">
        <v>8.02</v>
      </c>
      <c r="EF29">
        <v>0</v>
      </c>
      <c r="EG29">
        <v>2.13</v>
      </c>
      <c r="EH29">
        <v>0</v>
      </c>
      <c r="EI29">
        <v>1.49</v>
      </c>
      <c r="EJ29">
        <v>3.86</v>
      </c>
      <c r="EK29">
        <v>1</v>
      </c>
      <c r="EL29">
        <v>1</v>
      </c>
      <c r="EM29">
        <v>3.1029</v>
      </c>
      <c r="EP29">
        <v>1</v>
      </c>
      <c r="EQ29">
        <v>1</v>
      </c>
      <c r="ER29">
        <v>33.286000000000001</v>
      </c>
      <c r="ES29">
        <v>33.780999999999999</v>
      </c>
      <c r="ET29">
        <v>33.222999999999999</v>
      </c>
      <c r="EU29">
        <v>33.717399999999998</v>
      </c>
      <c r="EV29">
        <v>235.94200000000001</v>
      </c>
      <c r="EW29">
        <v>114.913</v>
      </c>
      <c r="EX29">
        <v>62.688899999999997</v>
      </c>
      <c r="EY29">
        <v>195.041</v>
      </c>
      <c r="EZ29">
        <v>0</v>
      </c>
      <c r="FA29">
        <v>-432.84300000000002</v>
      </c>
      <c r="FB29">
        <v>0</v>
      </c>
      <c r="FC29">
        <v>0</v>
      </c>
      <c r="FD29">
        <v>134.46700000000001</v>
      </c>
      <c r="FE29">
        <v>182.227</v>
      </c>
      <c r="FF29">
        <v>457.98599999999999</v>
      </c>
      <c r="FG29">
        <v>35.051499999999997</v>
      </c>
      <c r="FH29">
        <v>985.47400000000005</v>
      </c>
      <c r="FI29">
        <v>0</v>
      </c>
      <c r="FJ29">
        <v>0</v>
      </c>
      <c r="FK29">
        <v>0</v>
      </c>
      <c r="FL29">
        <v>276.30599999999998</v>
      </c>
      <c r="FM29">
        <v>276.30599999999998</v>
      </c>
      <c r="FN29">
        <v>117.979</v>
      </c>
      <c r="FO29">
        <v>57.456600000000002</v>
      </c>
      <c r="FP29">
        <v>31.3444</v>
      </c>
      <c r="FQ29">
        <v>97.520700000000005</v>
      </c>
      <c r="FR29">
        <v>-144.28100000000001</v>
      </c>
      <c r="FS29">
        <v>67.2333</v>
      </c>
      <c r="FT29">
        <v>91.113500000000002</v>
      </c>
      <c r="FU29">
        <v>228.99299999999999</v>
      </c>
      <c r="FV29">
        <v>17.5258</v>
      </c>
      <c r="FW29">
        <v>564.88499999999999</v>
      </c>
      <c r="FX29">
        <v>0</v>
      </c>
      <c r="FY29">
        <v>0</v>
      </c>
      <c r="FZ29">
        <v>276.30599999999998</v>
      </c>
      <c r="GA29">
        <v>276.30599999999998</v>
      </c>
      <c r="GB29">
        <v>3.1029</v>
      </c>
      <c r="GC29">
        <v>5198.25</v>
      </c>
      <c r="GD29">
        <v>2558.02</v>
      </c>
      <c r="GE29">
        <v>49.209400000000002</v>
      </c>
      <c r="GF29">
        <v>3.1029</v>
      </c>
      <c r="GG29">
        <v>5198.25</v>
      </c>
      <c r="GH29">
        <v>2558.02</v>
      </c>
      <c r="GI29">
        <v>49.209299999999999</v>
      </c>
      <c r="GJ29">
        <v>0</v>
      </c>
      <c r="GK29">
        <v>0</v>
      </c>
    </row>
    <row r="30" spans="1:193" x14ac:dyDescent="0.3">
      <c r="A30" s="110">
        <v>45966.80400462963</v>
      </c>
      <c r="B30" t="s">
        <v>727</v>
      </c>
      <c r="D30">
        <v>11</v>
      </c>
      <c r="E30">
        <v>1</v>
      </c>
      <c r="F30">
        <v>2700</v>
      </c>
      <c r="G30" t="s">
        <v>452</v>
      </c>
      <c r="H30" t="s">
        <v>453</v>
      </c>
      <c r="I30">
        <v>0</v>
      </c>
      <c r="J30">
        <v>0</v>
      </c>
      <c r="K30">
        <v>3.16</v>
      </c>
      <c r="L30">
        <v>122</v>
      </c>
      <c r="M30">
        <v>1900.04</v>
      </c>
      <c r="N30">
        <v>1660.37</v>
      </c>
      <c r="O30">
        <v>345.11500000000001</v>
      </c>
      <c r="P30">
        <v>1309.27</v>
      </c>
      <c r="Q30">
        <v>0</v>
      </c>
      <c r="R30">
        <v>-5647.42</v>
      </c>
      <c r="S30">
        <v>0</v>
      </c>
      <c r="T30">
        <v>0</v>
      </c>
      <c r="U30">
        <v>615.745</v>
      </c>
      <c r="V30">
        <v>1077.3399999999999</v>
      </c>
      <c r="W30">
        <v>2371.31</v>
      </c>
      <c r="X30">
        <v>151.51499999999999</v>
      </c>
      <c r="Y30">
        <v>3783.28</v>
      </c>
      <c r="Z30">
        <v>5214.8</v>
      </c>
      <c r="AA30">
        <v>609.78800000000001</v>
      </c>
      <c r="AB30">
        <v>0</v>
      </c>
      <c r="AC30">
        <v>0</v>
      </c>
      <c r="AD30">
        <v>0</v>
      </c>
      <c r="AE30">
        <v>47.252000000000002</v>
      </c>
      <c r="AF30">
        <v>47.252000000000002</v>
      </c>
      <c r="AG30">
        <v>0</v>
      </c>
      <c r="AH30">
        <v>5.77</v>
      </c>
      <c r="AI30">
        <v>4.2</v>
      </c>
      <c r="AJ30">
        <v>0.86</v>
      </c>
      <c r="AK30">
        <v>3.23</v>
      </c>
      <c r="AL30">
        <v>0</v>
      </c>
      <c r="AM30">
        <v>-5.88</v>
      </c>
      <c r="AN30">
        <v>0</v>
      </c>
      <c r="AO30">
        <v>0</v>
      </c>
      <c r="AP30">
        <v>1.66</v>
      </c>
      <c r="AQ30">
        <v>4.72</v>
      </c>
      <c r="AR30">
        <v>6.06</v>
      </c>
      <c r="AS30">
        <v>0.42</v>
      </c>
      <c r="AT30">
        <v>21.04</v>
      </c>
      <c r="AU30">
        <v>14.06</v>
      </c>
      <c r="AV30">
        <v>2.4</v>
      </c>
      <c r="AW30">
        <v>0.62</v>
      </c>
      <c r="AX30">
        <v>0.22</v>
      </c>
      <c r="AY30">
        <v>0.89</v>
      </c>
      <c r="AZ30">
        <v>-0.93</v>
      </c>
      <c r="BA30">
        <v>0</v>
      </c>
      <c r="BB30">
        <v>0</v>
      </c>
      <c r="BC30">
        <v>0.47</v>
      </c>
      <c r="BD30">
        <v>2.2000000000000002</v>
      </c>
      <c r="BE30">
        <v>1.6</v>
      </c>
      <c r="BF30">
        <v>0.12</v>
      </c>
      <c r="BG30">
        <v>7.59</v>
      </c>
      <c r="BH30">
        <v>0.68584800000000001</v>
      </c>
      <c r="BI30">
        <v>3.6292699999999997E-2</v>
      </c>
      <c r="BJ30">
        <v>3.9408499999999999E-2</v>
      </c>
      <c r="BK30">
        <v>0.124832</v>
      </c>
      <c r="BL30">
        <v>0</v>
      </c>
      <c r="BM30">
        <v>-7.9110900000000008E-3</v>
      </c>
      <c r="BN30">
        <v>0</v>
      </c>
      <c r="BO30">
        <v>0</v>
      </c>
      <c r="BP30">
        <v>7.1403599999999998E-2</v>
      </c>
      <c r="BQ30">
        <v>9.3872200000000003E-2</v>
      </c>
      <c r="BR30">
        <v>0.28698899999999999</v>
      </c>
      <c r="BS30">
        <v>2.56469E-2</v>
      </c>
      <c r="BT30">
        <v>1.3563799999999999</v>
      </c>
      <c r="BU30">
        <v>0.88638099999999997</v>
      </c>
      <c r="BV30">
        <v>1900.13</v>
      </c>
      <c r="BW30">
        <v>1660.39</v>
      </c>
      <c r="BX30">
        <v>345.11500000000001</v>
      </c>
      <c r="BY30">
        <v>1309.27</v>
      </c>
      <c r="BZ30">
        <v>-5647.42</v>
      </c>
      <c r="CA30">
        <v>615.745</v>
      </c>
      <c r="CB30">
        <v>1077.3399999999999</v>
      </c>
      <c r="CC30">
        <v>2371.31</v>
      </c>
      <c r="CD30">
        <v>151.51499999999999</v>
      </c>
      <c r="CE30">
        <v>3783.39</v>
      </c>
      <c r="CF30">
        <v>5214.91</v>
      </c>
      <c r="CG30">
        <v>609.80100000000004</v>
      </c>
      <c r="CH30">
        <v>0</v>
      </c>
      <c r="CI30">
        <v>0</v>
      </c>
      <c r="CJ30">
        <v>47.252000000000002</v>
      </c>
      <c r="CK30">
        <v>47.252000000000002</v>
      </c>
      <c r="CL30">
        <v>0</v>
      </c>
      <c r="CM30">
        <v>5.77</v>
      </c>
      <c r="CN30">
        <v>4.2</v>
      </c>
      <c r="CO30">
        <v>0.86</v>
      </c>
      <c r="CP30">
        <v>3.23</v>
      </c>
      <c r="CQ30">
        <v>-5.88</v>
      </c>
      <c r="CR30">
        <v>1.66</v>
      </c>
      <c r="CS30">
        <v>4.72</v>
      </c>
      <c r="CT30">
        <v>6.06</v>
      </c>
      <c r="CU30">
        <v>0.42</v>
      </c>
      <c r="CV30">
        <v>21.04</v>
      </c>
      <c r="CW30">
        <v>14.06</v>
      </c>
      <c r="CX30">
        <v>2.38</v>
      </c>
      <c r="CY30">
        <v>0.62</v>
      </c>
      <c r="CZ30">
        <v>0.22</v>
      </c>
      <c r="DA30">
        <v>4.0599999999999996</v>
      </c>
      <c r="DB30">
        <v>-0.93</v>
      </c>
      <c r="DC30">
        <v>0.47</v>
      </c>
      <c r="DD30">
        <v>2.21</v>
      </c>
      <c r="DE30">
        <v>1.6</v>
      </c>
      <c r="DF30">
        <v>0.12</v>
      </c>
      <c r="DG30">
        <v>10.75</v>
      </c>
      <c r="DH30">
        <v>0.68587500000000001</v>
      </c>
      <c r="DI30">
        <v>3.6291799999999999E-2</v>
      </c>
      <c r="DJ30">
        <v>3.9408499999999999E-2</v>
      </c>
      <c r="DK30">
        <v>0.124832</v>
      </c>
      <c r="DL30">
        <v>-7.9110900000000008E-3</v>
      </c>
      <c r="DM30">
        <v>7.1403599999999998E-2</v>
      </c>
      <c r="DN30">
        <v>9.3872200000000003E-2</v>
      </c>
      <c r="DO30">
        <v>0.28698899999999999</v>
      </c>
      <c r="DP30">
        <v>2.56469E-2</v>
      </c>
      <c r="DQ30">
        <v>1.3564099999999999</v>
      </c>
      <c r="DR30">
        <v>0.88640799999999997</v>
      </c>
      <c r="DS30" t="s">
        <v>689</v>
      </c>
      <c r="DT30" t="s">
        <v>700</v>
      </c>
      <c r="DU30" t="s">
        <v>701</v>
      </c>
      <c r="DV30" t="s">
        <v>455</v>
      </c>
      <c r="DW30" s="117">
        <v>2.6797100000000001E-5</v>
      </c>
      <c r="DX30" s="117">
        <v>2.6791099999999998E-5</v>
      </c>
      <c r="EC30">
        <v>14.06</v>
      </c>
      <c r="ED30">
        <v>0</v>
      </c>
      <c r="EE30">
        <v>14.06</v>
      </c>
      <c r="EF30">
        <v>0</v>
      </c>
      <c r="EG30">
        <v>4.13</v>
      </c>
      <c r="EH30">
        <v>0</v>
      </c>
      <c r="EI30">
        <v>3.27</v>
      </c>
      <c r="EJ30">
        <v>4.01</v>
      </c>
      <c r="EK30">
        <v>1</v>
      </c>
      <c r="EL30">
        <v>1</v>
      </c>
      <c r="EM30">
        <v>3.6972</v>
      </c>
      <c r="EP30">
        <v>1</v>
      </c>
      <c r="EQ30">
        <v>1</v>
      </c>
      <c r="ER30">
        <v>35.36</v>
      </c>
      <c r="ES30">
        <v>35.898000000000003</v>
      </c>
      <c r="ET30">
        <v>35.314100000000003</v>
      </c>
      <c r="EU30">
        <v>35.851100000000002</v>
      </c>
      <c r="EV30">
        <v>686.43899999999996</v>
      </c>
      <c r="EW30">
        <v>176.84899999999999</v>
      </c>
      <c r="EX30">
        <v>62.265599999999999</v>
      </c>
      <c r="EY30">
        <v>255.654</v>
      </c>
      <c r="EZ30">
        <v>0</v>
      </c>
      <c r="FA30">
        <v>-397.577</v>
      </c>
      <c r="FB30">
        <v>0</v>
      </c>
      <c r="FC30">
        <v>0</v>
      </c>
      <c r="FD30">
        <v>134.46700000000001</v>
      </c>
      <c r="FE30">
        <v>178.15600000000001</v>
      </c>
      <c r="FF30">
        <v>457.98599999999999</v>
      </c>
      <c r="FG30">
        <v>35.051499999999997</v>
      </c>
      <c r="FH30">
        <v>1589.29</v>
      </c>
      <c r="FI30">
        <v>0</v>
      </c>
      <c r="FJ30">
        <v>0</v>
      </c>
      <c r="FK30">
        <v>0</v>
      </c>
      <c r="FL30">
        <v>276.30599999999998</v>
      </c>
      <c r="FM30">
        <v>276.30599999999998</v>
      </c>
      <c r="FN30">
        <v>343.23399999999998</v>
      </c>
      <c r="FO30">
        <v>88.425299999999993</v>
      </c>
      <c r="FP30">
        <v>31.1328</v>
      </c>
      <c r="FQ30">
        <v>127.827</v>
      </c>
      <c r="FR30">
        <v>-132.52600000000001</v>
      </c>
      <c r="FS30">
        <v>67.2333</v>
      </c>
      <c r="FT30">
        <v>89.0779</v>
      </c>
      <c r="FU30">
        <v>228.99299999999999</v>
      </c>
      <c r="FV30">
        <v>17.5258</v>
      </c>
      <c r="FW30">
        <v>860.923</v>
      </c>
      <c r="FX30">
        <v>0</v>
      </c>
      <c r="FY30">
        <v>0</v>
      </c>
      <c r="FZ30">
        <v>276.30599999999998</v>
      </c>
      <c r="GA30">
        <v>276.30599999999998</v>
      </c>
      <c r="GB30">
        <v>3.6972</v>
      </c>
      <c r="GC30">
        <v>5649.08</v>
      </c>
      <c r="GD30">
        <v>2740.61</v>
      </c>
      <c r="GE30">
        <v>48.514400000000002</v>
      </c>
      <c r="GF30">
        <v>3.6972</v>
      </c>
      <c r="GG30">
        <v>5649.08</v>
      </c>
      <c r="GH30">
        <v>2740.61</v>
      </c>
      <c r="GI30">
        <v>48.514299999999999</v>
      </c>
      <c r="GJ30">
        <v>0</v>
      </c>
      <c r="GK30">
        <v>0</v>
      </c>
    </row>
    <row r="31" spans="1:193" x14ac:dyDescent="0.3">
      <c r="A31" s="110">
        <v>45966.8046875</v>
      </c>
      <c r="B31" t="s">
        <v>728</v>
      </c>
      <c r="D31">
        <v>12</v>
      </c>
      <c r="E31">
        <v>1</v>
      </c>
      <c r="F31">
        <v>2700</v>
      </c>
      <c r="G31" t="s">
        <v>452</v>
      </c>
      <c r="H31" t="s">
        <v>453</v>
      </c>
      <c r="I31">
        <v>0</v>
      </c>
      <c r="J31">
        <v>0</v>
      </c>
      <c r="K31">
        <v>3.36</v>
      </c>
      <c r="L31">
        <v>31</v>
      </c>
      <c r="M31">
        <v>1893.14</v>
      </c>
      <c r="N31">
        <v>441.625</v>
      </c>
      <c r="O31">
        <v>344.29599999999999</v>
      </c>
      <c r="P31">
        <v>1439.6</v>
      </c>
      <c r="Q31">
        <v>0</v>
      </c>
      <c r="R31">
        <v>-4800.01</v>
      </c>
      <c r="S31">
        <v>0</v>
      </c>
      <c r="T31">
        <v>0</v>
      </c>
      <c r="U31">
        <v>615.745</v>
      </c>
      <c r="V31">
        <v>1052.74</v>
      </c>
      <c r="W31">
        <v>2371.31</v>
      </c>
      <c r="X31">
        <v>151.51499999999999</v>
      </c>
      <c r="Y31">
        <v>3509.96</v>
      </c>
      <c r="Z31">
        <v>4118.66</v>
      </c>
      <c r="AA31">
        <v>155.65100000000001</v>
      </c>
      <c r="AB31">
        <v>0</v>
      </c>
      <c r="AC31">
        <v>0</v>
      </c>
      <c r="AD31">
        <v>0</v>
      </c>
      <c r="AE31">
        <v>47.252000000000002</v>
      </c>
      <c r="AF31">
        <v>47.252000000000002</v>
      </c>
      <c r="AG31">
        <v>0</v>
      </c>
      <c r="AH31">
        <v>5.7</v>
      </c>
      <c r="AI31">
        <v>1.26</v>
      </c>
      <c r="AJ31">
        <v>0.86</v>
      </c>
      <c r="AK31">
        <v>3.56</v>
      </c>
      <c r="AL31">
        <v>0</v>
      </c>
      <c r="AM31">
        <v>-4.71</v>
      </c>
      <c r="AN31">
        <v>0</v>
      </c>
      <c r="AO31">
        <v>0</v>
      </c>
      <c r="AP31">
        <v>1.66</v>
      </c>
      <c r="AQ31">
        <v>4.67</v>
      </c>
      <c r="AR31">
        <v>6.06</v>
      </c>
      <c r="AS31">
        <v>0.42</v>
      </c>
      <c r="AT31">
        <v>19.48</v>
      </c>
      <c r="AU31">
        <v>11.38</v>
      </c>
      <c r="AV31">
        <v>2.31</v>
      </c>
      <c r="AW31">
        <v>0.21</v>
      </c>
      <c r="AX31">
        <v>0.22</v>
      </c>
      <c r="AY31">
        <v>0.94</v>
      </c>
      <c r="AZ31">
        <v>-0.77</v>
      </c>
      <c r="BA31">
        <v>0</v>
      </c>
      <c r="BB31">
        <v>0</v>
      </c>
      <c r="BC31">
        <v>0.47</v>
      </c>
      <c r="BD31">
        <v>2.19</v>
      </c>
      <c r="BE31">
        <v>1.6</v>
      </c>
      <c r="BF31">
        <v>0.12</v>
      </c>
      <c r="BG31">
        <v>7.29</v>
      </c>
      <c r="BH31">
        <v>0.66962600000000005</v>
      </c>
      <c r="BI31">
        <v>1.3259399999999999E-2</v>
      </c>
      <c r="BJ31">
        <v>3.9315000000000003E-2</v>
      </c>
      <c r="BK31">
        <v>0.13906299999999999</v>
      </c>
      <c r="BL31">
        <v>0</v>
      </c>
      <c r="BM31">
        <v>-7.9438200000000007E-3</v>
      </c>
      <c r="BN31">
        <v>0</v>
      </c>
      <c r="BO31">
        <v>0</v>
      </c>
      <c r="BP31">
        <v>7.1403599999999998E-2</v>
      </c>
      <c r="BQ31">
        <v>9.22684E-2</v>
      </c>
      <c r="BR31">
        <v>0.28698899999999999</v>
      </c>
      <c r="BS31">
        <v>2.56469E-2</v>
      </c>
      <c r="BT31">
        <v>1.3296300000000001</v>
      </c>
      <c r="BU31">
        <v>0.86126400000000003</v>
      </c>
      <c r="BV31">
        <v>1893.18</v>
      </c>
      <c r="BW31">
        <v>441.63200000000001</v>
      </c>
      <c r="BX31">
        <v>344.29599999999999</v>
      </c>
      <c r="BY31">
        <v>1439.6</v>
      </c>
      <c r="BZ31">
        <v>-4800.01</v>
      </c>
      <c r="CA31">
        <v>615.745</v>
      </c>
      <c r="CB31">
        <v>1052.74</v>
      </c>
      <c r="CC31">
        <v>2371.31</v>
      </c>
      <c r="CD31">
        <v>151.51499999999999</v>
      </c>
      <c r="CE31">
        <v>3510.01</v>
      </c>
      <c r="CF31">
        <v>4118.71</v>
      </c>
      <c r="CG31">
        <v>155.65700000000001</v>
      </c>
      <c r="CH31">
        <v>0</v>
      </c>
      <c r="CI31">
        <v>0</v>
      </c>
      <c r="CJ31">
        <v>47.252000000000002</v>
      </c>
      <c r="CK31">
        <v>47.252000000000002</v>
      </c>
      <c r="CL31">
        <v>0</v>
      </c>
      <c r="CM31">
        <v>5.7</v>
      </c>
      <c r="CN31">
        <v>1.26</v>
      </c>
      <c r="CO31">
        <v>0.86</v>
      </c>
      <c r="CP31">
        <v>3.56</v>
      </c>
      <c r="CQ31">
        <v>-4.71</v>
      </c>
      <c r="CR31">
        <v>1.66</v>
      </c>
      <c r="CS31">
        <v>4.67</v>
      </c>
      <c r="CT31">
        <v>6.06</v>
      </c>
      <c r="CU31">
        <v>0.42</v>
      </c>
      <c r="CV31">
        <v>19.48</v>
      </c>
      <c r="CW31">
        <v>11.38</v>
      </c>
      <c r="CX31">
        <v>2.2799999999999998</v>
      </c>
      <c r="CY31">
        <v>0.22</v>
      </c>
      <c r="CZ31">
        <v>0.22</v>
      </c>
      <c r="DA31">
        <v>4.3099999999999996</v>
      </c>
      <c r="DB31">
        <v>-0.77</v>
      </c>
      <c r="DC31">
        <v>0.47</v>
      </c>
      <c r="DD31">
        <v>2.2000000000000002</v>
      </c>
      <c r="DE31">
        <v>1.6</v>
      </c>
      <c r="DF31">
        <v>0.12</v>
      </c>
      <c r="DG31">
        <v>10.65</v>
      </c>
      <c r="DH31">
        <v>0.66964599999999996</v>
      </c>
      <c r="DI31">
        <v>1.32595E-2</v>
      </c>
      <c r="DJ31">
        <v>3.9315000000000003E-2</v>
      </c>
      <c r="DK31">
        <v>0.13906299999999999</v>
      </c>
      <c r="DL31">
        <v>-7.9438200000000007E-3</v>
      </c>
      <c r="DM31">
        <v>7.1403599999999998E-2</v>
      </c>
      <c r="DN31">
        <v>9.22684E-2</v>
      </c>
      <c r="DO31">
        <v>0.28698899999999999</v>
      </c>
      <c r="DP31">
        <v>2.56469E-2</v>
      </c>
      <c r="DQ31">
        <v>1.32965</v>
      </c>
      <c r="DR31">
        <v>0.86128400000000005</v>
      </c>
      <c r="DS31" t="s">
        <v>689</v>
      </c>
      <c r="DT31" t="s">
        <v>700</v>
      </c>
      <c r="DU31" t="s">
        <v>701</v>
      </c>
      <c r="DV31" t="s">
        <v>455</v>
      </c>
      <c r="DW31" s="117">
        <v>1.9618000000000001E-5</v>
      </c>
      <c r="DX31" s="117">
        <v>1.9614800000000001E-5</v>
      </c>
      <c r="EC31">
        <v>11.38</v>
      </c>
      <c r="ED31">
        <v>0</v>
      </c>
      <c r="EE31">
        <v>11.38</v>
      </c>
      <c r="EF31">
        <v>0</v>
      </c>
      <c r="EG31">
        <v>3.68</v>
      </c>
      <c r="EH31">
        <v>0</v>
      </c>
      <c r="EI31">
        <v>2.77</v>
      </c>
      <c r="EJ31">
        <v>4.26</v>
      </c>
      <c r="EK31">
        <v>1</v>
      </c>
      <c r="EL31">
        <v>1</v>
      </c>
      <c r="EM31">
        <v>3.0550999999999999</v>
      </c>
      <c r="EP31">
        <v>1</v>
      </c>
      <c r="EQ31">
        <v>1</v>
      </c>
      <c r="ER31">
        <v>33.323</v>
      </c>
      <c r="ES31">
        <v>33.819000000000003</v>
      </c>
      <c r="ET31">
        <v>33.290100000000002</v>
      </c>
      <c r="EU31">
        <v>33.785800000000002</v>
      </c>
      <c r="EV31">
        <v>659.601</v>
      </c>
      <c r="EW31">
        <v>61.375300000000003</v>
      </c>
      <c r="EX31">
        <v>62.117899999999999</v>
      </c>
      <c r="EY31">
        <v>269.81099999999998</v>
      </c>
      <c r="EZ31">
        <v>0</v>
      </c>
      <c r="FA31">
        <v>-328.077</v>
      </c>
      <c r="FB31">
        <v>0</v>
      </c>
      <c r="FC31">
        <v>0</v>
      </c>
      <c r="FD31">
        <v>134.46700000000001</v>
      </c>
      <c r="FE31">
        <v>175.39</v>
      </c>
      <c r="FF31">
        <v>457.98599999999999</v>
      </c>
      <c r="FG31">
        <v>35.051499999999997</v>
      </c>
      <c r="FH31">
        <v>1527.72</v>
      </c>
      <c r="FI31">
        <v>0</v>
      </c>
      <c r="FJ31">
        <v>0</v>
      </c>
      <c r="FK31">
        <v>0</v>
      </c>
      <c r="FL31">
        <v>276.30599999999998</v>
      </c>
      <c r="FM31">
        <v>276.30599999999998</v>
      </c>
      <c r="FN31">
        <v>329.80799999999999</v>
      </c>
      <c r="FO31">
        <v>30.688199999999998</v>
      </c>
      <c r="FP31">
        <v>31.059000000000001</v>
      </c>
      <c r="FQ31">
        <v>134.905</v>
      </c>
      <c r="FR31">
        <v>-109.35899999999999</v>
      </c>
      <c r="FS31">
        <v>67.2333</v>
      </c>
      <c r="FT31">
        <v>87.694999999999993</v>
      </c>
      <c r="FU31">
        <v>228.99299999999999</v>
      </c>
      <c r="FV31">
        <v>17.5258</v>
      </c>
      <c r="FW31">
        <v>818.54899999999998</v>
      </c>
      <c r="FX31">
        <v>0</v>
      </c>
      <c r="FY31">
        <v>0</v>
      </c>
      <c r="FZ31">
        <v>276.30599999999998</v>
      </c>
      <c r="GA31">
        <v>276.30599999999998</v>
      </c>
      <c r="GB31">
        <v>3.0550999999999999</v>
      </c>
      <c r="GC31">
        <v>4801.42</v>
      </c>
      <c r="GD31">
        <v>2480.14</v>
      </c>
      <c r="GE31">
        <v>51.654200000000003</v>
      </c>
      <c r="GF31">
        <v>3.0550999999999999</v>
      </c>
      <c r="GG31">
        <v>4801.42</v>
      </c>
      <c r="GH31">
        <v>2480.14</v>
      </c>
      <c r="GI31">
        <v>51.654299999999999</v>
      </c>
      <c r="GJ31">
        <v>0</v>
      </c>
      <c r="GK31">
        <v>0</v>
      </c>
    </row>
    <row r="32" spans="1:193" x14ac:dyDescent="0.3">
      <c r="A32" s="110">
        <v>45966.80537037037</v>
      </c>
      <c r="B32" t="s">
        <v>729</v>
      </c>
      <c r="D32">
        <v>13</v>
      </c>
      <c r="E32">
        <v>1</v>
      </c>
      <c r="F32">
        <v>2700</v>
      </c>
      <c r="G32" t="s">
        <v>452</v>
      </c>
      <c r="H32" t="s">
        <v>453</v>
      </c>
      <c r="I32">
        <v>0</v>
      </c>
      <c r="J32">
        <v>0</v>
      </c>
      <c r="K32">
        <v>3.15</v>
      </c>
      <c r="L32">
        <v>140</v>
      </c>
      <c r="M32">
        <v>1391.64</v>
      </c>
      <c r="N32">
        <v>2073.31</v>
      </c>
      <c r="O32">
        <v>347.46100000000001</v>
      </c>
      <c r="P32">
        <v>1201.51</v>
      </c>
      <c r="Q32">
        <v>0</v>
      </c>
      <c r="R32">
        <v>-6161.05</v>
      </c>
      <c r="S32">
        <v>0</v>
      </c>
      <c r="T32">
        <v>0</v>
      </c>
      <c r="U32">
        <v>615.745</v>
      </c>
      <c r="V32">
        <v>1095.1199999999999</v>
      </c>
      <c r="W32">
        <v>2371.31</v>
      </c>
      <c r="X32">
        <v>151.51499999999999</v>
      </c>
      <c r="Y32">
        <v>3086.55</v>
      </c>
      <c r="Z32">
        <v>5013.91</v>
      </c>
      <c r="AA32">
        <v>699.80100000000004</v>
      </c>
      <c r="AB32">
        <v>0</v>
      </c>
      <c r="AC32">
        <v>0</v>
      </c>
      <c r="AD32">
        <v>0</v>
      </c>
      <c r="AE32">
        <v>47.252000000000002</v>
      </c>
      <c r="AF32">
        <v>47.252000000000002</v>
      </c>
      <c r="AG32">
        <v>0</v>
      </c>
      <c r="AH32">
        <v>4.29</v>
      </c>
      <c r="AI32">
        <v>5.38</v>
      </c>
      <c r="AJ32">
        <v>0.86</v>
      </c>
      <c r="AK32">
        <v>2.95</v>
      </c>
      <c r="AL32">
        <v>0</v>
      </c>
      <c r="AM32">
        <v>-6.45</v>
      </c>
      <c r="AN32">
        <v>0</v>
      </c>
      <c r="AO32">
        <v>0</v>
      </c>
      <c r="AP32">
        <v>1.66</v>
      </c>
      <c r="AQ32">
        <v>4.7699999999999996</v>
      </c>
      <c r="AR32">
        <v>6.05</v>
      </c>
      <c r="AS32">
        <v>0.42</v>
      </c>
      <c r="AT32">
        <v>19.93</v>
      </c>
      <c r="AU32">
        <v>13.48</v>
      </c>
      <c r="AV32">
        <v>1.75</v>
      </c>
      <c r="AW32">
        <v>0.79</v>
      </c>
      <c r="AX32">
        <v>0.22</v>
      </c>
      <c r="AY32">
        <v>0.8</v>
      </c>
      <c r="AZ32">
        <v>-1.01</v>
      </c>
      <c r="BA32">
        <v>0</v>
      </c>
      <c r="BB32">
        <v>0</v>
      </c>
      <c r="BC32">
        <v>0.47</v>
      </c>
      <c r="BD32">
        <v>2.21</v>
      </c>
      <c r="BE32">
        <v>1.6</v>
      </c>
      <c r="BF32">
        <v>0.12</v>
      </c>
      <c r="BG32">
        <v>6.95</v>
      </c>
      <c r="BH32">
        <v>0.57206800000000002</v>
      </c>
      <c r="BI32">
        <v>5.9990700000000001E-2</v>
      </c>
      <c r="BJ32">
        <v>3.9676400000000001E-2</v>
      </c>
      <c r="BK32">
        <v>0.110417</v>
      </c>
      <c r="BL32">
        <v>0</v>
      </c>
      <c r="BM32">
        <v>-1.24759E-2</v>
      </c>
      <c r="BN32">
        <v>0</v>
      </c>
      <c r="BO32">
        <v>0</v>
      </c>
      <c r="BP32">
        <v>7.1403599999999998E-2</v>
      </c>
      <c r="BQ32">
        <v>9.4952700000000001E-2</v>
      </c>
      <c r="BR32">
        <v>0.28698899999999999</v>
      </c>
      <c r="BS32">
        <v>2.56469E-2</v>
      </c>
      <c r="BT32">
        <v>1.2486699999999999</v>
      </c>
      <c r="BU32">
        <v>0.78215199999999996</v>
      </c>
      <c r="BV32">
        <v>1391.62</v>
      </c>
      <c r="BW32">
        <v>2073.33</v>
      </c>
      <c r="BX32">
        <v>347.46100000000001</v>
      </c>
      <c r="BY32">
        <v>1201.5</v>
      </c>
      <c r="BZ32">
        <v>-6161.05</v>
      </c>
      <c r="CA32">
        <v>615.745</v>
      </c>
      <c r="CB32">
        <v>1095.1199999999999</v>
      </c>
      <c r="CC32">
        <v>2371.31</v>
      </c>
      <c r="CD32">
        <v>151.51499999999999</v>
      </c>
      <c r="CE32">
        <v>3086.56</v>
      </c>
      <c r="CF32">
        <v>5013.92</v>
      </c>
      <c r="CG32">
        <v>699.81600000000003</v>
      </c>
      <c r="CH32">
        <v>0</v>
      </c>
      <c r="CI32">
        <v>0</v>
      </c>
      <c r="CJ32">
        <v>47.252000000000002</v>
      </c>
      <c r="CK32">
        <v>47.252000000000002</v>
      </c>
      <c r="CL32">
        <v>0</v>
      </c>
      <c r="CM32">
        <v>4.29</v>
      </c>
      <c r="CN32">
        <v>5.38</v>
      </c>
      <c r="CO32">
        <v>0.86</v>
      </c>
      <c r="CP32">
        <v>2.95</v>
      </c>
      <c r="CQ32">
        <v>-6.45</v>
      </c>
      <c r="CR32">
        <v>1.66</v>
      </c>
      <c r="CS32">
        <v>4.7699999999999996</v>
      </c>
      <c r="CT32">
        <v>6.05</v>
      </c>
      <c r="CU32">
        <v>0.42</v>
      </c>
      <c r="CV32">
        <v>19.93</v>
      </c>
      <c r="CW32">
        <v>13.48</v>
      </c>
      <c r="CX32">
        <v>1.73</v>
      </c>
      <c r="CY32">
        <v>0.79</v>
      </c>
      <c r="CZ32">
        <v>0.22</v>
      </c>
      <c r="DA32">
        <v>3.96</v>
      </c>
      <c r="DB32">
        <v>-1.01</v>
      </c>
      <c r="DC32">
        <v>0.47</v>
      </c>
      <c r="DD32">
        <v>2.2200000000000002</v>
      </c>
      <c r="DE32">
        <v>1.6</v>
      </c>
      <c r="DF32">
        <v>0.12</v>
      </c>
      <c r="DG32">
        <v>10.1</v>
      </c>
      <c r="DH32">
        <v>0.57207399999999997</v>
      </c>
      <c r="DI32">
        <v>5.9989599999999997E-2</v>
      </c>
      <c r="DJ32">
        <v>3.9676400000000001E-2</v>
      </c>
      <c r="DK32">
        <v>0.110417</v>
      </c>
      <c r="DL32">
        <v>-1.24759E-2</v>
      </c>
      <c r="DM32">
        <v>7.1403599999999998E-2</v>
      </c>
      <c r="DN32">
        <v>9.4952800000000004E-2</v>
      </c>
      <c r="DO32">
        <v>0.28698899999999999</v>
      </c>
      <c r="DP32">
        <v>2.56469E-2</v>
      </c>
      <c r="DQ32">
        <v>1.2486699999999999</v>
      </c>
      <c r="DR32">
        <v>0.78215699999999999</v>
      </c>
      <c r="DS32" t="s">
        <v>689</v>
      </c>
      <c r="DT32" t="s">
        <v>700</v>
      </c>
      <c r="DU32" t="s">
        <v>701</v>
      </c>
      <c r="DV32" t="s">
        <v>455</v>
      </c>
      <c r="DW32" s="117">
        <v>4.5460600000000001E-6</v>
      </c>
      <c r="DX32" s="117">
        <v>4.5206499999999997E-6</v>
      </c>
      <c r="EC32">
        <v>13.48</v>
      </c>
      <c r="ED32">
        <v>0</v>
      </c>
      <c r="EE32">
        <v>13.48</v>
      </c>
      <c r="EF32">
        <v>0</v>
      </c>
      <c r="EG32">
        <v>3.56</v>
      </c>
      <c r="EH32">
        <v>0</v>
      </c>
      <c r="EI32">
        <v>2.79</v>
      </c>
      <c r="EJ32">
        <v>3.91</v>
      </c>
      <c r="EK32">
        <v>1</v>
      </c>
      <c r="EL32">
        <v>1</v>
      </c>
      <c r="EM32">
        <v>3.9238</v>
      </c>
      <c r="EP32">
        <v>1</v>
      </c>
      <c r="EQ32">
        <v>1</v>
      </c>
      <c r="ER32">
        <v>36.039000000000001</v>
      </c>
      <c r="ES32">
        <v>36.591000000000001</v>
      </c>
      <c r="ET32">
        <v>35.970599999999997</v>
      </c>
      <c r="EU32">
        <v>36.521000000000001</v>
      </c>
      <c r="EV32">
        <v>501.46</v>
      </c>
      <c r="EW32">
        <v>225.16499999999999</v>
      </c>
      <c r="EX32">
        <v>62.688899999999997</v>
      </c>
      <c r="EY32">
        <v>229.20099999999999</v>
      </c>
      <c r="EZ32">
        <v>0</v>
      </c>
      <c r="FA32">
        <v>-432.702</v>
      </c>
      <c r="FB32">
        <v>0</v>
      </c>
      <c r="FC32">
        <v>0</v>
      </c>
      <c r="FD32">
        <v>134.46700000000001</v>
      </c>
      <c r="FE32">
        <v>181.23400000000001</v>
      </c>
      <c r="FF32">
        <v>457.98599999999999</v>
      </c>
      <c r="FG32">
        <v>35.051499999999997</v>
      </c>
      <c r="FH32">
        <v>1394.55</v>
      </c>
      <c r="FI32">
        <v>0</v>
      </c>
      <c r="FJ32">
        <v>0</v>
      </c>
      <c r="FK32">
        <v>0</v>
      </c>
      <c r="FL32">
        <v>276.30599999999998</v>
      </c>
      <c r="FM32">
        <v>276.30599999999998</v>
      </c>
      <c r="FN32">
        <v>250.72900000000001</v>
      </c>
      <c r="FO32">
        <v>112.583</v>
      </c>
      <c r="FP32">
        <v>31.3444</v>
      </c>
      <c r="FQ32">
        <v>114.601</v>
      </c>
      <c r="FR32">
        <v>-144.23400000000001</v>
      </c>
      <c r="FS32">
        <v>67.2333</v>
      </c>
      <c r="FT32">
        <v>90.616900000000001</v>
      </c>
      <c r="FU32">
        <v>228.99299999999999</v>
      </c>
      <c r="FV32">
        <v>17.5258</v>
      </c>
      <c r="FW32">
        <v>769.39200000000005</v>
      </c>
      <c r="FX32">
        <v>0</v>
      </c>
      <c r="FY32">
        <v>0</v>
      </c>
      <c r="FZ32">
        <v>276.30599999999998</v>
      </c>
      <c r="GA32">
        <v>276.30599999999998</v>
      </c>
      <c r="GB32">
        <v>3.9238</v>
      </c>
      <c r="GC32">
        <v>6162.86</v>
      </c>
      <c r="GD32">
        <v>2985.5</v>
      </c>
      <c r="GE32">
        <v>48.443399999999997</v>
      </c>
      <c r="GF32">
        <v>3.9238</v>
      </c>
      <c r="GG32">
        <v>6162.86</v>
      </c>
      <c r="GH32">
        <v>2985.5</v>
      </c>
      <c r="GI32">
        <v>48.4435</v>
      </c>
      <c r="GJ32">
        <v>0</v>
      </c>
      <c r="GK32">
        <v>0</v>
      </c>
    </row>
    <row r="33" spans="1:193" x14ac:dyDescent="0.3">
      <c r="A33" s="110">
        <v>45966.806041666663</v>
      </c>
      <c r="B33" t="s">
        <v>730</v>
      </c>
      <c r="D33">
        <v>14</v>
      </c>
      <c r="E33">
        <v>1</v>
      </c>
      <c r="F33">
        <v>2700</v>
      </c>
      <c r="G33" t="s">
        <v>452</v>
      </c>
      <c r="H33" t="s">
        <v>453</v>
      </c>
      <c r="I33">
        <v>0</v>
      </c>
      <c r="J33">
        <v>0</v>
      </c>
      <c r="K33">
        <v>3.08</v>
      </c>
      <c r="L33">
        <v>92</v>
      </c>
      <c r="M33">
        <v>1993.09</v>
      </c>
      <c r="N33">
        <v>1503.4</v>
      </c>
      <c r="O33">
        <v>340.84399999999999</v>
      </c>
      <c r="P33">
        <v>1401.79</v>
      </c>
      <c r="Q33">
        <v>0</v>
      </c>
      <c r="R33">
        <v>-5921.78</v>
      </c>
      <c r="S33">
        <v>0</v>
      </c>
      <c r="T33">
        <v>0</v>
      </c>
      <c r="U33">
        <v>615.745</v>
      </c>
      <c r="V33">
        <v>1072.83</v>
      </c>
      <c r="W33">
        <v>2371.31</v>
      </c>
      <c r="X33">
        <v>151.51499999999999</v>
      </c>
      <c r="Y33">
        <v>3528.73</v>
      </c>
      <c r="Z33">
        <v>5239.12</v>
      </c>
      <c r="AA33">
        <v>460.86500000000001</v>
      </c>
      <c r="AB33">
        <v>0</v>
      </c>
      <c r="AC33">
        <v>0</v>
      </c>
      <c r="AD33">
        <v>0</v>
      </c>
      <c r="AE33">
        <v>47.252000000000002</v>
      </c>
      <c r="AF33">
        <v>47.252000000000002</v>
      </c>
      <c r="AG33">
        <v>0</v>
      </c>
      <c r="AH33">
        <v>6.14</v>
      </c>
      <c r="AI33">
        <v>3.52</v>
      </c>
      <c r="AJ33">
        <v>0.85</v>
      </c>
      <c r="AK33">
        <v>3.46</v>
      </c>
      <c r="AL33">
        <v>0</v>
      </c>
      <c r="AM33">
        <v>-6.73</v>
      </c>
      <c r="AN33">
        <v>0</v>
      </c>
      <c r="AO33">
        <v>0</v>
      </c>
      <c r="AP33">
        <v>1.63</v>
      </c>
      <c r="AQ33">
        <v>4.71</v>
      </c>
      <c r="AR33">
        <v>6.02</v>
      </c>
      <c r="AS33">
        <v>0.41</v>
      </c>
      <c r="AT33">
        <v>20.010000000000002</v>
      </c>
      <c r="AU33">
        <v>13.97</v>
      </c>
      <c r="AV33">
        <v>2.62</v>
      </c>
      <c r="AW33">
        <v>0.48</v>
      </c>
      <c r="AX33">
        <v>0.22</v>
      </c>
      <c r="AY33">
        <v>0.98</v>
      </c>
      <c r="AZ33">
        <v>-1.23</v>
      </c>
      <c r="BA33">
        <v>0</v>
      </c>
      <c r="BB33">
        <v>0</v>
      </c>
      <c r="BC33">
        <v>0.47</v>
      </c>
      <c r="BD33">
        <v>2.19</v>
      </c>
      <c r="BE33">
        <v>1.6</v>
      </c>
      <c r="BF33">
        <v>0.12</v>
      </c>
      <c r="BG33">
        <v>7.45</v>
      </c>
      <c r="BH33">
        <v>0.80373300000000003</v>
      </c>
      <c r="BI33">
        <v>2.4339400000000001E-2</v>
      </c>
      <c r="BJ33">
        <v>3.8920799999999998E-2</v>
      </c>
      <c r="BK33">
        <v>0.145506</v>
      </c>
      <c r="BL33">
        <v>0</v>
      </c>
      <c r="BM33">
        <v>-2.0478799999999998E-2</v>
      </c>
      <c r="BN33">
        <v>0</v>
      </c>
      <c r="BO33">
        <v>0</v>
      </c>
      <c r="BP33">
        <v>7.1403599999999998E-2</v>
      </c>
      <c r="BQ33">
        <v>9.2381599999999994E-2</v>
      </c>
      <c r="BR33">
        <v>0.28698899999999999</v>
      </c>
      <c r="BS33">
        <v>2.56469E-2</v>
      </c>
      <c r="BT33">
        <v>1.46844</v>
      </c>
      <c r="BU33">
        <v>1.0125</v>
      </c>
      <c r="BV33">
        <v>1993.04</v>
      </c>
      <c r="BW33">
        <v>1503.45</v>
      </c>
      <c r="BX33">
        <v>340.84399999999999</v>
      </c>
      <c r="BY33">
        <v>1401.79</v>
      </c>
      <c r="BZ33">
        <v>-5921.78</v>
      </c>
      <c r="CA33">
        <v>615.745</v>
      </c>
      <c r="CB33">
        <v>1072.83</v>
      </c>
      <c r="CC33">
        <v>2371.31</v>
      </c>
      <c r="CD33">
        <v>151.51499999999999</v>
      </c>
      <c r="CE33">
        <v>3528.75</v>
      </c>
      <c r="CF33">
        <v>5239.13</v>
      </c>
      <c r="CG33">
        <v>460.90300000000002</v>
      </c>
      <c r="CH33">
        <v>0</v>
      </c>
      <c r="CI33">
        <v>0</v>
      </c>
      <c r="CJ33">
        <v>47.252000000000002</v>
      </c>
      <c r="CK33">
        <v>47.252000000000002</v>
      </c>
      <c r="CL33">
        <v>0</v>
      </c>
      <c r="CM33">
        <v>6.14</v>
      </c>
      <c r="CN33">
        <v>3.52</v>
      </c>
      <c r="CO33">
        <v>0.85</v>
      </c>
      <c r="CP33">
        <v>3.46</v>
      </c>
      <c r="CQ33">
        <v>-6.73</v>
      </c>
      <c r="CR33">
        <v>1.63</v>
      </c>
      <c r="CS33">
        <v>4.71</v>
      </c>
      <c r="CT33">
        <v>6.02</v>
      </c>
      <c r="CU33">
        <v>0.41</v>
      </c>
      <c r="CV33">
        <v>20.010000000000002</v>
      </c>
      <c r="CW33">
        <v>13.97</v>
      </c>
      <c r="CX33">
        <v>2.6</v>
      </c>
      <c r="CY33">
        <v>0.48</v>
      </c>
      <c r="CZ33">
        <v>0.22</v>
      </c>
      <c r="DA33">
        <v>4.08</v>
      </c>
      <c r="DB33">
        <v>-1.23</v>
      </c>
      <c r="DC33">
        <v>0.47</v>
      </c>
      <c r="DD33">
        <v>2.19</v>
      </c>
      <c r="DE33">
        <v>1.6</v>
      </c>
      <c r="DF33">
        <v>0.12</v>
      </c>
      <c r="DG33">
        <v>10.53</v>
      </c>
      <c r="DH33">
        <v>0.80374999999999996</v>
      </c>
      <c r="DI33">
        <v>2.4335599999999999E-2</v>
      </c>
      <c r="DJ33">
        <v>3.8920799999999998E-2</v>
      </c>
      <c r="DK33">
        <v>0.145506</v>
      </c>
      <c r="DL33">
        <v>-2.0478799999999998E-2</v>
      </c>
      <c r="DM33">
        <v>7.1403599999999998E-2</v>
      </c>
      <c r="DN33">
        <v>9.2381599999999994E-2</v>
      </c>
      <c r="DO33">
        <v>0.28698899999999999</v>
      </c>
      <c r="DP33">
        <v>2.56469E-2</v>
      </c>
      <c r="DQ33">
        <v>1.46845</v>
      </c>
      <c r="DR33">
        <v>1.01251</v>
      </c>
      <c r="DS33" t="s">
        <v>689</v>
      </c>
      <c r="DT33" t="s">
        <v>700</v>
      </c>
      <c r="DU33" t="s">
        <v>701</v>
      </c>
      <c r="DV33" t="s">
        <v>455</v>
      </c>
      <c r="DW33" s="117">
        <v>1.40958E-5</v>
      </c>
      <c r="DX33" s="117">
        <v>1.4100100000000001E-5</v>
      </c>
      <c r="EC33">
        <v>13.97</v>
      </c>
      <c r="ED33">
        <v>0</v>
      </c>
      <c r="EE33">
        <v>13.97</v>
      </c>
      <c r="EF33">
        <v>0</v>
      </c>
      <c r="EG33">
        <v>4.3</v>
      </c>
      <c r="EH33">
        <v>0</v>
      </c>
      <c r="EI33">
        <v>3.35</v>
      </c>
      <c r="EJ33">
        <v>4.03</v>
      </c>
      <c r="EK33">
        <v>1</v>
      </c>
      <c r="EL33">
        <v>1</v>
      </c>
      <c r="EM33">
        <v>3.2606999999999999</v>
      </c>
      <c r="EP33">
        <v>1</v>
      </c>
      <c r="EQ33">
        <v>1</v>
      </c>
      <c r="ER33">
        <v>40.616999999999997</v>
      </c>
      <c r="ES33">
        <v>41.262</v>
      </c>
      <c r="ET33">
        <v>40.520899999999997</v>
      </c>
      <c r="EU33">
        <v>41.164200000000001</v>
      </c>
      <c r="EV33">
        <v>749.404</v>
      </c>
      <c r="EW33">
        <v>136.88800000000001</v>
      </c>
      <c r="EX33">
        <v>61.495100000000001</v>
      </c>
      <c r="EY33">
        <v>281.30200000000002</v>
      </c>
      <c r="EZ33">
        <v>0</v>
      </c>
      <c r="FA33">
        <v>-525.56500000000005</v>
      </c>
      <c r="FB33">
        <v>0</v>
      </c>
      <c r="FC33">
        <v>0</v>
      </c>
      <c r="FD33">
        <v>134.46700000000001</v>
      </c>
      <c r="FE33">
        <v>177.11099999999999</v>
      </c>
      <c r="FF33">
        <v>457.98599999999999</v>
      </c>
      <c r="FG33">
        <v>35.051499999999997</v>
      </c>
      <c r="FH33">
        <v>1508.14</v>
      </c>
      <c r="FI33">
        <v>0</v>
      </c>
      <c r="FJ33">
        <v>0</v>
      </c>
      <c r="FK33">
        <v>0</v>
      </c>
      <c r="FL33">
        <v>276.30599999999998</v>
      </c>
      <c r="FM33">
        <v>276.30599999999998</v>
      </c>
      <c r="FN33">
        <v>374.69900000000001</v>
      </c>
      <c r="FO33">
        <v>68.447000000000003</v>
      </c>
      <c r="FP33">
        <v>30.747499999999999</v>
      </c>
      <c r="FQ33">
        <v>140.65100000000001</v>
      </c>
      <c r="FR33">
        <v>-175.18799999999999</v>
      </c>
      <c r="FS33">
        <v>67.2333</v>
      </c>
      <c r="FT33">
        <v>88.555300000000003</v>
      </c>
      <c r="FU33">
        <v>228.99299999999999</v>
      </c>
      <c r="FV33">
        <v>17.5258</v>
      </c>
      <c r="FW33">
        <v>841.66399999999999</v>
      </c>
      <c r="FX33">
        <v>0</v>
      </c>
      <c r="FY33">
        <v>0</v>
      </c>
      <c r="FZ33">
        <v>276.30599999999998</v>
      </c>
      <c r="GA33">
        <v>276.30599999999998</v>
      </c>
      <c r="GB33">
        <v>3.2606999999999999</v>
      </c>
      <c r="GC33">
        <v>5923.51</v>
      </c>
      <c r="GD33">
        <v>2764.03</v>
      </c>
      <c r="GE33">
        <v>46.661900000000003</v>
      </c>
      <c r="GF33">
        <v>3.2606999999999999</v>
      </c>
      <c r="GG33">
        <v>5923.51</v>
      </c>
      <c r="GH33">
        <v>2764.03</v>
      </c>
      <c r="GI33">
        <v>46.662100000000002</v>
      </c>
      <c r="GJ33">
        <v>0</v>
      </c>
      <c r="GK33">
        <v>0</v>
      </c>
    </row>
    <row r="34" spans="1:193" x14ac:dyDescent="0.3">
      <c r="A34" s="110">
        <v>45966.806701388887</v>
      </c>
      <c r="B34" t="s">
        <v>731</v>
      </c>
      <c r="D34">
        <v>15</v>
      </c>
      <c r="E34">
        <v>1</v>
      </c>
      <c r="F34">
        <v>2700</v>
      </c>
      <c r="G34" t="s">
        <v>452</v>
      </c>
      <c r="H34" t="s">
        <v>453</v>
      </c>
      <c r="I34">
        <v>0</v>
      </c>
      <c r="J34">
        <v>0</v>
      </c>
      <c r="K34">
        <v>2.66</v>
      </c>
      <c r="L34">
        <v>213</v>
      </c>
      <c r="M34">
        <v>232.95</v>
      </c>
      <c r="N34">
        <v>4849.7299999999996</v>
      </c>
      <c r="O34">
        <v>345.11500000000001</v>
      </c>
      <c r="P34">
        <v>746.14700000000005</v>
      </c>
      <c r="Q34">
        <v>0</v>
      </c>
      <c r="R34">
        <v>-9570.39</v>
      </c>
      <c r="S34">
        <v>0</v>
      </c>
      <c r="T34">
        <v>0</v>
      </c>
      <c r="U34">
        <v>615.745</v>
      </c>
      <c r="V34">
        <v>1162.7</v>
      </c>
      <c r="W34">
        <v>2371.31</v>
      </c>
      <c r="X34">
        <v>151.51499999999999</v>
      </c>
      <c r="Y34">
        <v>904.81100000000004</v>
      </c>
      <c r="Z34">
        <v>6173.94</v>
      </c>
      <c r="AA34">
        <v>1063.43</v>
      </c>
      <c r="AB34">
        <v>0</v>
      </c>
      <c r="AC34">
        <v>0</v>
      </c>
      <c r="AD34">
        <v>0</v>
      </c>
      <c r="AE34">
        <v>47.252000000000002</v>
      </c>
      <c r="AF34">
        <v>47.252000000000002</v>
      </c>
      <c r="AG34">
        <v>0</v>
      </c>
      <c r="AH34">
        <v>0.81</v>
      </c>
      <c r="AI34">
        <v>11.31</v>
      </c>
      <c r="AJ34">
        <v>0.86</v>
      </c>
      <c r="AK34">
        <v>1.83</v>
      </c>
      <c r="AL34">
        <v>0</v>
      </c>
      <c r="AM34">
        <v>-10.14</v>
      </c>
      <c r="AN34">
        <v>0</v>
      </c>
      <c r="AO34">
        <v>0</v>
      </c>
      <c r="AP34">
        <v>1.63</v>
      </c>
      <c r="AQ34">
        <v>4.92</v>
      </c>
      <c r="AR34">
        <v>6.02</v>
      </c>
      <c r="AS34">
        <v>0.41</v>
      </c>
      <c r="AT34">
        <v>17.649999999999999</v>
      </c>
      <c r="AU34">
        <v>14.81</v>
      </c>
      <c r="AV34">
        <v>0.38</v>
      </c>
      <c r="AW34">
        <v>1.56</v>
      </c>
      <c r="AX34">
        <v>0.22</v>
      </c>
      <c r="AY34">
        <v>0.49</v>
      </c>
      <c r="AZ34">
        <v>-2.0099999999999998</v>
      </c>
      <c r="BA34">
        <v>0</v>
      </c>
      <c r="BB34">
        <v>0</v>
      </c>
      <c r="BC34">
        <v>0.47</v>
      </c>
      <c r="BD34">
        <v>2.2400000000000002</v>
      </c>
      <c r="BE34">
        <v>1.6</v>
      </c>
      <c r="BF34">
        <v>0.12</v>
      </c>
      <c r="BG34">
        <v>5.07</v>
      </c>
      <c r="BH34">
        <v>0.14085300000000001</v>
      </c>
      <c r="BI34">
        <v>0.160026</v>
      </c>
      <c r="BJ34">
        <v>3.9408499999999999E-2</v>
      </c>
      <c r="BK34">
        <v>7.6276200000000002E-2</v>
      </c>
      <c r="BL34">
        <v>0</v>
      </c>
      <c r="BM34">
        <v>-3.6879700000000001E-2</v>
      </c>
      <c r="BN34">
        <v>0</v>
      </c>
      <c r="BO34">
        <v>0</v>
      </c>
      <c r="BP34">
        <v>7.1403599999999998E-2</v>
      </c>
      <c r="BQ34">
        <v>0.10076400000000001</v>
      </c>
      <c r="BR34">
        <v>0.28698899999999999</v>
      </c>
      <c r="BS34">
        <v>2.56469E-2</v>
      </c>
      <c r="BT34">
        <v>0.86448700000000001</v>
      </c>
      <c r="BU34">
        <v>0.41656300000000002</v>
      </c>
      <c r="BV34">
        <v>232.94300000000001</v>
      </c>
      <c r="BW34">
        <v>4849.71</v>
      </c>
      <c r="BX34">
        <v>345.11500000000001</v>
      </c>
      <c r="BY34">
        <v>746.14800000000002</v>
      </c>
      <c r="BZ34">
        <v>-9570.39</v>
      </c>
      <c r="CA34">
        <v>615.745</v>
      </c>
      <c r="CB34">
        <v>1162.69</v>
      </c>
      <c r="CC34">
        <v>2371.31</v>
      </c>
      <c r="CD34">
        <v>151.51499999999999</v>
      </c>
      <c r="CE34">
        <v>904.79</v>
      </c>
      <c r="CF34">
        <v>6173.92</v>
      </c>
      <c r="CG34">
        <v>1063.43</v>
      </c>
      <c r="CH34">
        <v>0</v>
      </c>
      <c r="CI34">
        <v>0</v>
      </c>
      <c r="CJ34">
        <v>47.252000000000002</v>
      </c>
      <c r="CK34">
        <v>47.252000000000002</v>
      </c>
      <c r="CL34">
        <v>0</v>
      </c>
      <c r="CM34">
        <v>0.81</v>
      </c>
      <c r="CN34">
        <v>11.31</v>
      </c>
      <c r="CO34">
        <v>0.86</v>
      </c>
      <c r="CP34">
        <v>1.83</v>
      </c>
      <c r="CQ34">
        <v>-10.14</v>
      </c>
      <c r="CR34">
        <v>1.63</v>
      </c>
      <c r="CS34">
        <v>4.92</v>
      </c>
      <c r="CT34">
        <v>6.02</v>
      </c>
      <c r="CU34">
        <v>0.41</v>
      </c>
      <c r="CV34">
        <v>17.649999999999999</v>
      </c>
      <c r="CW34">
        <v>14.81</v>
      </c>
      <c r="CX34">
        <v>0.37</v>
      </c>
      <c r="CY34">
        <v>1.57</v>
      </c>
      <c r="CZ34">
        <v>0.22</v>
      </c>
      <c r="DA34">
        <v>3.14</v>
      </c>
      <c r="DB34">
        <v>-2.0099999999999998</v>
      </c>
      <c r="DC34">
        <v>0.47</v>
      </c>
      <c r="DD34">
        <v>2.25</v>
      </c>
      <c r="DE34">
        <v>1.6</v>
      </c>
      <c r="DF34">
        <v>0.12</v>
      </c>
      <c r="DG34">
        <v>7.73</v>
      </c>
      <c r="DH34">
        <v>0.14085300000000001</v>
      </c>
      <c r="DI34">
        <v>0.160025</v>
      </c>
      <c r="DJ34">
        <v>3.9408499999999999E-2</v>
      </c>
      <c r="DK34">
        <v>7.6276200000000002E-2</v>
      </c>
      <c r="DL34">
        <v>-3.6879700000000001E-2</v>
      </c>
      <c r="DM34">
        <v>7.1403599999999998E-2</v>
      </c>
      <c r="DN34">
        <v>0.10076400000000001</v>
      </c>
      <c r="DO34">
        <v>0.28698899999999999</v>
      </c>
      <c r="DP34">
        <v>2.56469E-2</v>
      </c>
      <c r="DQ34">
        <v>0.86448599999999998</v>
      </c>
      <c r="DR34">
        <v>0.41656199999999999</v>
      </c>
      <c r="DS34" t="s">
        <v>689</v>
      </c>
      <c r="DT34" t="s">
        <v>700</v>
      </c>
      <c r="DU34" t="s">
        <v>701</v>
      </c>
      <c r="DV34" t="s">
        <v>455</v>
      </c>
      <c r="DW34" s="117">
        <v>-1.0884499999999999E-6</v>
      </c>
      <c r="DX34" s="117">
        <v>-1.0705E-6</v>
      </c>
      <c r="EC34">
        <v>14.81</v>
      </c>
      <c r="ED34">
        <v>0</v>
      </c>
      <c r="EE34">
        <v>14.81</v>
      </c>
      <c r="EF34">
        <v>0</v>
      </c>
      <c r="EG34">
        <v>2.65</v>
      </c>
      <c r="EH34">
        <v>0</v>
      </c>
      <c r="EI34">
        <v>2.21</v>
      </c>
      <c r="EJ34">
        <v>3.09</v>
      </c>
      <c r="EK34">
        <v>1</v>
      </c>
      <c r="EL34">
        <v>1</v>
      </c>
      <c r="EM34">
        <v>5.6820000000000004</v>
      </c>
      <c r="EP34">
        <v>1</v>
      </c>
      <c r="EQ34">
        <v>1</v>
      </c>
      <c r="ER34">
        <v>46.677999999999997</v>
      </c>
      <c r="ES34">
        <v>47.447000000000003</v>
      </c>
      <c r="ET34">
        <v>46.6389</v>
      </c>
      <c r="EU34">
        <v>47.406999999999996</v>
      </c>
      <c r="EV34">
        <v>109.376</v>
      </c>
      <c r="EW34">
        <v>445.84</v>
      </c>
      <c r="EX34">
        <v>62.265599999999999</v>
      </c>
      <c r="EY34">
        <v>140.51900000000001</v>
      </c>
      <c r="EZ34">
        <v>0</v>
      </c>
      <c r="FA34">
        <v>-862.89499999999998</v>
      </c>
      <c r="FB34">
        <v>0</v>
      </c>
      <c r="FC34">
        <v>0</v>
      </c>
      <c r="FD34">
        <v>134.46700000000001</v>
      </c>
      <c r="FE34">
        <v>191.964</v>
      </c>
      <c r="FF34">
        <v>457.98599999999999</v>
      </c>
      <c r="FG34">
        <v>35.051499999999997</v>
      </c>
      <c r="FH34">
        <v>714.57399999999996</v>
      </c>
      <c r="FI34">
        <v>0</v>
      </c>
      <c r="FJ34">
        <v>0</v>
      </c>
      <c r="FK34">
        <v>0</v>
      </c>
      <c r="FL34">
        <v>276.30599999999998</v>
      </c>
      <c r="FM34">
        <v>276.30599999999998</v>
      </c>
      <c r="FN34">
        <v>54.686300000000003</v>
      </c>
      <c r="FO34">
        <v>222.91900000000001</v>
      </c>
      <c r="FP34">
        <v>31.1328</v>
      </c>
      <c r="FQ34">
        <v>70.259500000000003</v>
      </c>
      <c r="FR34">
        <v>-287.63200000000001</v>
      </c>
      <c r="FS34">
        <v>67.2333</v>
      </c>
      <c r="FT34">
        <v>95.981999999999999</v>
      </c>
      <c r="FU34">
        <v>228.99299999999999</v>
      </c>
      <c r="FV34">
        <v>17.5258</v>
      </c>
      <c r="FW34">
        <v>501.1</v>
      </c>
      <c r="FX34">
        <v>0</v>
      </c>
      <c r="FY34">
        <v>0</v>
      </c>
      <c r="FZ34">
        <v>276.30599999999998</v>
      </c>
      <c r="GA34">
        <v>276.30599999999998</v>
      </c>
      <c r="GB34">
        <v>5.6820000000000004</v>
      </c>
      <c r="GC34">
        <v>9573.19</v>
      </c>
      <c r="GD34">
        <v>4832.8</v>
      </c>
      <c r="GE34">
        <v>50.482599999999998</v>
      </c>
      <c r="GF34">
        <v>5.6820000000000004</v>
      </c>
      <c r="GG34">
        <v>9573.19</v>
      </c>
      <c r="GH34">
        <v>4832.8</v>
      </c>
      <c r="GI34">
        <v>50.482599999999998</v>
      </c>
      <c r="GJ34">
        <v>0</v>
      </c>
      <c r="GK34">
        <v>0</v>
      </c>
    </row>
    <row r="35" spans="1:193" x14ac:dyDescent="0.3">
      <c r="A35" s="110">
        <v>45966.807349537034</v>
      </c>
      <c r="B35" t="s">
        <v>732</v>
      </c>
      <c r="D35">
        <v>16</v>
      </c>
      <c r="E35">
        <v>1</v>
      </c>
      <c r="F35">
        <v>2700</v>
      </c>
      <c r="G35" t="s">
        <v>452</v>
      </c>
      <c r="H35" t="s">
        <v>453</v>
      </c>
      <c r="I35">
        <v>0</v>
      </c>
      <c r="J35">
        <v>0</v>
      </c>
      <c r="K35">
        <v>3.55</v>
      </c>
      <c r="L35" t="s">
        <v>688</v>
      </c>
      <c r="M35">
        <v>3603.4</v>
      </c>
      <c r="N35">
        <v>201.745</v>
      </c>
      <c r="O35">
        <v>345.916</v>
      </c>
      <c r="P35">
        <v>1418.02</v>
      </c>
      <c r="Q35">
        <v>0</v>
      </c>
      <c r="R35">
        <v>-4646.3</v>
      </c>
      <c r="S35">
        <v>0</v>
      </c>
      <c r="T35">
        <v>0</v>
      </c>
      <c r="U35">
        <v>615.745</v>
      </c>
      <c r="V35">
        <v>1019.21</v>
      </c>
      <c r="W35">
        <v>2371.31</v>
      </c>
      <c r="X35">
        <v>151.51499999999999</v>
      </c>
      <c r="Y35">
        <v>5080.55</v>
      </c>
      <c r="Z35">
        <v>5569.08</v>
      </c>
      <c r="AA35">
        <v>102.00700000000001</v>
      </c>
      <c r="AB35">
        <v>0</v>
      </c>
      <c r="AC35">
        <v>0</v>
      </c>
      <c r="AD35">
        <v>0</v>
      </c>
      <c r="AE35">
        <v>47.252000000000002</v>
      </c>
      <c r="AF35">
        <v>47.252000000000002</v>
      </c>
      <c r="AG35">
        <v>0</v>
      </c>
      <c r="AH35">
        <v>10.63</v>
      </c>
      <c r="AI35">
        <v>0.42</v>
      </c>
      <c r="AJ35">
        <v>0.86</v>
      </c>
      <c r="AK35">
        <v>3.68</v>
      </c>
      <c r="AL35">
        <v>0</v>
      </c>
      <c r="AM35">
        <v>-4.91</v>
      </c>
      <c r="AN35">
        <v>0</v>
      </c>
      <c r="AO35">
        <v>0</v>
      </c>
      <c r="AP35">
        <v>1.66</v>
      </c>
      <c r="AQ35">
        <v>4.58</v>
      </c>
      <c r="AR35">
        <v>6.08</v>
      </c>
      <c r="AS35">
        <v>0.42</v>
      </c>
      <c r="AT35">
        <v>23.42</v>
      </c>
      <c r="AU35">
        <v>15.59</v>
      </c>
      <c r="AV35">
        <v>3.83</v>
      </c>
      <c r="AW35">
        <v>7.0000000000000007E-2</v>
      </c>
      <c r="AX35">
        <v>0.22</v>
      </c>
      <c r="AY35">
        <v>1.02</v>
      </c>
      <c r="AZ35">
        <v>-0.83</v>
      </c>
      <c r="BA35">
        <v>0</v>
      </c>
      <c r="BB35">
        <v>0</v>
      </c>
      <c r="BC35">
        <v>0.47</v>
      </c>
      <c r="BD35">
        <v>2.16</v>
      </c>
      <c r="BE35">
        <v>1.6</v>
      </c>
      <c r="BF35">
        <v>0.12</v>
      </c>
      <c r="BG35">
        <v>8.66</v>
      </c>
      <c r="BH35">
        <v>0.89891600000000005</v>
      </c>
      <c r="BI35">
        <v>1.00151E-4</v>
      </c>
      <c r="BJ35">
        <v>3.95E-2</v>
      </c>
      <c r="BK35">
        <v>0.157249</v>
      </c>
      <c r="BL35">
        <v>0</v>
      </c>
      <c r="BM35">
        <v>-1.07029E-2</v>
      </c>
      <c r="BN35">
        <v>0</v>
      </c>
      <c r="BO35">
        <v>0</v>
      </c>
      <c r="BP35">
        <v>7.1403599999999998E-2</v>
      </c>
      <c r="BQ35">
        <v>8.8909199999999994E-2</v>
      </c>
      <c r="BR35">
        <v>0.28698899999999999</v>
      </c>
      <c r="BS35">
        <v>2.56469E-2</v>
      </c>
      <c r="BT35">
        <v>1.5580099999999999</v>
      </c>
      <c r="BU35">
        <v>1.0957600000000001</v>
      </c>
      <c r="BV35">
        <v>3603.3</v>
      </c>
      <c r="BW35">
        <v>201.75200000000001</v>
      </c>
      <c r="BX35">
        <v>345.916</v>
      </c>
      <c r="BY35">
        <v>1418.02</v>
      </c>
      <c r="BZ35">
        <v>-4646.3</v>
      </c>
      <c r="CA35">
        <v>615.745</v>
      </c>
      <c r="CB35">
        <v>1019.21</v>
      </c>
      <c r="CC35">
        <v>2371.31</v>
      </c>
      <c r="CD35">
        <v>151.51499999999999</v>
      </c>
      <c r="CE35">
        <v>5080.46</v>
      </c>
      <c r="CF35">
        <v>5568.99</v>
      </c>
      <c r="CG35">
        <v>102.011</v>
      </c>
      <c r="CH35">
        <v>0</v>
      </c>
      <c r="CI35">
        <v>0</v>
      </c>
      <c r="CJ35">
        <v>47.252000000000002</v>
      </c>
      <c r="CK35">
        <v>47.252000000000002</v>
      </c>
      <c r="CL35">
        <v>0</v>
      </c>
      <c r="CM35">
        <v>10.63</v>
      </c>
      <c r="CN35">
        <v>0.42</v>
      </c>
      <c r="CO35">
        <v>0.86</v>
      </c>
      <c r="CP35">
        <v>3.68</v>
      </c>
      <c r="CQ35">
        <v>-4.91</v>
      </c>
      <c r="CR35">
        <v>1.66</v>
      </c>
      <c r="CS35">
        <v>4.58</v>
      </c>
      <c r="CT35">
        <v>6.08</v>
      </c>
      <c r="CU35">
        <v>0.42</v>
      </c>
      <c r="CV35">
        <v>23.42</v>
      </c>
      <c r="CW35">
        <v>15.59</v>
      </c>
      <c r="CX35">
        <v>3.82</v>
      </c>
      <c r="CY35">
        <v>7.0000000000000007E-2</v>
      </c>
      <c r="CZ35">
        <v>0.22</v>
      </c>
      <c r="DA35">
        <v>4.57</v>
      </c>
      <c r="DB35">
        <v>-0.83</v>
      </c>
      <c r="DC35">
        <v>0.47</v>
      </c>
      <c r="DD35">
        <v>2.17</v>
      </c>
      <c r="DE35">
        <v>1.6</v>
      </c>
      <c r="DF35">
        <v>0.12</v>
      </c>
      <c r="DG35">
        <v>12.21</v>
      </c>
      <c r="DH35">
        <v>0.89892099999999997</v>
      </c>
      <c r="DI35">
        <v>1.0014999999999999E-4</v>
      </c>
      <c r="DJ35">
        <v>3.95E-2</v>
      </c>
      <c r="DK35">
        <v>0.157249</v>
      </c>
      <c r="DL35">
        <v>-1.07029E-2</v>
      </c>
      <c r="DM35">
        <v>7.1403599999999998E-2</v>
      </c>
      <c r="DN35">
        <v>8.8909199999999994E-2</v>
      </c>
      <c r="DO35">
        <v>0.28698899999999999</v>
      </c>
      <c r="DP35">
        <v>2.56469E-2</v>
      </c>
      <c r="DQ35">
        <v>1.55802</v>
      </c>
      <c r="DR35">
        <v>1.0957699999999999</v>
      </c>
      <c r="DS35" t="s">
        <v>689</v>
      </c>
      <c r="DT35" t="s">
        <v>700</v>
      </c>
      <c r="DU35" t="s">
        <v>701</v>
      </c>
      <c r="DV35" t="s">
        <v>455</v>
      </c>
      <c r="DW35" s="117">
        <v>5.2757000000000002E-6</v>
      </c>
      <c r="DX35" s="117">
        <v>5.2937200000000004E-6</v>
      </c>
      <c r="EC35">
        <v>15.59</v>
      </c>
      <c r="ED35">
        <v>0</v>
      </c>
      <c r="EE35">
        <v>15.59</v>
      </c>
      <c r="EF35">
        <v>0</v>
      </c>
      <c r="EG35">
        <v>5.14</v>
      </c>
      <c r="EH35">
        <v>0</v>
      </c>
      <c r="EI35">
        <v>4.16</v>
      </c>
      <c r="EJ35">
        <v>4.5199999999999996</v>
      </c>
      <c r="EK35">
        <v>1</v>
      </c>
      <c r="EL35">
        <v>1</v>
      </c>
      <c r="EM35">
        <v>2.8130000000000002</v>
      </c>
      <c r="EP35">
        <v>1</v>
      </c>
      <c r="EQ35">
        <v>1</v>
      </c>
      <c r="ER35">
        <v>45.637</v>
      </c>
      <c r="ES35">
        <v>46.384</v>
      </c>
      <c r="ET35">
        <v>45.566400000000002</v>
      </c>
      <c r="EU35">
        <v>46.312600000000003</v>
      </c>
      <c r="EV35">
        <v>1094.72</v>
      </c>
      <c r="EW35">
        <v>20.3626</v>
      </c>
      <c r="EX35">
        <v>62.4101</v>
      </c>
      <c r="EY35">
        <v>291.25900000000001</v>
      </c>
      <c r="EZ35">
        <v>0</v>
      </c>
      <c r="FA35">
        <v>-356.99599999999998</v>
      </c>
      <c r="FB35">
        <v>0</v>
      </c>
      <c r="FC35">
        <v>0</v>
      </c>
      <c r="FD35">
        <v>134.46700000000001</v>
      </c>
      <c r="FE35">
        <v>169.65299999999999</v>
      </c>
      <c r="FF35">
        <v>457.98599999999999</v>
      </c>
      <c r="FG35">
        <v>35.051499999999997</v>
      </c>
      <c r="FH35">
        <v>1908.91</v>
      </c>
      <c r="FI35">
        <v>0</v>
      </c>
      <c r="FJ35">
        <v>0</v>
      </c>
      <c r="FK35">
        <v>0</v>
      </c>
      <c r="FL35">
        <v>276.30599999999998</v>
      </c>
      <c r="FM35">
        <v>276.30599999999998</v>
      </c>
      <c r="FN35">
        <v>547.351</v>
      </c>
      <c r="FO35">
        <v>10.1816</v>
      </c>
      <c r="FP35">
        <v>31.205100000000002</v>
      </c>
      <c r="FQ35">
        <v>145.62899999999999</v>
      </c>
      <c r="FR35">
        <v>-118.999</v>
      </c>
      <c r="FS35">
        <v>67.2333</v>
      </c>
      <c r="FT35">
        <v>84.826499999999996</v>
      </c>
      <c r="FU35">
        <v>228.99299999999999</v>
      </c>
      <c r="FV35">
        <v>17.5258</v>
      </c>
      <c r="FW35">
        <v>1013.95</v>
      </c>
      <c r="FX35">
        <v>0</v>
      </c>
      <c r="FY35">
        <v>0</v>
      </c>
      <c r="FZ35">
        <v>276.30599999999998</v>
      </c>
      <c r="GA35">
        <v>276.30599999999998</v>
      </c>
      <c r="GB35">
        <v>2.8130000000000002</v>
      </c>
      <c r="GC35">
        <v>4647.67</v>
      </c>
      <c r="GD35">
        <v>2331.5</v>
      </c>
      <c r="GE35">
        <v>50.164999999999999</v>
      </c>
      <c r="GF35">
        <v>2.8130000000000002</v>
      </c>
      <c r="GG35">
        <v>4647.67</v>
      </c>
      <c r="GH35">
        <v>2331.5300000000002</v>
      </c>
      <c r="GI35">
        <v>50.165700000000001</v>
      </c>
      <c r="GJ35">
        <v>0</v>
      </c>
      <c r="GK35">
        <v>0</v>
      </c>
    </row>
    <row r="36" spans="1:193" x14ac:dyDescent="0.3">
      <c r="A36" s="110">
        <v>45966.807974537034</v>
      </c>
      <c r="B36" t="s">
        <v>733</v>
      </c>
      <c r="D36">
        <v>1</v>
      </c>
      <c r="E36">
        <v>1</v>
      </c>
      <c r="F36">
        <v>2100</v>
      </c>
      <c r="G36" t="s">
        <v>452</v>
      </c>
      <c r="H36" t="s">
        <v>453</v>
      </c>
      <c r="I36">
        <v>0.34</v>
      </c>
      <c r="J36">
        <v>0.34</v>
      </c>
      <c r="K36">
        <v>4.25</v>
      </c>
      <c r="L36" t="s">
        <v>688</v>
      </c>
      <c r="M36">
        <v>3107</v>
      </c>
      <c r="N36">
        <v>0</v>
      </c>
      <c r="O36">
        <v>273.185</v>
      </c>
      <c r="P36">
        <v>1736.21</v>
      </c>
      <c r="Q36">
        <v>0</v>
      </c>
      <c r="R36">
        <v>-3765.72</v>
      </c>
      <c r="S36">
        <v>0</v>
      </c>
      <c r="T36">
        <v>0</v>
      </c>
      <c r="U36">
        <v>505.55700000000002</v>
      </c>
      <c r="V36">
        <v>882.50699999999995</v>
      </c>
      <c r="W36">
        <v>2025.88</v>
      </c>
      <c r="X36">
        <v>119.621</v>
      </c>
      <c r="Y36">
        <v>4884.24</v>
      </c>
      <c r="Z36">
        <v>5116.3999999999996</v>
      </c>
      <c r="AB36">
        <v>0</v>
      </c>
      <c r="AC36">
        <v>0</v>
      </c>
      <c r="AD36">
        <v>0</v>
      </c>
      <c r="AE36">
        <v>43.1492</v>
      </c>
      <c r="AF36">
        <v>43.1492</v>
      </c>
      <c r="AG36">
        <v>0</v>
      </c>
      <c r="AH36">
        <v>11.18</v>
      </c>
      <c r="AI36">
        <v>0</v>
      </c>
      <c r="AJ36">
        <v>0.87</v>
      </c>
      <c r="AK36">
        <v>5.65</v>
      </c>
      <c r="AL36">
        <v>0</v>
      </c>
      <c r="AM36">
        <v>-5.01</v>
      </c>
      <c r="AN36">
        <v>0</v>
      </c>
      <c r="AO36">
        <v>0</v>
      </c>
      <c r="AP36">
        <v>1.78</v>
      </c>
      <c r="AQ36">
        <v>5.25</v>
      </c>
      <c r="AR36">
        <v>6.7</v>
      </c>
      <c r="AS36">
        <v>0.42</v>
      </c>
      <c r="AT36">
        <v>26.84</v>
      </c>
      <c r="AU36">
        <v>17.7</v>
      </c>
      <c r="AV36">
        <v>3.91</v>
      </c>
      <c r="AW36">
        <v>0</v>
      </c>
      <c r="AX36">
        <v>0.22</v>
      </c>
      <c r="AY36">
        <v>1.4</v>
      </c>
      <c r="AZ36">
        <v>-0.85</v>
      </c>
      <c r="BA36">
        <v>0</v>
      </c>
      <c r="BB36">
        <v>0</v>
      </c>
      <c r="BC36">
        <v>0.5</v>
      </c>
      <c r="BD36">
        <v>2.5299999999999998</v>
      </c>
      <c r="BE36">
        <v>1.76</v>
      </c>
      <c r="BF36">
        <v>0.12</v>
      </c>
      <c r="BG36">
        <v>9.59</v>
      </c>
      <c r="BH36">
        <v>0.68020000000000003</v>
      </c>
      <c r="BI36">
        <v>0</v>
      </c>
      <c r="BJ36">
        <v>3.1194800000000002E-2</v>
      </c>
      <c r="BK36">
        <v>0.163995</v>
      </c>
      <c r="BL36">
        <v>0</v>
      </c>
      <c r="BM36">
        <v>-6.2582200000000001E-3</v>
      </c>
      <c r="BN36">
        <v>0</v>
      </c>
      <c r="BO36">
        <v>0</v>
      </c>
      <c r="BP36">
        <v>5.8625900000000002E-2</v>
      </c>
      <c r="BQ36">
        <v>8.2462999999999995E-2</v>
      </c>
      <c r="BR36">
        <v>0.24510499999999999</v>
      </c>
      <c r="BS36">
        <v>2.02483E-2</v>
      </c>
      <c r="BT36">
        <v>1.2755700000000001</v>
      </c>
      <c r="BU36">
        <v>0.87539</v>
      </c>
      <c r="BV36">
        <v>3183.9</v>
      </c>
      <c r="BW36">
        <v>0</v>
      </c>
      <c r="BX36">
        <v>273.185</v>
      </c>
      <c r="BY36">
        <v>1694.77</v>
      </c>
      <c r="BZ36">
        <v>-3765.72</v>
      </c>
      <c r="CA36">
        <v>505.55700000000002</v>
      </c>
      <c r="CB36">
        <v>886.68100000000004</v>
      </c>
      <c r="CC36">
        <v>2025.88</v>
      </c>
      <c r="CD36">
        <v>119.621</v>
      </c>
      <c r="CE36">
        <v>4923.88</v>
      </c>
      <c r="CF36">
        <v>5151.8599999999997</v>
      </c>
      <c r="CH36">
        <v>0</v>
      </c>
      <c r="CI36">
        <v>0</v>
      </c>
      <c r="CJ36">
        <v>43.1492</v>
      </c>
      <c r="CK36">
        <v>43.1492</v>
      </c>
      <c r="CL36">
        <v>0</v>
      </c>
      <c r="CM36">
        <v>11.68</v>
      </c>
      <c r="CN36">
        <v>0</v>
      </c>
      <c r="CO36">
        <v>0.87</v>
      </c>
      <c r="CP36">
        <v>5.49</v>
      </c>
      <c r="CQ36">
        <v>-5.03</v>
      </c>
      <c r="CR36">
        <v>1.78</v>
      </c>
      <c r="CS36">
        <v>5.27</v>
      </c>
      <c r="CT36">
        <v>6.7</v>
      </c>
      <c r="CU36">
        <v>0.42</v>
      </c>
      <c r="CV36">
        <v>27.18</v>
      </c>
      <c r="CW36">
        <v>18.04</v>
      </c>
      <c r="CX36">
        <v>4.1100000000000003</v>
      </c>
      <c r="CY36">
        <v>0</v>
      </c>
      <c r="CZ36">
        <v>0.22</v>
      </c>
      <c r="DA36">
        <v>5.44</v>
      </c>
      <c r="DB36">
        <v>-0.85</v>
      </c>
      <c r="DC36">
        <v>0.5</v>
      </c>
      <c r="DD36">
        <v>2.54</v>
      </c>
      <c r="DE36">
        <v>1.76</v>
      </c>
      <c r="DF36">
        <v>0.12</v>
      </c>
      <c r="DG36">
        <v>13.84</v>
      </c>
      <c r="DH36">
        <v>0.70902900000000002</v>
      </c>
      <c r="DI36">
        <v>0</v>
      </c>
      <c r="DJ36">
        <v>3.1194800000000002E-2</v>
      </c>
      <c r="DK36">
        <v>0.15768299999999999</v>
      </c>
      <c r="DL36">
        <v>-6.2582200000000001E-3</v>
      </c>
      <c r="DM36">
        <v>5.8625900000000002E-2</v>
      </c>
      <c r="DN36">
        <v>8.2779900000000003E-2</v>
      </c>
      <c r="DO36">
        <v>0.24510499999999999</v>
      </c>
      <c r="DP36">
        <v>2.02483E-2</v>
      </c>
      <c r="DQ36">
        <v>1.2984100000000001</v>
      </c>
      <c r="DR36">
        <v>0.89790700000000001</v>
      </c>
      <c r="DS36" t="s">
        <v>689</v>
      </c>
      <c r="DT36" t="s">
        <v>700</v>
      </c>
      <c r="DU36" t="s">
        <v>701</v>
      </c>
      <c r="DV36" t="s">
        <v>455</v>
      </c>
      <c r="DW36">
        <v>2.2834199999999999E-2</v>
      </c>
      <c r="DX36">
        <v>2.2517300000000001E-2</v>
      </c>
      <c r="EC36">
        <v>17.7</v>
      </c>
      <c r="ED36">
        <v>0</v>
      </c>
      <c r="EE36">
        <v>18.04</v>
      </c>
      <c r="EF36">
        <v>0</v>
      </c>
      <c r="EG36">
        <v>5.53</v>
      </c>
      <c r="EH36">
        <v>0</v>
      </c>
      <c r="EI36">
        <v>4.3899999999999997</v>
      </c>
      <c r="EJ36">
        <v>5.38</v>
      </c>
      <c r="EK36">
        <v>1</v>
      </c>
      <c r="EL36">
        <v>1</v>
      </c>
      <c r="EM36">
        <v>2.9352999999999998</v>
      </c>
      <c r="EP36">
        <v>1</v>
      </c>
      <c r="EQ36">
        <v>1</v>
      </c>
      <c r="ER36">
        <v>31.571999999999999</v>
      </c>
      <c r="ES36">
        <v>32.033000000000001</v>
      </c>
      <c r="ET36">
        <v>31.526</v>
      </c>
      <c r="EU36">
        <v>31.985700000000001</v>
      </c>
      <c r="EV36">
        <v>869.08299999999997</v>
      </c>
      <c r="EW36">
        <v>0</v>
      </c>
      <c r="EX36">
        <v>49.2879</v>
      </c>
      <c r="EY36">
        <v>310.57299999999998</v>
      </c>
      <c r="EZ36">
        <v>0</v>
      </c>
      <c r="FA36">
        <v>-284.72199999999998</v>
      </c>
      <c r="FB36">
        <v>0</v>
      </c>
      <c r="FC36">
        <v>0</v>
      </c>
      <c r="FD36">
        <v>110.404</v>
      </c>
      <c r="FE36">
        <v>149.47</v>
      </c>
      <c r="FF36">
        <v>391.38499999999999</v>
      </c>
      <c r="FG36">
        <v>27.673200000000001</v>
      </c>
      <c r="FH36">
        <v>1623.15</v>
      </c>
      <c r="FI36">
        <v>0</v>
      </c>
      <c r="FJ36">
        <v>0</v>
      </c>
      <c r="FK36">
        <v>0</v>
      </c>
      <c r="FL36">
        <v>252.315</v>
      </c>
      <c r="FM36">
        <v>252.315</v>
      </c>
      <c r="FN36">
        <v>459.52499999999998</v>
      </c>
      <c r="FO36">
        <v>0</v>
      </c>
      <c r="FP36">
        <v>24.643999999999998</v>
      </c>
      <c r="FQ36">
        <v>150.17400000000001</v>
      </c>
      <c r="FR36">
        <v>-94.907399999999996</v>
      </c>
      <c r="FS36">
        <v>55.201799999999999</v>
      </c>
      <c r="FT36">
        <v>75.045500000000004</v>
      </c>
      <c r="FU36">
        <v>195.69200000000001</v>
      </c>
      <c r="FV36">
        <v>13.836600000000001</v>
      </c>
      <c r="FW36">
        <v>879.21199999999999</v>
      </c>
      <c r="FX36">
        <v>0</v>
      </c>
      <c r="FY36">
        <v>0</v>
      </c>
      <c r="FZ36">
        <v>252.315</v>
      </c>
      <c r="GA36">
        <v>252.315</v>
      </c>
      <c r="GB36">
        <v>2.9352999999999998</v>
      </c>
      <c r="GC36">
        <v>3766.82</v>
      </c>
      <c r="GD36">
        <v>1859.72</v>
      </c>
      <c r="GE36">
        <v>49.371000000000002</v>
      </c>
      <c r="GF36">
        <v>2.9352999999999998</v>
      </c>
      <c r="GG36">
        <v>3766.82</v>
      </c>
      <c r="GH36">
        <v>1852.19</v>
      </c>
      <c r="GI36">
        <v>49.171199999999999</v>
      </c>
      <c r="GJ36">
        <v>0</v>
      </c>
      <c r="GK36">
        <v>0</v>
      </c>
    </row>
    <row r="37" spans="1:193" x14ac:dyDescent="0.3">
      <c r="A37" s="110">
        <v>45966.808599537035</v>
      </c>
      <c r="B37" t="s">
        <v>734</v>
      </c>
      <c r="D37">
        <v>2</v>
      </c>
      <c r="E37">
        <v>1</v>
      </c>
      <c r="F37">
        <v>2100</v>
      </c>
      <c r="G37" t="s">
        <v>452</v>
      </c>
      <c r="H37" t="s">
        <v>453</v>
      </c>
      <c r="I37">
        <v>0.38</v>
      </c>
      <c r="J37">
        <v>0.36</v>
      </c>
      <c r="K37">
        <v>4.2699999999999996</v>
      </c>
      <c r="L37" t="s">
        <v>688</v>
      </c>
      <c r="M37">
        <v>1905.88</v>
      </c>
      <c r="N37">
        <v>0</v>
      </c>
      <c r="O37">
        <v>276.71899999999999</v>
      </c>
      <c r="P37">
        <v>1467.93</v>
      </c>
      <c r="Q37">
        <v>0</v>
      </c>
      <c r="R37">
        <v>-3826.93</v>
      </c>
      <c r="S37">
        <v>0</v>
      </c>
      <c r="T37">
        <v>0</v>
      </c>
      <c r="U37">
        <v>505.55700000000002</v>
      </c>
      <c r="V37">
        <v>910.9</v>
      </c>
      <c r="W37">
        <v>2025.88</v>
      </c>
      <c r="X37">
        <v>119.621</v>
      </c>
      <c r="Y37">
        <v>3385.56</v>
      </c>
      <c r="Z37">
        <v>3650.53</v>
      </c>
      <c r="AB37">
        <v>0</v>
      </c>
      <c r="AC37">
        <v>0</v>
      </c>
      <c r="AD37">
        <v>0</v>
      </c>
      <c r="AE37">
        <v>43.1492</v>
      </c>
      <c r="AF37">
        <v>43.1492</v>
      </c>
      <c r="AG37">
        <v>0</v>
      </c>
      <c r="AH37">
        <v>7.34</v>
      </c>
      <c r="AI37">
        <v>0</v>
      </c>
      <c r="AJ37">
        <v>0.88</v>
      </c>
      <c r="AK37">
        <v>4.75</v>
      </c>
      <c r="AL37">
        <v>0</v>
      </c>
      <c r="AM37">
        <v>-4.99</v>
      </c>
      <c r="AN37">
        <v>0</v>
      </c>
      <c r="AO37">
        <v>0</v>
      </c>
      <c r="AP37">
        <v>1.77</v>
      </c>
      <c r="AQ37">
        <v>5.34</v>
      </c>
      <c r="AR37">
        <v>6.7</v>
      </c>
      <c r="AS37">
        <v>0.42</v>
      </c>
      <c r="AT37">
        <v>22.21</v>
      </c>
      <c r="AU37">
        <v>12.97</v>
      </c>
      <c r="AV37">
        <v>2.78</v>
      </c>
      <c r="AW37">
        <v>0</v>
      </c>
      <c r="AX37">
        <v>0.22</v>
      </c>
      <c r="AY37">
        <v>1.2</v>
      </c>
      <c r="AZ37">
        <v>-0.83</v>
      </c>
      <c r="BA37">
        <v>0</v>
      </c>
      <c r="BB37">
        <v>0</v>
      </c>
      <c r="BC37">
        <v>0.5</v>
      </c>
      <c r="BD37">
        <v>2.5499999999999998</v>
      </c>
      <c r="BE37">
        <v>1.76</v>
      </c>
      <c r="BF37">
        <v>0.12</v>
      </c>
      <c r="BG37">
        <v>8.3000000000000007</v>
      </c>
      <c r="BH37">
        <v>0.55379699999999998</v>
      </c>
      <c r="BI37">
        <v>0</v>
      </c>
      <c r="BJ37">
        <v>3.1598399999999999E-2</v>
      </c>
      <c r="BK37">
        <v>0.14579900000000001</v>
      </c>
      <c r="BL37">
        <v>0</v>
      </c>
      <c r="BM37">
        <v>-6.7231000000000001E-3</v>
      </c>
      <c r="BN37">
        <v>0</v>
      </c>
      <c r="BO37">
        <v>0</v>
      </c>
      <c r="BP37">
        <v>5.8625900000000002E-2</v>
      </c>
      <c r="BQ37">
        <v>8.4641400000000006E-2</v>
      </c>
      <c r="BR37">
        <v>0.24510499999999999</v>
      </c>
      <c r="BS37">
        <v>2.02483E-2</v>
      </c>
      <c r="BT37">
        <v>1.1330899999999999</v>
      </c>
      <c r="BU37">
        <v>0.73119500000000004</v>
      </c>
      <c r="BV37">
        <v>2025.86</v>
      </c>
      <c r="BW37">
        <v>0</v>
      </c>
      <c r="BX37">
        <v>276.71899999999999</v>
      </c>
      <c r="BY37">
        <v>1434.71</v>
      </c>
      <c r="BZ37">
        <v>-3826.93</v>
      </c>
      <c r="CA37">
        <v>505.55700000000002</v>
      </c>
      <c r="CB37">
        <v>916.91899999999998</v>
      </c>
      <c r="CC37">
        <v>2025.88</v>
      </c>
      <c r="CD37">
        <v>119.621</v>
      </c>
      <c r="CE37">
        <v>3478.33</v>
      </c>
      <c r="CF37">
        <v>3737.28</v>
      </c>
      <c r="CH37">
        <v>0</v>
      </c>
      <c r="CI37">
        <v>0</v>
      </c>
      <c r="CJ37">
        <v>43.1492</v>
      </c>
      <c r="CK37">
        <v>43.1492</v>
      </c>
      <c r="CL37">
        <v>0</v>
      </c>
      <c r="CM37">
        <v>7.83</v>
      </c>
      <c r="CN37">
        <v>0</v>
      </c>
      <c r="CO37">
        <v>0.88</v>
      </c>
      <c r="CP37">
        <v>4.6399999999999997</v>
      </c>
      <c r="CQ37">
        <v>-5.03</v>
      </c>
      <c r="CR37">
        <v>1.77</v>
      </c>
      <c r="CS37">
        <v>5.36</v>
      </c>
      <c r="CT37">
        <v>6.7</v>
      </c>
      <c r="CU37">
        <v>0.42</v>
      </c>
      <c r="CV37">
        <v>22.57</v>
      </c>
      <c r="CW37">
        <v>13.35</v>
      </c>
      <c r="CX37">
        <v>2.95</v>
      </c>
      <c r="CY37">
        <v>0</v>
      </c>
      <c r="CZ37">
        <v>0.22</v>
      </c>
      <c r="DA37">
        <v>5.29</v>
      </c>
      <c r="DB37">
        <v>-0.83</v>
      </c>
      <c r="DC37">
        <v>0.5</v>
      </c>
      <c r="DD37">
        <v>2.56</v>
      </c>
      <c r="DE37">
        <v>1.76</v>
      </c>
      <c r="DF37">
        <v>0.12</v>
      </c>
      <c r="DG37">
        <v>12.57</v>
      </c>
      <c r="DH37">
        <v>0.57732700000000003</v>
      </c>
      <c r="DI37">
        <v>0</v>
      </c>
      <c r="DJ37">
        <v>3.1598399999999999E-2</v>
      </c>
      <c r="DK37">
        <v>0.14350299999999999</v>
      </c>
      <c r="DL37">
        <v>-6.7231000000000001E-3</v>
      </c>
      <c r="DM37">
        <v>5.8625900000000002E-2</v>
      </c>
      <c r="DN37">
        <v>8.5034299999999993E-2</v>
      </c>
      <c r="DO37">
        <v>0.24510499999999999</v>
      </c>
      <c r="DP37">
        <v>2.02483E-2</v>
      </c>
      <c r="DQ37">
        <v>1.15472</v>
      </c>
      <c r="DR37">
        <v>0.75242799999999999</v>
      </c>
      <c r="DS37" t="s">
        <v>689</v>
      </c>
      <c r="DT37" t="s">
        <v>700</v>
      </c>
      <c r="DU37" t="s">
        <v>701</v>
      </c>
      <c r="DV37" t="s">
        <v>455</v>
      </c>
      <c r="DW37">
        <v>2.1626599999999999E-2</v>
      </c>
      <c r="DX37">
        <v>2.1233599999999998E-2</v>
      </c>
      <c r="EC37">
        <v>12.97</v>
      </c>
      <c r="ED37">
        <v>0</v>
      </c>
      <c r="EE37">
        <v>13.35</v>
      </c>
      <c r="EF37">
        <v>0</v>
      </c>
      <c r="EG37">
        <v>4.2</v>
      </c>
      <c r="EH37">
        <v>0</v>
      </c>
      <c r="EI37">
        <v>3.23</v>
      </c>
      <c r="EJ37">
        <v>5.23</v>
      </c>
      <c r="EK37">
        <v>1</v>
      </c>
      <c r="EL37">
        <v>1</v>
      </c>
      <c r="EM37">
        <v>2.5240999999999998</v>
      </c>
      <c r="EP37">
        <v>1</v>
      </c>
      <c r="EQ37">
        <v>1</v>
      </c>
      <c r="ER37">
        <v>33.255000000000003</v>
      </c>
      <c r="ES37">
        <v>33.75</v>
      </c>
      <c r="ET37">
        <v>33.095700000000001</v>
      </c>
      <c r="EU37">
        <v>33.587400000000002</v>
      </c>
      <c r="EV37">
        <v>617.86099999999999</v>
      </c>
      <c r="EW37">
        <v>0</v>
      </c>
      <c r="EX37">
        <v>49.925600000000003</v>
      </c>
      <c r="EY37">
        <v>266.113</v>
      </c>
      <c r="EZ37">
        <v>0</v>
      </c>
      <c r="FA37">
        <v>-276.53800000000001</v>
      </c>
      <c r="FB37">
        <v>0</v>
      </c>
      <c r="FC37">
        <v>0</v>
      </c>
      <c r="FD37">
        <v>110.404</v>
      </c>
      <c r="FE37">
        <v>153.64599999999999</v>
      </c>
      <c r="FF37">
        <v>391.38499999999999</v>
      </c>
      <c r="FG37">
        <v>27.673200000000001</v>
      </c>
      <c r="FH37">
        <v>1340.47</v>
      </c>
      <c r="FI37">
        <v>0</v>
      </c>
      <c r="FJ37">
        <v>0</v>
      </c>
      <c r="FK37">
        <v>0</v>
      </c>
      <c r="FL37">
        <v>252.315</v>
      </c>
      <c r="FM37">
        <v>252.315</v>
      </c>
      <c r="FN37">
        <v>330.53199999999998</v>
      </c>
      <c r="FO37">
        <v>0</v>
      </c>
      <c r="FP37">
        <v>24.962800000000001</v>
      </c>
      <c r="FQ37">
        <v>129.84899999999999</v>
      </c>
      <c r="FR37">
        <v>-92.179299999999998</v>
      </c>
      <c r="FS37">
        <v>55.201799999999999</v>
      </c>
      <c r="FT37">
        <v>77.258799999999994</v>
      </c>
      <c r="FU37">
        <v>195.69200000000001</v>
      </c>
      <c r="FV37">
        <v>13.836600000000001</v>
      </c>
      <c r="FW37">
        <v>735.15499999999997</v>
      </c>
      <c r="FX37">
        <v>0</v>
      </c>
      <c r="FY37">
        <v>0</v>
      </c>
      <c r="FZ37">
        <v>252.315</v>
      </c>
      <c r="GA37">
        <v>252.315</v>
      </c>
      <c r="GB37">
        <v>2.5240999999999998</v>
      </c>
      <c r="GC37">
        <v>3828.05</v>
      </c>
      <c r="GD37">
        <v>1933.36</v>
      </c>
      <c r="GE37">
        <v>50.505000000000003</v>
      </c>
      <c r="GF37">
        <v>2.5240999999999998</v>
      </c>
      <c r="GG37">
        <v>3828.05</v>
      </c>
      <c r="GH37">
        <v>1919.24</v>
      </c>
      <c r="GI37">
        <v>50.136200000000002</v>
      </c>
      <c r="GJ37">
        <v>0</v>
      </c>
      <c r="GK37">
        <v>0</v>
      </c>
    </row>
    <row r="38" spans="1:193" x14ac:dyDescent="0.3">
      <c r="A38" s="110">
        <v>45966.809236111112</v>
      </c>
      <c r="B38" t="s">
        <v>735</v>
      </c>
      <c r="D38">
        <v>3</v>
      </c>
      <c r="E38">
        <v>1</v>
      </c>
      <c r="F38">
        <v>2100</v>
      </c>
      <c r="G38" t="s">
        <v>452</v>
      </c>
      <c r="H38" t="s">
        <v>453</v>
      </c>
      <c r="I38">
        <v>0.75</v>
      </c>
      <c r="J38">
        <v>0.77</v>
      </c>
      <c r="K38">
        <v>4.45</v>
      </c>
      <c r="L38" t="s">
        <v>688</v>
      </c>
      <c r="M38">
        <v>963.74599999999998</v>
      </c>
      <c r="N38">
        <v>0</v>
      </c>
      <c r="O38">
        <v>276.71899999999999</v>
      </c>
      <c r="P38">
        <v>1361.42</v>
      </c>
      <c r="Q38">
        <v>0</v>
      </c>
      <c r="R38">
        <v>-3853.61</v>
      </c>
      <c r="S38">
        <v>0</v>
      </c>
      <c r="T38">
        <v>0</v>
      </c>
      <c r="U38">
        <v>505.55700000000002</v>
      </c>
      <c r="V38">
        <v>910.85</v>
      </c>
      <c r="W38">
        <v>2025.88</v>
      </c>
      <c r="X38">
        <v>119.621</v>
      </c>
      <c r="Y38">
        <v>2310.19</v>
      </c>
      <c r="Z38">
        <v>2601.89</v>
      </c>
      <c r="AB38">
        <v>0</v>
      </c>
      <c r="AC38">
        <v>0</v>
      </c>
      <c r="AD38">
        <v>0</v>
      </c>
      <c r="AE38">
        <v>43.1492</v>
      </c>
      <c r="AF38">
        <v>43.1492</v>
      </c>
      <c r="AG38">
        <v>0</v>
      </c>
      <c r="AH38">
        <v>3.93</v>
      </c>
      <c r="AI38">
        <v>0</v>
      </c>
      <c r="AJ38">
        <v>0.88</v>
      </c>
      <c r="AK38">
        <v>4.37</v>
      </c>
      <c r="AL38">
        <v>0</v>
      </c>
      <c r="AM38">
        <v>-4.99</v>
      </c>
      <c r="AN38">
        <v>0</v>
      </c>
      <c r="AO38">
        <v>0</v>
      </c>
      <c r="AP38">
        <v>1.79</v>
      </c>
      <c r="AQ38">
        <v>5.34</v>
      </c>
      <c r="AR38">
        <v>6.7</v>
      </c>
      <c r="AS38">
        <v>0.42</v>
      </c>
      <c r="AT38">
        <v>18.440000000000001</v>
      </c>
      <c r="AU38">
        <v>9.18</v>
      </c>
      <c r="AV38">
        <v>1.55</v>
      </c>
      <c r="AW38">
        <v>0</v>
      </c>
      <c r="AX38">
        <v>0.22</v>
      </c>
      <c r="AY38">
        <v>1.07</v>
      </c>
      <c r="AZ38">
        <v>-0.88</v>
      </c>
      <c r="BA38">
        <v>0</v>
      </c>
      <c r="BB38">
        <v>0</v>
      </c>
      <c r="BC38">
        <v>0.5</v>
      </c>
      <c r="BD38">
        <v>2.5499999999999998</v>
      </c>
      <c r="BE38">
        <v>1.76</v>
      </c>
      <c r="BF38">
        <v>0.12</v>
      </c>
      <c r="BG38">
        <v>6.89</v>
      </c>
      <c r="BH38">
        <v>0.36571500000000001</v>
      </c>
      <c r="BI38">
        <v>0</v>
      </c>
      <c r="BJ38">
        <v>3.1598399999999999E-2</v>
      </c>
      <c r="BK38">
        <v>0.128826</v>
      </c>
      <c r="BL38">
        <v>0</v>
      </c>
      <c r="BM38">
        <v>-7.3240099999999997E-3</v>
      </c>
      <c r="BN38">
        <v>0</v>
      </c>
      <c r="BO38">
        <v>0</v>
      </c>
      <c r="BP38">
        <v>5.8625900000000002E-2</v>
      </c>
      <c r="BQ38">
        <v>8.5148699999999994E-2</v>
      </c>
      <c r="BR38">
        <v>0.24510499999999999</v>
      </c>
      <c r="BS38">
        <v>2.02483E-2</v>
      </c>
      <c r="BT38">
        <v>0.92794200000000004</v>
      </c>
      <c r="BU38">
        <v>0.52613900000000002</v>
      </c>
      <c r="BV38">
        <v>1143.24</v>
      </c>
      <c r="BW38">
        <v>0</v>
      </c>
      <c r="BX38">
        <v>276.71899999999999</v>
      </c>
      <c r="BY38">
        <v>1340.55</v>
      </c>
      <c r="BZ38">
        <v>-3853.61</v>
      </c>
      <c r="CA38">
        <v>505.55700000000002</v>
      </c>
      <c r="CB38">
        <v>915.09699999999998</v>
      </c>
      <c r="CC38">
        <v>2025.88</v>
      </c>
      <c r="CD38">
        <v>119.621</v>
      </c>
      <c r="CE38">
        <v>2473.0500000000002</v>
      </c>
      <c r="CF38">
        <v>2760.5</v>
      </c>
      <c r="CH38">
        <v>0</v>
      </c>
      <c r="CI38">
        <v>0</v>
      </c>
      <c r="CJ38">
        <v>43.1492</v>
      </c>
      <c r="CK38">
        <v>43.1492</v>
      </c>
      <c r="CL38">
        <v>0</v>
      </c>
      <c r="CM38">
        <v>4.75</v>
      </c>
      <c r="CN38">
        <v>0</v>
      </c>
      <c r="CO38">
        <v>0.88</v>
      </c>
      <c r="CP38">
        <v>4.3</v>
      </c>
      <c r="CQ38">
        <v>-4.9800000000000004</v>
      </c>
      <c r="CR38">
        <v>1.79</v>
      </c>
      <c r="CS38">
        <v>5.35</v>
      </c>
      <c r="CT38">
        <v>6.7</v>
      </c>
      <c r="CU38">
        <v>0.42</v>
      </c>
      <c r="CV38">
        <v>19.21</v>
      </c>
      <c r="CW38">
        <v>9.93</v>
      </c>
      <c r="CX38">
        <v>1.84</v>
      </c>
      <c r="CY38">
        <v>0</v>
      </c>
      <c r="CZ38">
        <v>0.22</v>
      </c>
      <c r="DA38">
        <v>5.22</v>
      </c>
      <c r="DB38">
        <v>-0.88</v>
      </c>
      <c r="DC38">
        <v>0.5</v>
      </c>
      <c r="DD38">
        <v>2.56</v>
      </c>
      <c r="DE38">
        <v>1.76</v>
      </c>
      <c r="DF38">
        <v>0.12</v>
      </c>
      <c r="DG38">
        <v>11.34</v>
      </c>
      <c r="DH38">
        <v>0.45604499999999998</v>
      </c>
      <c r="DI38">
        <v>0</v>
      </c>
      <c r="DJ38">
        <v>3.1598399999999999E-2</v>
      </c>
      <c r="DK38">
        <v>0.12568499999999999</v>
      </c>
      <c r="DL38">
        <v>-7.3240099999999997E-3</v>
      </c>
      <c r="DM38">
        <v>5.8625900000000002E-2</v>
      </c>
      <c r="DN38">
        <v>8.5444099999999995E-2</v>
      </c>
      <c r="DO38">
        <v>0.24510499999999999</v>
      </c>
      <c r="DP38">
        <v>2.02483E-2</v>
      </c>
      <c r="DQ38">
        <v>1.0154300000000001</v>
      </c>
      <c r="DR38">
        <v>0.61332799999999998</v>
      </c>
      <c r="DS38" t="s">
        <v>689</v>
      </c>
      <c r="DT38" t="s">
        <v>700</v>
      </c>
      <c r="DU38" t="s">
        <v>701</v>
      </c>
      <c r="DV38" t="s">
        <v>455</v>
      </c>
      <c r="DW38">
        <v>8.7484599999999996E-2</v>
      </c>
      <c r="DX38">
        <v>8.7189100000000005E-2</v>
      </c>
      <c r="EC38">
        <v>9.18</v>
      </c>
      <c r="ED38">
        <v>0</v>
      </c>
      <c r="EE38">
        <v>9.93</v>
      </c>
      <c r="EF38">
        <v>0</v>
      </c>
      <c r="EG38">
        <v>2.84</v>
      </c>
      <c r="EH38">
        <v>0</v>
      </c>
      <c r="EI38">
        <v>2.12</v>
      </c>
      <c r="EJ38">
        <v>5.16</v>
      </c>
      <c r="EK38">
        <v>1</v>
      </c>
      <c r="EL38">
        <v>1</v>
      </c>
      <c r="EM38">
        <v>2.4388000000000001</v>
      </c>
      <c r="EP38">
        <v>1</v>
      </c>
      <c r="EQ38">
        <v>1</v>
      </c>
      <c r="ER38">
        <v>26.388999999999999</v>
      </c>
      <c r="ES38">
        <v>26.742999999999999</v>
      </c>
      <c r="ET38">
        <v>26.367799999999999</v>
      </c>
      <c r="EU38">
        <v>26.722200000000001</v>
      </c>
      <c r="EV38">
        <v>344.63799999999998</v>
      </c>
      <c r="EW38">
        <v>0</v>
      </c>
      <c r="EX38">
        <v>49.925600000000003</v>
      </c>
      <c r="EY38">
        <v>237.80699999999999</v>
      </c>
      <c r="EZ38">
        <v>0</v>
      </c>
      <c r="FA38">
        <v>-294.59500000000003</v>
      </c>
      <c r="FB38">
        <v>0</v>
      </c>
      <c r="FC38">
        <v>0</v>
      </c>
      <c r="FD38">
        <v>110.404</v>
      </c>
      <c r="FE38">
        <v>154.34200000000001</v>
      </c>
      <c r="FF38">
        <v>391.38499999999999</v>
      </c>
      <c r="FG38">
        <v>27.673200000000001</v>
      </c>
      <c r="FH38">
        <v>1021.58</v>
      </c>
      <c r="FI38">
        <v>0</v>
      </c>
      <c r="FJ38">
        <v>0</v>
      </c>
      <c r="FK38">
        <v>0</v>
      </c>
      <c r="FL38">
        <v>252.315</v>
      </c>
      <c r="FM38">
        <v>252.315</v>
      </c>
      <c r="FN38">
        <v>207.107</v>
      </c>
      <c r="FO38">
        <v>0</v>
      </c>
      <c r="FP38">
        <v>24.962800000000001</v>
      </c>
      <c r="FQ38">
        <v>117.27200000000001</v>
      </c>
      <c r="FR38">
        <v>-98.198300000000003</v>
      </c>
      <c r="FS38">
        <v>55.201799999999999</v>
      </c>
      <c r="FT38">
        <v>77.414100000000005</v>
      </c>
      <c r="FU38">
        <v>195.69200000000001</v>
      </c>
      <c r="FV38">
        <v>13.836600000000001</v>
      </c>
      <c r="FW38">
        <v>593.28800000000001</v>
      </c>
      <c r="FX38">
        <v>0</v>
      </c>
      <c r="FY38">
        <v>0</v>
      </c>
      <c r="FZ38">
        <v>252.315</v>
      </c>
      <c r="GA38">
        <v>252.315</v>
      </c>
      <c r="GB38">
        <v>2.4388000000000001</v>
      </c>
      <c r="GC38">
        <v>3854.73</v>
      </c>
      <c r="GD38">
        <v>1983.34</v>
      </c>
      <c r="GE38">
        <v>51.451999999999998</v>
      </c>
      <c r="GF38">
        <v>2.4388000000000001</v>
      </c>
      <c r="GG38">
        <v>3854.73</v>
      </c>
      <c r="GH38">
        <v>1987.51</v>
      </c>
      <c r="GI38">
        <v>51.560400000000001</v>
      </c>
      <c r="GJ38">
        <v>0</v>
      </c>
      <c r="GK38">
        <v>0</v>
      </c>
    </row>
    <row r="39" spans="1:193" x14ac:dyDescent="0.3">
      <c r="A39" s="110">
        <v>45966.809872685182</v>
      </c>
      <c r="B39" t="s">
        <v>736</v>
      </c>
      <c r="D39">
        <v>4</v>
      </c>
      <c r="E39">
        <v>1</v>
      </c>
      <c r="F39">
        <v>2100</v>
      </c>
      <c r="G39" t="s">
        <v>452</v>
      </c>
      <c r="H39" t="s">
        <v>453</v>
      </c>
      <c r="I39">
        <v>0.63</v>
      </c>
      <c r="J39">
        <v>0.57999999999999996</v>
      </c>
      <c r="K39">
        <v>4.1399999999999997</v>
      </c>
      <c r="L39">
        <v>48</v>
      </c>
      <c r="M39">
        <v>1501.88</v>
      </c>
      <c r="N39">
        <v>53.485199999999999</v>
      </c>
      <c r="O39">
        <v>277.42</v>
      </c>
      <c r="P39">
        <v>1356.35</v>
      </c>
      <c r="Q39">
        <v>0</v>
      </c>
      <c r="R39">
        <v>-4070.87</v>
      </c>
      <c r="S39">
        <v>0</v>
      </c>
      <c r="T39">
        <v>0</v>
      </c>
      <c r="U39">
        <v>505.55700000000002</v>
      </c>
      <c r="V39">
        <v>933.05499999999995</v>
      </c>
      <c r="W39">
        <v>2025.88</v>
      </c>
      <c r="X39">
        <v>119.621</v>
      </c>
      <c r="Y39">
        <v>2702.38</v>
      </c>
      <c r="Z39">
        <v>3189.13</v>
      </c>
      <c r="AA39">
        <v>32.773699999999998</v>
      </c>
      <c r="AB39">
        <v>0</v>
      </c>
      <c r="AC39">
        <v>0</v>
      </c>
      <c r="AD39">
        <v>0</v>
      </c>
      <c r="AE39">
        <v>43.1492</v>
      </c>
      <c r="AF39">
        <v>43.1492</v>
      </c>
      <c r="AG39">
        <v>0</v>
      </c>
      <c r="AH39">
        <v>5.69</v>
      </c>
      <c r="AI39">
        <v>0.24</v>
      </c>
      <c r="AJ39">
        <v>0.89</v>
      </c>
      <c r="AK39">
        <v>4.32</v>
      </c>
      <c r="AL39">
        <v>0</v>
      </c>
      <c r="AM39">
        <v>-5.35</v>
      </c>
      <c r="AN39">
        <v>0</v>
      </c>
      <c r="AO39">
        <v>0</v>
      </c>
      <c r="AP39">
        <v>1.76</v>
      </c>
      <c r="AQ39">
        <v>5.42</v>
      </c>
      <c r="AR39">
        <v>6.66</v>
      </c>
      <c r="AS39">
        <v>0.42</v>
      </c>
      <c r="AT39">
        <v>20.05</v>
      </c>
      <c r="AU39">
        <v>11.14</v>
      </c>
      <c r="AV39">
        <v>2.2599999999999998</v>
      </c>
      <c r="AW39">
        <v>0.04</v>
      </c>
      <c r="AX39">
        <v>0.23</v>
      </c>
      <c r="AY39">
        <v>1.1399999999999999</v>
      </c>
      <c r="AZ39">
        <v>-0.97</v>
      </c>
      <c r="BA39">
        <v>0</v>
      </c>
      <c r="BB39">
        <v>0</v>
      </c>
      <c r="BC39">
        <v>0.5</v>
      </c>
      <c r="BD39">
        <v>2.57</v>
      </c>
      <c r="BE39">
        <v>1.76</v>
      </c>
      <c r="BF39">
        <v>0.12</v>
      </c>
      <c r="BG39">
        <v>7.65</v>
      </c>
      <c r="BH39">
        <v>0.50528700000000004</v>
      </c>
      <c r="BI39">
        <v>0</v>
      </c>
      <c r="BJ39">
        <v>3.1678400000000002E-2</v>
      </c>
      <c r="BK39">
        <v>0.14655199999999999</v>
      </c>
      <c r="BL39">
        <v>0</v>
      </c>
      <c r="BM39">
        <v>-1.0412299999999999E-2</v>
      </c>
      <c r="BN39">
        <v>0</v>
      </c>
      <c r="BO39">
        <v>0</v>
      </c>
      <c r="BP39">
        <v>5.8625900000000002E-2</v>
      </c>
      <c r="BQ39">
        <v>8.6097800000000002E-2</v>
      </c>
      <c r="BR39">
        <v>0.24510499999999999</v>
      </c>
      <c r="BS39">
        <v>2.02483E-2</v>
      </c>
      <c r="BT39">
        <v>1.08318</v>
      </c>
      <c r="BU39">
        <v>0.68351799999999996</v>
      </c>
      <c r="BV39">
        <v>1640.51</v>
      </c>
      <c r="BW39">
        <v>115.652</v>
      </c>
      <c r="BX39">
        <v>277.42</v>
      </c>
      <c r="BY39">
        <v>1308.78</v>
      </c>
      <c r="BZ39">
        <v>-4070.87</v>
      </c>
      <c r="CA39">
        <v>505.55700000000002</v>
      </c>
      <c r="CB39">
        <v>939.07500000000005</v>
      </c>
      <c r="CC39">
        <v>2025.88</v>
      </c>
      <c r="CD39">
        <v>119.621</v>
      </c>
      <c r="CE39">
        <v>2861.63</v>
      </c>
      <c r="CF39">
        <v>3342.36</v>
      </c>
      <c r="CG39">
        <v>67.894499999999994</v>
      </c>
      <c r="CH39">
        <v>0</v>
      </c>
      <c r="CI39">
        <v>0</v>
      </c>
      <c r="CJ39">
        <v>43.1492</v>
      </c>
      <c r="CK39">
        <v>43.1492</v>
      </c>
      <c r="CL39">
        <v>0</v>
      </c>
      <c r="CM39">
        <v>6.26</v>
      </c>
      <c r="CN39">
        <v>0.45</v>
      </c>
      <c r="CO39">
        <v>0.89</v>
      </c>
      <c r="CP39">
        <v>4.17</v>
      </c>
      <c r="CQ39">
        <v>-5.42</v>
      </c>
      <c r="CR39">
        <v>1.76</v>
      </c>
      <c r="CS39">
        <v>5.44</v>
      </c>
      <c r="CT39">
        <v>6.66</v>
      </c>
      <c r="CU39">
        <v>0.42</v>
      </c>
      <c r="CV39">
        <v>20.63</v>
      </c>
      <c r="CW39">
        <v>11.77</v>
      </c>
      <c r="CX39">
        <v>2.4700000000000002</v>
      </c>
      <c r="CY39">
        <v>7.0000000000000007E-2</v>
      </c>
      <c r="CZ39">
        <v>0.23</v>
      </c>
      <c r="DA39">
        <v>5.04</v>
      </c>
      <c r="DB39">
        <v>-0.97</v>
      </c>
      <c r="DC39">
        <v>0.5</v>
      </c>
      <c r="DD39">
        <v>2.57</v>
      </c>
      <c r="DE39">
        <v>1.76</v>
      </c>
      <c r="DF39">
        <v>0.12</v>
      </c>
      <c r="DG39">
        <v>11.79</v>
      </c>
      <c r="DH39">
        <v>0.55419200000000002</v>
      </c>
      <c r="DI39">
        <v>0</v>
      </c>
      <c r="DJ39">
        <v>3.1678400000000002E-2</v>
      </c>
      <c r="DK39">
        <v>0.14335200000000001</v>
      </c>
      <c r="DL39">
        <v>-1.0412299999999999E-2</v>
      </c>
      <c r="DM39">
        <v>5.8625900000000002E-2</v>
      </c>
      <c r="DN39">
        <v>8.6578299999999997E-2</v>
      </c>
      <c r="DO39">
        <v>0.24510499999999999</v>
      </c>
      <c r="DP39">
        <v>2.02483E-2</v>
      </c>
      <c r="DQ39">
        <v>1.12937</v>
      </c>
      <c r="DR39">
        <v>0.72922200000000004</v>
      </c>
      <c r="DS39" t="s">
        <v>689</v>
      </c>
      <c r="DT39" t="s">
        <v>700</v>
      </c>
      <c r="DU39" t="s">
        <v>701</v>
      </c>
      <c r="DV39" t="s">
        <v>455</v>
      </c>
      <c r="DW39">
        <v>4.6184799999999998E-2</v>
      </c>
      <c r="DX39">
        <v>4.57042E-2</v>
      </c>
      <c r="EC39">
        <v>11.14</v>
      </c>
      <c r="ED39">
        <v>0</v>
      </c>
      <c r="EE39">
        <v>11.77</v>
      </c>
      <c r="EF39">
        <v>0</v>
      </c>
      <c r="EG39">
        <v>3.67</v>
      </c>
      <c r="EH39">
        <v>0</v>
      </c>
      <c r="EI39">
        <v>2.83</v>
      </c>
      <c r="EJ39">
        <v>4.9800000000000004</v>
      </c>
      <c r="EK39">
        <v>1</v>
      </c>
      <c r="EL39">
        <v>1</v>
      </c>
      <c r="EM39">
        <v>2.4405999999999999</v>
      </c>
      <c r="EP39">
        <v>1</v>
      </c>
      <c r="EQ39">
        <v>1</v>
      </c>
      <c r="ER39">
        <v>22.971</v>
      </c>
      <c r="ES39">
        <v>23.256</v>
      </c>
      <c r="ET39">
        <v>22.9422</v>
      </c>
      <c r="EU39">
        <v>23.226700000000001</v>
      </c>
      <c r="EV39">
        <v>501.64699999999999</v>
      </c>
      <c r="EW39">
        <v>8.1449499999999997</v>
      </c>
      <c r="EX39">
        <v>50.052</v>
      </c>
      <c r="EY39">
        <v>253.053</v>
      </c>
      <c r="EZ39">
        <v>0</v>
      </c>
      <c r="FA39">
        <v>-323.601</v>
      </c>
      <c r="FB39">
        <v>0</v>
      </c>
      <c r="FC39">
        <v>0</v>
      </c>
      <c r="FD39">
        <v>110.404</v>
      </c>
      <c r="FE39">
        <v>156.74600000000001</v>
      </c>
      <c r="FF39">
        <v>391.38499999999999</v>
      </c>
      <c r="FG39">
        <v>27.673200000000001</v>
      </c>
      <c r="FH39">
        <v>1175.5</v>
      </c>
      <c r="FI39">
        <v>0</v>
      </c>
      <c r="FJ39">
        <v>0</v>
      </c>
      <c r="FK39">
        <v>0</v>
      </c>
      <c r="FL39">
        <v>252.315</v>
      </c>
      <c r="FM39">
        <v>252.315</v>
      </c>
      <c r="FN39">
        <v>276.47899999999998</v>
      </c>
      <c r="FO39">
        <v>7.5112300000000003</v>
      </c>
      <c r="FP39">
        <v>25.026</v>
      </c>
      <c r="FQ39">
        <v>120.94</v>
      </c>
      <c r="FR39">
        <v>-107.867</v>
      </c>
      <c r="FS39">
        <v>55.201799999999999</v>
      </c>
      <c r="FT39">
        <v>78.794899999999998</v>
      </c>
      <c r="FU39">
        <v>195.69200000000001</v>
      </c>
      <c r="FV39">
        <v>13.836600000000001</v>
      </c>
      <c r="FW39">
        <v>665.61500000000001</v>
      </c>
      <c r="FX39">
        <v>0</v>
      </c>
      <c r="FY39">
        <v>0</v>
      </c>
      <c r="FZ39">
        <v>252.315</v>
      </c>
      <c r="GA39">
        <v>252.315</v>
      </c>
      <c r="GB39">
        <v>2.4405999999999999</v>
      </c>
      <c r="GC39">
        <v>4072.06</v>
      </c>
      <c r="GD39">
        <v>2084.36</v>
      </c>
      <c r="GE39">
        <v>51.186799999999998</v>
      </c>
      <c r="GF39">
        <v>2.4405999999999999</v>
      </c>
      <c r="GG39">
        <v>4072.06</v>
      </c>
      <c r="GH39">
        <v>2054.29</v>
      </c>
      <c r="GI39">
        <v>50.448399999999999</v>
      </c>
      <c r="GJ39">
        <v>0</v>
      </c>
      <c r="GK39">
        <v>0</v>
      </c>
    </row>
    <row r="40" spans="1:193" x14ac:dyDescent="0.3">
      <c r="A40" s="110">
        <v>45966.81050925926</v>
      </c>
      <c r="B40" t="s">
        <v>737</v>
      </c>
      <c r="D40">
        <v>5</v>
      </c>
      <c r="E40">
        <v>1</v>
      </c>
      <c r="F40">
        <v>2100</v>
      </c>
      <c r="G40" t="s">
        <v>452</v>
      </c>
      <c r="H40" t="s">
        <v>453</v>
      </c>
      <c r="I40">
        <v>0.64</v>
      </c>
      <c r="J40">
        <v>0.67</v>
      </c>
      <c r="K40">
        <v>4.4800000000000004</v>
      </c>
      <c r="L40" t="s">
        <v>688</v>
      </c>
      <c r="M40">
        <v>851.53499999999997</v>
      </c>
      <c r="N40">
        <v>0</v>
      </c>
      <c r="O40">
        <v>275.22300000000001</v>
      </c>
      <c r="P40">
        <v>1374.17</v>
      </c>
      <c r="Q40">
        <v>0</v>
      </c>
      <c r="R40">
        <v>-3778.39</v>
      </c>
      <c r="S40">
        <v>0</v>
      </c>
      <c r="T40">
        <v>0</v>
      </c>
      <c r="U40">
        <v>505.55700000000002</v>
      </c>
      <c r="V40">
        <v>911.32100000000003</v>
      </c>
      <c r="W40">
        <v>2025.88</v>
      </c>
      <c r="X40">
        <v>119.621</v>
      </c>
      <c r="Y40">
        <v>2284.92</v>
      </c>
      <c r="Z40">
        <v>2500.9299999999998</v>
      </c>
      <c r="AB40">
        <v>0</v>
      </c>
      <c r="AC40">
        <v>0</v>
      </c>
      <c r="AD40">
        <v>0</v>
      </c>
      <c r="AE40">
        <v>43.1492</v>
      </c>
      <c r="AF40">
        <v>43.1492</v>
      </c>
      <c r="AG40">
        <v>0</v>
      </c>
      <c r="AH40">
        <v>3.2</v>
      </c>
      <c r="AI40">
        <v>0</v>
      </c>
      <c r="AJ40">
        <v>0.88</v>
      </c>
      <c r="AK40">
        <v>4.3899999999999997</v>
      </c>
      <c r="AL40">
        <v>0</v>
      </c>
      <c r="AM40">
        <v>-5.14</v>
      </c>
      <c r="AN40">
        <v>0</v>
      </c>
      <c r="AO40">
        <v>0</v>
      </c>
      <c r="AP40">
        <v>1.78</v>
      </c>
      <c r="AQ40">
        <v>5.34</v>
      </c>
      <c r="AR40">
        <v>6.7</v>
      </c>
      <c r="AS40">
        <v>0.42</v>
      </c>
      <c r="AT40">
        <v>17.57</v>
      </c>
      <c r="AU40">
        <v>8.4700000000000006</v>
      </c>
      <c r="AV40">
        <v>1.28</v>
      </c>
      <c r="AW40">
        <v>0</v>
      </c>
      <c r="AX40">
        <v>0.22</v>
      </c>
      <c r="AY40">
        <v>1.07</v>
      </c>
      <c r="AZ40">
        <v>-0.94</v>
      </c>
      <c r="BA40">
        <v>0</v>
      </c>
      <c r="BB40">
        <v>0</v>
      </c>
      <c r="BC40">
        <v>0.5</v>
      </c>
      <c r="BD40">
        <v>2.56</v>
      </c>
      <c r="BE40">
        <v>1.76</v>
      </c>
      <c r="BF40">
        <v>0.12</v>
      </c>
      <c r="BG40">
        <v>6.57</v>
      </c>
      <c r="BH40">
        <v>0.275588</v>
      </c>
      <c r="BI40">
        <v>0</v>
      </c>
      <c r="BJ40">
        <v>3.1427499999999997E-2</v>
      </c>
      <c r="BK40">
        <v>0.127471</v>
      </c>
      <c r="BL40">
        <v>0</v>
      </c>
      <c r="BM40">
        <v>-1.0965900000000001E-2</v>
      </c>
      <c r="BN40">
        <v>0</v>
      </c>
      <c r="BO40">
        <v>0</v>
      </c>
      <c r="BP40">
        <v>5.8625900000000002E-2</v>
      </c>
      <c r="BQ40">
        <v>8.5223499999999994E-2</v>
      </c>
      <c r="BR40">
        <v>0.24510499999999999</v>
      </c>
      <c r="BS40">
        <v>2.02483E-2</v>
      </c>
      <c r="BT40">
        <v>0.83272299999999999</v>
      </c>
      <c r="BU40">
        <v>0.43448599999999998</v>
      </c>
      <c r="BV40">
        <v>1006.03</v>
      </c>
      <c r="BW40">
        <v>0</v>
      </c>
      <c r="BX40">
        <v>275.22300000000001</v>
      </c>
      <c r="BY40">
        <v>1350.46</v>
      </c>
      <c r="BZ40">
        <v>-3778.39</v>
      </c>
      <c r="CA40">
        <v>505.55700000000002</v>
      </c>
      <c r="CB40">
        <v>916.22</v>
      </c>
      <c r="CC40">
        <v>2025.88</v>
      </c>
      <c r="CD40">
        <v>119.621</v>
      </c>
      <c r="CE40">
        <v>2420.6</v>
      </c>
      <c r="CF40">
        <v>2631.71</v>
      </c>
      <c r="CH40">
        <v>0</v>
      </c>
      <c r="CI40">
        <v>0</v>
      </c>
      <c r="CJ40">
        <v>43.1492</v>
      </c>
      <c r="CK40">
        <v>43.1492</v>
      </c>
      <c r="CL40">
        <v>0</v>
      </c>
      <c r="CM40">
        <v>3.92</v>
      </c>
      <c r="CN40">
        <v>0</v>
      </c>
      <c r="CO40">
        <v>0.88</v>
      </c>
      <c r="CP40">
        <v>4.3099999999999996</v>
      </c>
      <c r="CQ40">
        <v>-5.12</v>
      </c>
      <c r="CR40">
        <v>1.78</v>
      </c>
      <c r="CS40">
        <v>5.35</v>
      </c>
      <c r="CT40">
        <v>6.7</v>
      </c>
      <c r="CU40">
        <v>0.42</v>
      </c>
      <c r="CV40">
        <v>18.239999999999998</v>
      </c>
      <c r="CW40">
        <v>9.11</v>
      </c>
      <c r="CX40">
        <v>1.58</v>
      </c>
      <c r="CY40">
        <v>0</v>
      </c>
      <c r="CZ40">
        <v>0.22</v>
      </c>
      <c r="DA40">
        <v>5.25</v>
      </c>
      <c r="DB40">
        <v>-0.94</v>
      </c>
      <c r="DC40">
        <v>0.5</v>
      </c>
      <c r="DD40">
        <v>2.56</v>
      </c>
      <c r="DE40">
        <v>1.76</v>
      </c>
      <c r="DF40">
        <v>0.12</v>
      </c>
      <c r="DG40">
        <v>11.05</v>
      </c>
      <c r="DH40">
        <v>0.37955499999999998</v>
      </c>
      <c r="DI40">
        <v>0</v>
      </c>
      <c r="DJ40">
        <v>3.1427499999999997E-2</v>
      </c>
      <c r="DK40">
        <v>0.12667</v>
      </c>
      <c r="DL40">
        <v>-1.0965900000000001E-2</v>
      </c>
      <c r="DM40">
        <v>5.8625900000000002E-2</v>
      </c>
      <c r="DN40">
        <v>8.5439899999999999E-2</v>
      </c>
      <c r="DO40">
        <v>0.24510499999999999</v>
      </c>
      <c r="DP40">
        <v>2.02483E-2</v>
      </c>
      <c r="DQ40">
        <v>0.93610599999999999</v>
      </c>
      <c r="DR40">
        <v>0.53765300000000005</v>
      </c>
      <c r="DS40" t="s">
        <v>689</v>
      </c>
      <c r="DT40" t="s">
        <v>700</v>
      </c>
      <c r="DU40" t="s">
        <v>701</v>
      </c>
      <c r="DV40" t="s">
        <v>455</v>
      </c>
      <c r="DW40">
        <v>0.103383</v>
      </c>
      <c r="DX40">
        <v>0.10316699999999999</v>
      </c>
      <c r="EC40">
        <v>8.4700000000000006</v>
      </c>
      <c r="ED40">
        <v>0</v>
      </c>
      <c r="EE40">
        <v>9.11</v>
      </c>
      <c r="EF40">
        <v>0</v>
      </c>
      <c r="EG40">
        <v>2.57</v>
      </c>
      <c r="EH40">
        <v>0</v>
      </c>
      <c r="EI40">
        <v>1.86</v>
      </c>
      <c r="EJ40">
        <v>5.19</v>
      </c>
      <c r="EK40">
        <v>1</v>
      </c>
      <c r="EL40">
        <v>1</v>
      </c>
      <c r="EM40">
        <v>2.2885</v>
      </c>
      <c r="EP40">
        <v>1</v>
      </c>
      <c r="EQ40">
        <v>1</v>
      </c>
      <c r="ER40">
        <v>29.503</v>
      </c>
      <c r="ES40">
        <v>29.920999999999999</v>
      </c>
      <c r="ET40">
        <v>29.448599999999999</v>
      </c>
      <c r="EU40">
        <v>29.8659</v>
      </c>
      <c r="EV40">
        <v>284.53500000000003</v>
      </c>
      <c r="EW40">
        <v>0</v>
      </c>
      <c r="EX40">
        <v>49.6556</v>
      </c>
      <c r="EY40">
        <v>238.88800000000001</v>
      </c>
      <c r="EZ40">
        <v>0</v>
      </c>
      <c r="FA40">
        <v>-314.99</v>
      </c>
      <c r="FB40">
        <v>0</v>
      </c>
      <c r="FC40">
        <v>0</v>
      </c>
      <c r="FD40">
        <v>110.404</v>
      </c>
      <c r="FE40">
        <v>154.75700000000001</v>
      </c>
      <c r="FF40">
        <v>391.38499999999999</v>
      </c>
      <c r="FG40">
        <v>27.673200000000001</v>
      </c>
      <c r="FH40">
        <v>942.30799999999999</v>
      </c>
      <c r="FI40">
        <v>0</v>
      </c>
      <c r="FJ40">
        <v>0</v>
      </c>
      <c r="FK40">
        <v>0</v>
      </c>
      <c r="FL40">
        <v>252.315</v>
      </c>
      <c r="FM40">
        <v>252.315</v>
      </c>
      <c r="FN40">
        <v>178.166</v>
      </c>
      <c r="FO40">
        <v>0</v>
      </c>
      <c r="FP40">
        <v>24.8278</v>
      </c>
      <c r="FQ40">
        <v>116.98699999999999</v>
      </c>
      <c r="FR40">
        <v>-104.997</v>
      </c>
      <c r="FS40">
        <v>55.201799999999999</v>
      </c>
      <c r="FT40">
        <v>77.645600000000002</v>
      </c>
      <c r="FU40">
        <v>195.69200000000001</v>
      </c>
      <c r="FV40">
        <v>13.836600000000001</v>
      </c>
      <c r="FW40">
        <v>557.36099999999999</v>
      </c>
      <c r="FX40">
        <v>0</v>
      </c>
      <c r="FY40">
        <v>0</v>
      </c>
      <c r="FZ40">
        <v>252.315</v>
      </c>
      <c r="GA40">
        <v>252.315</v>
      </c>
      <c r="GB40">
        <v>2.2885</v>
      </c>
      <c r="GC40">
        <v>3779.5</v>
      </c>
      <c r="GD40">
        <v>1882.45</v>
      </c>
      <c r="GE40">
        <v>49.806899999999999</v>
      </c>
      <c r="GF40">
        <v>2.2885</v>
      </c>
      <c r="GG40">
        <v>3779.5</v>
      </c>
      <c r="GH40">
        <v>1890.67</v>
      </c>
      <c r="GI40">
        <v>50.0244</v>
      </c>
      <c r="GJ40">
        <v>0</v>
      </c>
      <c r="GK40">
        <v>0</v>
      </c>
    </row>
    <row r="41" spans="1:193" x14ac:dyDescent="0.3">
      <c r="A41" s="110">
        <v>45966.81113425926</v>
      </c>
      <c r="B41" t="s">
        <v>738</v>
      </c>
      <c r="D41">
        <v>6</v>
      </c>
      <c r="E41">
        <v>1</v>
      </c>
      <c r="F41">
        <v>2100</v>
      </c>
      <c r="G41" t="s">
        <v>452</v>
      </c>
      <c r="H41" t="s">
        <v>453</v>
      </c>
      <c r="I41">
        <v>0.15</v>
      </c>
      <c r="J41">
        <v>0.18</v>
      </c>
      <c r="K41">
        <v>3.99</v>
      </c>
      <c r="L41" t="s">
        <v>688</v>
      </c>
      <c r="M41">
        <v>248.137</v>
      </c>
      <c r="N41">
        <v>40.408000000000001</v>
      </c>
      <c r="O41">
        <v>280.19900000000001</v>
      </c>
      <c r="P41">
        <v>1040.58</v>
      </c>
      <c r="Q41">
        <v>0</v>
      </c>
      <c r="R41">
        <v>-4161.79</v>
      </c>
      <c r="S41">
        <v>0</v>
      </c>
      <c r="T41">
        <v>0</v>
      </c>
      <c r="U41">
        <v>505.55700000000002</v>
      </c>
      <c r="V41">
        <v>949.78700000000003</v>
      </c>
      <c r="W41">
        <v>2025.88</v>
      </c>
      <c r="X41">
        <v>119.621</v>
      </c>
      <c r="Y41">
        <v>1048.3900000000001</v>
      </c>
      <c r="Z41">
        <v>1609.33</v>
      </c>
      <c r="AA41">
        <v>16.172799999999999</v>
      </c>
      <c r="AB41">
        <v>0</v>
      </c>
      <c r="AC41">
        <v>0</v>
      </c>
      <c r="AD41">
        <v>0</v>
      </c>
      <c r="AE41">
        <v>43.1492</v>
      </c>
      <c r="AF41">
        <v>43.1492</v>
      </c>
      <c r="AG41">
        <v>0</v>
      </c>
      <c r="AH41">
        <v>1</v>
      </c>
      <c r="AI41">
        <v>0.17</v>
      </c>
      <c r="AJ41">
        <v>0.9</v>
      </c>
      <c r="AK41">
        <v>3.28</v>
      </c>
      <c r="AL41">
        <v>0</v>
      </c>
      <c r="AM41">
        <v>-5.36</v>
      </c>
      <c r="AN41">
        <v>0</v>
      </c>
      <c r="AO41">
        <v>0</v>
      </c>
      <c r="AP41">
        <v>1.74</v>
      </c>
      <c r="AQ41">
        <v>5.47</v>
      </c>
      <c r="AR41">
        <v>6.66</v>
      </c>
      <c r="AS41">
        <v>0.42</v>
      </c>
      <c r="AT41">
        <v>14.28</v>
      </c>
      <c r="AU41">
        <v>5.35</v>
      </c>
      <c r="AV41">
        <v>0.47</v>
      </c>
      <c r="AW41">
        <v>0.03</v>
      </c>
      <c r="AX41">
        <v>0.23</v>
      </c>
      <c r="AY41">
        <v>0.8</v>
      </c>
      <c r="AZ41">
        <v>-1.06</v>
      </c>
      <c r="BA41">
        <v>0</v>
      </c>
      <c r="BB41">
        <v>0</v>
      </c>
      <c r="BC41">
        <v>0.5</v>
      </c>
      <c r="BD41">
        <v>2.58</v>
      </c>
      <c r="BE41">
        <v>1.76</v>
      </c>
      <c r="BF41">
        <v>0.12</v>
      </c>
      <c r="BG41">
        <v>5.43</v>
      </c>
      <c r="BH41">
        <v>8.2338900000000007E-2</v>
      </c>
      <c r="BI41">
        <v>3.8128400000000001E-3</v>
      </c>
      <c r="BJ41">
        <v>3.1995799999999998E-2</v>
      </c>
      <c r="BK41">
        <v>0.100521</v>
      </c>
      <c r="BL41">
        <v>0</v>
      </c>
      <c r="BM41">
        <v>-1.3713700000000001E-2</v>
      </c>
      <c r="BN41">
        <v>0</v>
      </c>
      <c r="BO41">
        <v>0</v>
      </c>
      <c r="BP41">
        <v>5.8625900000000002E-2</v>
      </c>
      <c r="BQ41">
        <v>9.0067300000000003E-2</v>
      </c>
      <c r="BR41">
        <v>0.24510499999999999</v>
      </c>
      <c r="BS41">
        <v>2.02483E-2</v>
      </c>
      <c r="BT41">
        <v>0.61900100000000002</v>
      </c>
      <c r="BU41">
        <v>0.218669</v>
      </c>
      <c r="BV41">
        <v>299.113</v>
      </c>
      <c r="BW41">
        <v>40.054900000000004</v>
      </c>
      <c r="BX41">
        <v>280.19900000000001</v>
      </c>
      <c r="BY41">
        <v>1024.3800000000001</v>
      </c>
      <c r="BZ41">
        <v>-4161.79</v>
      </c>
      <c r="CA41">
        <v>505.55700000000002</v>
      </c>
      <c r="CB41">
        <v>953.80100000000004</v>
      </c>
      <c r="CC41">
        <v>2025.88</v>
      </c>
      <c r="CD41">
        <v>119.621</v>
      </c>
      <c r="CE41">
        <v>1086.82</v>
      </c>
      <c r="CF41">
        <v>1643.74</v>
      </c>
      <c r="CG41">
        <v>17.223600000000001</v>
      </c>
      <c r="CH41">
        <v>0</v>
      </c>
      <c r="CI41">
        <v>0</v>
      </c>
      <c r="CJ41">
        <v>43.1492</v>
      </c>
      <c r="CK41">
        <v>43.1492</v>
      </c>
      <c r="CL41">
        <v>0</v>
      </c>
      <c r="CM41">
        <v>1.2</v>
      </c>
      <c r="CN41">
        <v>0.17</v>
      </c>
      <c r="CO41">
        <v>0.9</v>
      </c>
      <c r="CP41">
        <v>3.23</v>
      </c>
      <c r="CQ41">
        <v>-5.34</v>
      </c>
      <c r="CR41">
        <v>1.74</v>
      </c>
      <c r="CS41">
        <v>5.48</v>
      </c>
      <c r="CT41">
        <v>6.66</v>
      </c>
      <c r="CU41">
        <v>0.42</v>
      </c>
      <c r="CV41">
        <v>14.46</v>
      </c>
      <c r="CW41">
        <v>5.5</v>
      </c>
      <c r="CX41">
        <v>0.55000000000000004</v>
      </c>
      <c r="CY41">
        <v>0.03</v>
      </c>
      <c r="CZ41">
        <v>0.23</v>
      </c>
      <c r="DA41">
        <v>4.71</v>
      </c>
      <c r="DB41">
        <v>-1.06</v>
      </c>
      <c r="DC41">
        <v>0.5</v>
      </c>
      <c r="DD41">
        <v>2.58</v>
      </c>
      <c r="DE41">
        <v>1.76</v>
      </c>
      <c r="DF41">
        <v>0.12</v>
      </c>
      <c r="DG41">
        <v>9.42</v>
      </c>
      <c r="DH41">
        <v>0.103879</v>
      </c>
      <c r="DI41">
        <v>4.1420600000000004E-3</v>
      </c>
      <c r="DJ41">
        <v>3.1995799999999998E-2</v>
      </c>
      <c r="DK41">
        <v>0.100149</v>
      </c>
      <c r="DL41">
        <v>-1.3713700000000001E-2</v>
      </c>
      <c r="DM41">
        <v>5.8625900000000002E-2</v>
      </c>
      <c r="DN41">
        <v>9.0214100000000005E-2</v>
      </c>
      <c r="DO41">
        <v>0.24510499999999999</v>
      </c>
      <c r="DP41">
        <v>2.02483E-2</v>
      </c>
      <c r="DQ41">
        <v>0.64064500000000002</v>
      </c>
      <c r="DR41">
        <v>0.24016599999999999</v>
      </c>
      <c r="DS41" t="s">
        <v>689</v>
      </c>
      <c r="DT41" t="s">
        <v>700</v>
      </c>
      <c r="DU41" t="s">
        <v>701</v>
      </c>
      <c r="DV41" t="s">
        <v>455</v>
      </c>
      <c r="DW41">
        <v>2.1644099999999999E-2</v>
      </c>
      <c r="DX41">
        <v>2.14973E-2</v>
      </c>
      <c r="EC41">
        <v>5.35</v>
      </c>
      <c r="ED41">
        <v>0</v>
      </c>
      <c r="EE41">
        <v>5.5</v>
      </c>
      <c r="EF41">
        <v>0</v>
      </c>
      <c r="EG41">
        <v>1.53</v>
      </c>
      <c r="EH41">
        <v>0</v>
      </c>
      <c r="EI41">
        <v>0.87</v>
      </c>
      <c r="EJ41">
        <v>4.6500000000000004</v>
      </c>
      <c r="EK41">
        <v>1</v>
      </c>
      <c r="EL41">
        <v>1</v>
      </c>
      <c r="EM41">
        <v>2.4773999999999998</v>
      </c>
      <c r="EP41">
        <v>1</v>
      </c>
      <c r="EQ41">
        <v>1</v>
      </c>
      <c r="ER41">
        <v>28.103000000000002</v>
      </c>
      <c r="ES41">
        <v>28.492999999999999</v>
      </c>
      <c r="ET41">
        <v>27.8703</v>
      </c>
      <c r="EU41">
        <v>28.255400000000002</v>
      </c>
      <c r="EV41">
        <v>104.319</v>
      </c>
      <c r="EW41">
        <v>5.7007199999999996</v>
      </c>
      <c r="EX41">
        <v>50.5535</v>
      </c>
      <c r="EY41">
        <v>177.48699999999999</v>
      </c>
      <c r="EZ41">
        <v>0</v>
      </c>
      <c r="FA41">
        <v>-353.66500000000002</v>
      </c>
      <c r="FB41">
        <v>0</v>
      </c>
      <c r="FC41">
        <v>0</v>
      </c>
      <c r="FD41">
        <v>110.404</v>
      </c>
      <c r="FE41">
        <v>161.34299999999999</v>
      </c>
      <c r="FF41">
        <v>391.38499999999999</v>
      </c>
      <c r="FG41">
        <v>27.673200000000001</v>
      </c>
      <c r="FH41">
        <v>675.2</v>
      </c>
      <c r="FI41">
        <v>0</v>
      </c>
      <c r="FJ41">
        <v>0</v>
      </c>
      <c r="FK41">
        <v>0</v>
      </c>
      <c r="FL41">
        <v>252.315</v>
      </c>
      <c r="FM41">
        <v>252.315</v>
      </c>
      <c r="FN41">
        <v>62.362900000000003</v>
      </c>
      <c r="FO41">
        <v>3.0426799999999998</v>
      </c>
      <c r="FP41">
        <v>25.276800000000001</v>
      </c>
      <c r="FQ41">
        <v>87.381100000000004</v>
      </c>
      <c r="FR41">
        <v>-117.88800000000001</v>
      </c>
      <c r="FS41">
        <v>55.201799999999999</v>
      </c>
      <c r="FT41">
        <v>80.904600000000002</v>
      </c>
      <c r="FU41">
        <v>195.69200000000001</v>
      </c>
      <c r="FV41">
        <v>13.836600000000001</v>
      </c>
      <c r="FW41">
        <v>405.81099999999998</v>
      </c>
      <c r="FX41">
        <v>0</v>
      </c>
      <c r="FY41">
        <v>0</v>
      </c>
      <c r="FZ41">
        <v>252.315</v>
      </c>
      <c r="GA41">
        <v>252.315</v>
      </c>
      <c r="GB41">
        <v>2.4773999999999998</v>
      </c>
      <c r="GC41">
        <v>4163.01</v>
      </c>
      <c r="GD41">
        <v>2247.1999999999998</v>
      </c>
      <c r="GE41">
        <v>53.9803</v>
      </c>
      <c r="GF41">
        <v>2.4773999999999998</v>
      </c>
      <c r="GG41">
        <v>4163.01</v>
      </c>
      <c r="GH41">
        <v>2253.63</v>
      </c>
      <c r="GI41">
        <v>54.134599999999999</v>
      </c>
      <c r="GJ41">
        <v>0</v>
      </c>
      <c r="GK41">
        <v>0</v>
      </c>
    </row>
    <row r="42" spans="1:193" x14ac:dyDescent="0.3">
      <c r="A42" s="110">
        <v>45966.81177083333</v>
      </c>
      <c r="B42" t="s">
        <v>739</v>
      </c>
      <c r="D42">
        <v>7</v>
      </c>
      <c r="E42">
        <v>1</v>
      </c>
      <c r="F42">
        <v>2100</v>
      </c>
      <c r="G42" t="s">
        <v>452</v>
      </c>
      <c r="H42" t="s">
        <v>453</v>
      </c>
      <c r="I42">
        <v>0.17</v>
      </c>
      <c r="J42">
        <v>0.19</v>
      </c>
      <c r="K42">
        <v>3.95</v>
      </c>
      <c r="L42" t="s">
        <v>688</v>
      </c>
      <c r="M42">
        <v>197.15</v>
      </c>
      <c r="N42">
        <v>89.488100000000003</v>
      </c>
      <c r="O42">
        <v>279.63499999999999</v>
      </c>
      <c r="P42">
        <v>1008.62</v>
      </c>
      <c r="Q42">
        <v>0</v>
      </c>
      <c r="R42">
        <v>-3737.19</v>
      </c>
      <c r="S42">
        <v>0</v>
      </c>
      <c r="T42">
        <v>0</v>
      </c>
      <c r="U42">
        <v>505.55700000000002</v>
      </c>
      <c r="V42">
        <v>958.72699999999998</v>
      </c>
      <c r="W42">
        <v>2025.88</v>
      </c>
      <c r="X42">
        <v>119.621</v>
      </c>
      <c r="Y42">
        <v>1447.5</v>
      </c>
      <c r="Z42">
        <v>1574.9</v>
      </c>
      <c r="AA42">
        <v>40.7881</v>
      </c>
      <c r="AB42">
        <v>0</v>
      </c>
      <c r="AC42">
        <v>0</v>
      </c>
      <c r="AD42">
        <v>0</v>
      </c>
      <c r="AE42">
        <v>43.1492</v>
      </c>
      <c r="AF42">
        <v>43.1492</v>
      </c>
      <c r="AG42">
        <v>0</v>
      </c>
      <c r="AH42">
        <v>0.67</v>
      </c>
      <c r="AI42">
        <v>0.49</v>
      </c>
      <c r="AJ42">
        <v>0.89</v>
      </c>
      <c r="AK42">
        <v>3.17</v>
      </c>
      <c r="AL42">
        <v>0</v>
      </c>
      <c r="AM42">
        <v>-4.9000000000000004</v>
      </c>
      <c r="AN42">
        <v>0</v>
      </c>
      <c r="AO42">
        <v>0</v>
      </c>
      <c r="AP42">
        <v>1.8</v>
      </c>
      <c r="AQ42">
        <v>5.54</v>
      </c>
      <c r="AR42">
        <v>6.71</v>
      </c>
      <c r="AS42">
        <v>0.42</v>
      </c>
      <c r="AT42">
        <v>14.79</v>
      </c>
      <c r="AU42">
        <v>5.22</v>
      </c>
      <c r="AV42">
        <v>0.32</v>
      </c>
      <c r="AW42">
        <v>0.06</v>
      </c>
      <c r="AX42">
        <v>0.23</v>
      </c>
      <c r="AY42">
        <v>0.78</v>
      </c>
      <c r="AZ42">
        <v>-1</v>
      </c>
      <c r="BA42">
        <v>0</v>
      </c>
      <c r="BB42">
        <v>0</v>
      </c>
      <c r="BC42">
        <v>0.5</v>
      </c>
      <c r="BD42">
        <v>2.57</v>
      </c>
      <c r="BE42">
        <v>1.76</v>
      </c>
      <c r="BF42">
        <v>0.12</v>
      </c>
      <c r="BG42">
        <v>5.34</v>
      </c>
      <c r="BH42">
        <v>3.04011E-2</v>
      </c>
      <c r="BI42">
        <v>4.7323699999999996E-3</v>
      </c>
      <c r="BJ42">
        <v>3.1931300000000003E-2</v>
      </c>
      <c r="BK42">
        <v>9.8192100000000004E-2</v>
      </c>
      <c r="BL42">
        <v>0</v>
      </c>
      <c r="BM42">
        <v>-1.3454900000000001E-2</v>
      </c>
      <c r="BN42">
        <v>0</v>
      </c>
      <c r="BO42">
        <v>0</v>
      </c>
      <c r="BP42">
        <v>5.8625900000000002E-2</v>
      </c>
      <c r="BQ42">
        <v>9.11333E-2</v>
      </c>
      <c r="BR42">
        <v>0.24510499999999999</v>
      </c>
      <c r="BS42">
        <v>2.02483E-2</v>
      </c>
      <c r="BT42">
        <v>0.56691400000000003</v>
      </c>
      <c r="BU42">
        <v>0.16525699999999999</v>
      </c>
      <c r="BV42">
        <v>242.696</v>
      </c>
      <c r="BW42">
        <v>101.637</v>
      </c>
      <c r="BX42">
        <v>279.63499999999999</v>
      </c>
      <c r="BY42">
        <v>995.452</v>
      </c>
      <c r="BZ42">
        <v>-3737.19</v>
      </c>
      <c r="CA42">
        <v>505.55700000000002</v>
      </c>
      <c r="CB42">
        <v>962.62300000000005</v>
      </c>
      <c r="CC42">
        <v>2025.88</v>
      </c>
      <c r="CD42">
        <v>119.621</v>
      </c>
      <c r="CE42">
        <v>1495.91</v>
      </c>
      <c r="CF42">
        <v>1619.42</v>
      </c>
      <c r="CG42">
        <v>49.834499999999998</v>
      </c>
      <c r="CH42">
        <v>0</v>
      </c>
      <c r="CI42">
        <v>0</v>
      </c>
      <c r="CJ42">
        <v>43.1492</v>
      </c>
      <c r="CK42">
        <v>43.1492</v>
      </c>
      <c r="CL42">
        <v>0</v>
      </c>
      <c r="CM42">
        <v>0.84</v>
      </c>
      <c r="CN42">
        <v>0.54</v>
      </c>
      <c r="CO42">
        <v>0.89</v>
      </c>
      <c r="CP42">
        <v>3.12</v>
      </c>
      <c r="CQ42">
        <v>-4.8899999999999997</v>
      </c>
      <c r="CR42">
        <v>1.8</v>
      </c>
      <c r="CS42">
        <v>5.55</v>
      </c>
      <c r="CT42">
        <v>6.71</v>
      </c>
      <c r="CU42">
        <v>0.42</v>
      </c>
      <c r="CV42">
        <v>14.98</v>
      </c>
      <c r="CW42">
        <v>5.39</v>
      </c>
      <c r="CX42">
        <v>0.39</v>
      </c>
      <c r="CY42">
        <v>7.0000000000000007E-2</v>
      </c>
      <c r="CZ42">
        <v>0.23</v>
      </c>
      <c r="DA42">
        <v>4.6399999999999997</v>
      </c>
      <c r="DB42">
        <v>-1</v>
      </c>
      <c r="DC42">
        <v>0.5</v>
      </c>
      <c r="DD42">
        <v>2.58</v>
      </c>
      <c r="DE42">
        <v>1.76</v>
      </c>
      <c r="DF42">
        <v>0.12</v>
      </c>
      <c r="DG42">
        <v>9.2899999999999991</v>
      </c>
      <c r="DH42">
        <v>5.0711300000000001E-2</v>
      </c>
      <c r="DI42">
        <v>5.2679700000000003E-3</v>
      </c>
      <c r="DJ42">
        <v>3.1931300000000003E-2</v>
      </c>
      <c r="DK42">
        <v>9.7001400000000002E-2</v>
      </c>
      <c r="DL42">
        <v>-1.3454900000000001E-2</v>
      </c>
      <c r="DM42">
        <v>5.8625900000000002E-2</v>
      </c>
      <c r="DN42">
        <v>9.1162800000000002E-2</v>
      </c>
      <c r="DO42">
        <v>0.24510499999999999</v>
      </c>
      <c r="DP42">
        <v>2.02483E-2</v>
      </c>
      <c r="DQ42">
        <v>0.58659899999999998</v>
      </c>
      <c r="DR42">
        <v>0.18491199999999999</v>
      </c>
      <c r="DS42" t="s">
        <v>689</v>
      </c>
      <c r="DT42" t="s">
        <v>700</v>
      </c>
      <c r="DU42" t="s">
        <v>701</v>
      </c>
      <c r="DV42" t="s">
        <v>455</v>
      </c>
      <c r="DW42">
        <v>1.96846E-2</v>
      </c>
      <c r="DX42">
        <v>1.9655099999999998E-2</v>
      </c>
      <c r="EC42">
        <v>5.22</v>
      </c>
      <c r="ED42">
        <v>0</v>
      </c>
      <c r="EE42">
        <v>5.39</v>
      </c>
      <c r="EF42">
        <v>0</v>
      </c>
      <c r="EG42">
        <v>1.39</v>
      </c>
      <c r="EH42">
        <v>0</v>
      </c>
      <c r="EI42">
        <v>0.75</v>
      </c>
      <c r="EJ42">
        <v>4.58</v>
      </c>
      <c r="EK42">
        <v>1</v>
      </c>
      <c r="EL42">
        <v>1</v>
      </c>
      <c r="EM42">
        <v>2.3512</v>
      </c>
      <c r="EP42">
        <v>1</v>
      </c>
      <c r="EQ42">
        <v>1</v>
      </c>
      <c r="ER42">
        <v>28.53</v>
      </c>
      <c r="ES42">
        <v>28.928999999999998</v>
      </c>
      <c r="ET42">
        <v>28.427199999999999</v>
      </c>
      <c r="EU42">
        <v>28.823699999999999</v>
      </c>
      <c r="EV42">
        <v>71.827100000000002</v>
      </c>
      <c r="EW42">
        <v>12.981199999999999</v>
      </c>
      <c r="EX42">
        <v>50.451599999999999</v>
      </c>
      <c r="EY42">
        <v>172.82499999999999</v>
      </c>
      <c r="EZ42">
        <v>0</v>
      </c>
      <c r="FA42">
        <v>-333.601</v>
      </c>
      <c r="FB42">
        <v>0</v>
      </c>
      <c r="FC42">
        <v>0</v>
      </c>
      <c r="FD42">
        <v>110.404</v>
      </c>
      <c r="FE42">
        <v>162.83500000000001</v>
      </c>
      <c r="FF42">
        <v>391.38499999999999</v>
      </c>
      <c r="FG42">
        <v>27.673200000000001</v>
      </c>
      <c r="FH42">
        <v>666.78099999999995</v>
      </c>
      <c r="FI42">
        <v>0</v>
      </c>
      <c r="FJ42">
        <v>0</v>
      </c>
      <c r="FK42">
        <v>0</v>
      </c>
      <c r="FL42">
        <v>252.315</v>
      </c>
      <c r="FM42">
        <v>252.315</v>
      </c>
      <c r="FN42">
        <v>45.2361</v>
      </c>
      <c r="FO42">
        <v>7.3810700000000002</v>
      </c>
      <c r="FP42">
        <v>25.2258</v>
      </c>
      <c r="FQ42">
        <v>85.083699999999993</v>
      </c>
      <c r="FR42">
        <v>-111.2</v>
      </c>
      <c r="FS42">
        <v>55.201799999999999</v>
      </c>
      <c r="FT42">
        <v>81.633300000000006</v>
      </c>
      <c r="FU42">
        <v>195.69200000000001</v>
      </c>
      <c r="FV42">
        <v>13.836600000000001</v>
      </c>
      <c r="FW42">
        <v>398.09100000000001</v>
      </c>
      <c r="FX42">
        <v>0</v>
      </c>
      <c r="FY42">
        <v>0</v>
      </c>
      <c r="FZ42">
        <v>252.315</v>
      </c>
      <c r="GA42">
        <v>252.315</v>
      </c>
      <c r="GB42">
        <v>2.3512</v>
      </c>
      <c r="GC42">
        <v>3738.28</v>
      </c>
      <c r="GD42">
        <v>1867.49</v>
      </c>
      <c r="GE42">
        <v>49.9559</v>
      </c>
      <c r="GF42">
        <v>2.3512</v>
      </c>
      <c r="GG42">
        <v>3738.28</v>
      </c>
      <c r="GH42">
        <v>1868.67</v>
      </c>
      <c r="GI42">
        <v>49.987499999999997</v>
      </c>
      <c r="GJ42">
        <v>0</v>
      </c>
      <c r="GK42">
        <v>0</v>
      </c>
    </row>
    <row r="43" spans="1:193" x14ac:dyDescent="0.3">
      <c r="A43" s="110">
        <v>45966.812384259261</v>
      </c>
      <c r="B43" t="s">
        <v>740</v>
      </c>
      <c r="D43">
        <v>8</v>
      </c>
      <c r="E43">
        <v>1</v>
      </c>
      <c r="F43">
        <v>2100</v>
      </c>
      <c r="G43" t="s">
        <v>452</v>
      </c>
      <c r="H43" t="s">
        <v>453</v>
      </c>
      <c r="I43">
        <v>0.45</v>
      </c>
      <c r="J43">
        <v>0.41</v>
      </c>
      <c r="K43">
        <v>3.9</v>
      </c>
      <c r="L43">
        <v>80</v>
      </c>
      <c r="M43">
        <v>217.30500000000001</v>
      </c>
      <c r="N43">
        <v>373.303</v>
      </c>
      <c r="O43">
        <v>280.73099999999999</v>
      </c>
      <c r="P43">
        <v>967.05399999999997</v>
      </c>
      <c r="Q43">
        <v>0</v>
      </c>
      <c r="R43">
        <v>-4216.05</v>
      </c>
      <c r="S43">
        <v>0</v>
      </c>
      <c r="T43">
        <v>0</v>
      </c>
      <c r="U43">
        <v>505.55700000000002</v>
      </c>
      <c r="V43">
        <v>970.80700000000002</v>
      </c>
      <c r="W43">
        <v>2025.88</v>
      </c>
      <c r="X43">
        <v>119.621</v>
      </c>
      <c r="Y43">
        <v>1244.21</v>
      </c>
      <c r="Z43">
        <v>1838.39</v>
      </c>
      <c r="AA43">
        <v>130.215</v>
      </c>
      <c r="AB43">
        <v>0</v>
      </c>
      <c r="AC43">
        <v>0</v>
      </c>
      <c r="AD43">
        <v>0</v>
      </c>
      <c r="AE43">
        <v>43.1492</v>
      </c>
      <c r="AF43">
        <v>43.1492</v>
      </c>
      <c r="AG43">
        <v>0</v>
      </c>
      <c r="AH43">
        <v>0.88</v>
      </c>
      <c r="AI43">
        <v>1.29</v>
      </c>
      <c r="AJ43">
        <v>0.9</v>
      </c>
      <c r="AK43">
        <v>3.04</v>
      </c>
      <c r="AL43">
        <v>0</v>
      </c>
      <c r="AM43">
        <v>-5.49</v>
      </c>
      <c r="AN43">
        <v>0</v>
      </c>
      <c r="AO43">
        <v>0</v>
      </c>
      <c r="AP43">
        <v>1.73</v>
      </c>
      <c r="AQ43">
        <v>5.52</v>
      </c>
      <c r="AR43">
        <v>6.63</v>
      </c>
      <c r="AS43">
        <v>0.42</v>
      </c>
      <c r="AT43">
        <v>14.92</v>
      </c>
      <c r="AU43">
        <v>6.11</v>
      </c>
      <c r="AV43">
        <v>0.42</v>
      </c>
      <c r="AW43">
        <v>0.24</v>
      </c>
      <c r="AX43">
        <v>0.23</v>
      </c>
      <c r="AY43">
        <v>0.76</v>
      </c>
      <c r="AZ43">
        <v>-1.06</v>
      </c>
      <c r="BA43">
        <v>0</v>
      </c>
      <c r="BB43">
        <v>0</v>
      </c>
      <c r="BC43">
        <v>0.5</v>
      </c>
      <c r="BD43">
        <v>2.59</v>
      </c>
      <c r="BE43">
        <v>1.76</v>
      </c>
      <c r="BF43">
        <v>0.12</v>
      </c>
      <c r="BG43">
        <v>5.56</v>
      </c>
      <c r="BH43">
        <v>7.8210500000000002E-2</v>
      </c>
      <c r="BI43">
        <v>1.9322099999999998E-2</v>
      </c>
      <c r="BJ43">
        <v>3.2056500000000002E-2</v>
      </c>
      <c r="BK43">
        <v>9.7509100000000001E-2</v>
      </c>
      <c r="BL43">
        <v>0</v>
      </c>
      <c r="BM43">
        <v>-1.3625399999999999E-2</v>
      </c>
      <c r="BN43">
        <v>0</v>
      </c>
      <c r="BO43">
        <v>0</v>
      </c>
      <c r="BP43">
        <v>5.8625900000000002E-2</v>
      </c>
      <c r="BQ43">
        <v>9.0835799999999994E-2</v>
      </c>
      <c r="BR43">
        <v>0.24510499999999999</v>
      </c>
      <c r="BS43">
        <v>2.02483E-2</v>
      </c>
      <c r="BT43">
        <v>0.62828799999999996</v>
      </c>
      <c r="BU43">
        <v>0.22709799999999999</v>
      </c>
      <c r="BV43">
        <v>283.30900000000003</v>
      </c>
      <c r="BW43">
        <v>452.76299999999998</v>
      </c>
      <c r="BX43">
        <v>280.73099999999999</v>
      </c>
      <c r="BY43">
        <v>950.61699999999996</v>
      </c>
      <c r="BZ43">
        <v>-4216.05</v>
      </c>
      <c r="CA43">
        <v>505.55700000000002</v>
      </c>
      <c r="CB43">
        <v>975.51499999999999</v>
      </c>
      <c r="CC43">
        <v>2025.88</v>
      </c>
      <c r="CD43">
        <v>119.621</v>
      </c>
      <c r="CE43">
        <v>1377.94</v>
      </c>
      <c r="CF43">
        <v>1967.42</v>
      </c>
      <c r="CG43">
        <v>174.905</v>
      </c>
      <c r="CH43">
        <v>0</v>
      </c>
      <c r="CI43">
        <v>0</v>
      </c>
      <c r="CJ43">
        <v>43.1492</v>
      </c>
      <c r="CK43">
        <v>43.1492</v>
      </c>
      <c r="CL43">
        <v>0</v>
      </c>
      <c r="CM43">
        <v>1.1499999999999999</v>
      </c>
      <c r="CN43">
        <v>1.52</v>
      </c>
      <c r="CO43">
        <v>0.9</v>
      </c>
      <c r="CP43">
        <v>2.99</v>
      </c>
      <c r="CQ43">
        <v>-5.55</v>
      </c>
      <c r="CR43">
        <v>1.73</v>
      </c>
      <c r="CS43">
        <v>5.54</v>
      </c>
      <c r="CT43">
        <v>6.63</v>
      </c>
      <c r="CU43">
        <v>0.42</v>
      </c>
      <c r="CV43">
        <v>15.33</v>
      </c>
      <c r="CW43">
        <v>6.56</v>
      </c>
      <c r="CX43">
        <v>0.52</v>
      </c>
      <c r="CY43">
        <v>0.27</v>
      </c>
      <c r="CZ43">
        <v>0.23</v>
      </c>
      <c r="DA43">
        <v>4.53</v>
      </c>
      <c r="DB43">
        <v>-1.06</v>
      </c>
      <c r="DC43">
        <v>0.5</v>
      </c>
      <c r="DD43">
        <v>2.59</v>
      </c>
      <c r="DE43">
        <v>1.76</v>
      </c>
      <c r="DF43">
        <v>0.12</v>
      </c>
      <c r="DG43">
        <v>9.4600000000000009</v>
      </c>
      <c r="DH43">
        <v>0.10960300000000001</v>
      </c>
      <c r="DI43">
        <v>2.0198299999999999E-2</v>
      </c>
      <c r="DJ43">
        <v>3.2056500000000002E-2</v>
      </c>
      <c r="DK43">
        <v>9.6626400000000001E-2</v>
      </c>
      <c r="DL43">
        <v>-1.3625399999999999E-2</v>
      </c>
      <c r="DM43">
        <v>5.8625900000000002E-2</v>
      </c>
      <c r="DN43">
        <v>9.0908799999999998E-2</v>
      </c>
      <c r="DO43">
        <v>0.24510499999999999</v>
      </c>
      <c r="DP43">
        <v>2.02483E-2</v>
      </c>
      <c r="DQ43">
        <v>0.65974600000000005</v>
      </c>
      <c r="DR43">
        <v>0.25848399999999999</v>
      </c>
      <c r="DS43" t="s">
        <v>689</v>
      </c>
      <c r="DT43" t="s">
        <v>700</v>
      </c>
      <c r="DU43" t="s">
        <v>701</v>
      </c>
      <c r="DV43" t="s">
        <v>455</v>
      </c>
      <c r="DW43">
        <v>3.1458800000000002E-2</v>
      </c>
      <c r="DX43">
        <v>3.1385900000000001E-2</v>
      </c>
      <c r="EC43">
        <v>6.11</v>
      </c>
      <c r="ED43">
        <v>0</v>
      </c>
      <c r="EE43">
        <v>6.56</v>
      </c>
      <c r="EF43">
        <v>0</v>
      </c>
      <c r="EG43">
        <v>1.65</v>
      </c>
      <c r="EH43">
        <v>0</v>
      </c>
      <c r="EI43">
        <v>1.08</v>
      </c>
      <c r="EJ43">
        <v>4.47</v>
      </c>
      <c r="EK43">
        <v>1</v>
      </c>
      <c r="EL43">
        <v>1</v>
      </c>
      <c r="EM43">
        <v>2.6006</v>
      </c>
      <c r="EP43">
        <v>1</v>
      </c>
      <c r="EQ43">
        <v>1</v>
      </c>
      <c r="ER43">
        <v>24.353000000000002</v>
      </c>
      <c r="ES43">
        <v>24.666</v>
      </c>
      <c r="ET43">
        <v>24.240600000000001</v>
      </c>
      <c r="EU43">
        <v>24.551600000000001</v>
      </c>
      <c r="EV43">
        <v>92.265900000000002</v>
      </c>
      <c r="EW43">
        <v>52.288800000000002</v>
      </c>
      <c r="EX43">
        <v>50.6494</v>
      </c>
      <c r="EY43">
        <v>170.03100000000001</v>
      </c>
      <c r="EZ43">
        <v>0</v>
      </c>
      <c r="FA43">
        <v>-354.899</v>
      </c>
      <c r="FB43">
        <v>0</v>
      </c>
      <c r="FC43">
        <v>0</v>
      </c>
      <c r="FD43">
        <v>110.404</v>
      </c>
      <c r="FE43">
        <v>163.67500000000001</v>
      </c>
      <c r="FF43">
        <v>391.38499999999999</v>
      </c>
      <c r="FG43">
        <v>27.673200000000001</v>
      </c>
      <c r="FH43">
        <v>703.47199999999998</v>
      </c>
      <c r="FI43">
        <v>0</v>
      </c>
      <c r="FJ43">
        <v>0</v>
      </c>
      <c r="FK43">
        <v>0</v>
      </c>
      <c r="FL43">
        <v>252.315</v>
      </c>
      <c r="FM43">
        <v>252.315</v>
      </c>
      <c r="FN43">
        <v>59.370100000000001</v>
      </c>
      <c r="FO43">
        <v>29.967500000000001</v>
      </c>
      <c r="FP43">
        <v>25.3247</v>
      </c>
      <c r="FQ43">
        <v>83.502700000000004</v>
      </c>
      <c r="FR43">
        <v>-118.3</v>
      </c>
      <c r="FS43">
        <v>55.201799999999999</v>
      </c>
      <c r="FT43">
        <v>82.100700000000003</v>
      </c>
      <c r="FU43">
        <v>195.69200000000001</v>
      </c>
      <c r="FV43">
        <v>13.836600000000001</v>
      </c>
      <c r="FW43">
        <v>426.697</v>
      </c>
      <c r="FX43">
        <v>0</v>
      </c>
      <c r="FY43">
        <v>0</v>
      </c>
      <c r="FZ43">
        <v>252.315</v>
      </c>
      <c r="GA43">
        <v>252.315</v>
      </c>
      <c r="GB43">
        <v>2.6006</v>
      </c>
      <c r="GC43">
        <v>4217.29</v>
      </c>
      <c r="GD43">
        <v>2241.37</v>
      </c>
      <c r="GE43">
        <v>53.147199999999998</v>
      </c>
      <c r="GF43">
        <v>2.6006</v>
      </c>
      <c r="GG43">
        <v>4217.29</v>
      </c>
      <c r="GH43">
        <v>2214.77</v>
      </c>
      <c r="GI43">
        <v>52.516399999999997</v>
      </c>
      <c r="GJ43">
        <v>0</v>
      </c>
      <c r="GK43">
        <v>0</v>
      </c>
    </row>
    <row r="44" spans="1:193" x14ac:dyDescent="0.3">
      <c r="A44" s="110">
        <v>45966.812997685185</v>
      </c>
      <c r="B44" t="s">
        <v>741</v>
      </c>
      <c r="D44">
        <v>9</v>
      </c>
      <c r="E44">
        <v>1</v>
      </c>
      <c r="F44">
        <v>2100</v>
      </c>
      <c r="G44" t="s">
        <v>452</v>
      </c>
      <c r="H44" t="s">
        <v>453</v>
      </c>
      <c r="I44">
        <v>0.53</v>
      </c>
      <c r="J44">
        <v>0.45</v>
      </c>
      <c r="K44">
        <v>3.96</v>
      </c>
      <c r="L44">
        <v>85</v>
      </c>
      <c r="M44">
        <v>367.00299999999999</v>
      </c>
      <c r="N44">
        <v>362.096</v>
      </c>
      <c r="O44">
        <v>279.33999999999997</v>
      </c>
      <c r="P44">
        <v>992.15800000000002</v>
      </c>
      <c r="Q44">
        <v>0</v>
      </c>
      <c r="R44">
        <v>-4460.3599999999997</v>
      </c>
      <c r="S44">
        <v>0</v>
      </c>
      <c r="T44">
        <v>0</v>
      </c>
      <c r="U44">
        <v>505.55700000000002</v>
      </c>
      <c r="V44">
        <v>963.03399999999999</v>
      </c>
      <c r="W44">
        <v>2025.88</v>
      </c>
      <c r="X44">
        <v>119.621</v>
      </c>
      <c r="Y44">
        <v>1154.33</v>
      </c>
      <c r="Z44">
        <v>2000.6</v>
      </c>
      <c r="AA44">
        <v>123.889</v>
      </c>
      <c r="AB44">
        <v>0</v>
      </c>
      <c r="AC44">
        <v>0</v>
      </c>
      <c r="AD44">
        <v>0</v>
      </c>
      <c r="AE44">
        <v>43.1492</v>
      </c>
      <c r="AF44">
        <v>43.1492</v>
      </c>
      <c r="AG44">
        <v>0</v>
      </c>
      <c r="AH44">
        <v>1.47</v>
      </c>
      <c r="AI44">
        <v>1.28</v>
      </c>
      <c r="AJ44">
        <v>0.89</v>
      </c>
      <c r="AK44">
        <v>3.12</v>
      </c>
      <c r="AL44">
        <v>0</v>
      </c>
      <c r="AM44">
        <v>-5.69</v>
      </c>
      <c r="AN44">
        <v>0</v>
      </c>
      <c r="AO44">
        <v>0</v>
      </c>
      <c r="AP44">
        <v>1.72</v>
      </c>
      <c r="AQ44">
        <v>5.5</v>
      </c>
      <c r="AR44">
        <v>6.63</v>
      </c>
      <c r="AS44">
        <v>0.42</v>
      </c>
      <c r="AT44">
        <v>15.34</v>
      </c>
      <c r="AU44">
        <v>6.76</v>
      </c>
      <c r="AV44">
        <v>0.68</v>
      </c>
      <c r="AW44">
        <v>0.23</v>
      </c>
      <c r="AX44">
        <v>0.23</v>
      </c>
      <c r="AY44">
        <v>0.79</v>
      </c>
      <c r="AZ44">
        <v>-1.1100000000000001</v>
      </c>
      <c r="BA44">
        <v>0</v>
      </c>
      <c r="BB44">
        <v>0</v>
      </c>
      <c r="BC44">
        <v>0.5</v>
      </c>
      <c r="BD44">
        <v>2.58</v>
      </c>
      <c r="BE44">
        <v>1.76</v>
      </c>
      <c r="BF44">
        <v>0.12</v>
      </c>
      <c r="BG44">
        <v>5.78</v>
      </c>
      <c r="BH44">
        <v>0.13244800000000001</v>
      </c>
      <c r="BI44">
        <v>1.83982E-2</v>
      </c>
      <c r="BJ44">
        <v>3.1897599999999998E-2</v>
      </c>
      <c r="BK44">
        <v>0.101436</v>
      </c>
      <c r="BL44">
        <v>0</v>
      </c>
      <c r="BM44">
        <v>-1.6140999999999999E-2</v>
      </c>
      <c r="BN44">
        <v>0</v>
      </c>
      <c r="BO44">
        <v>0</v>
      </c>
      <c r="BP44">
        <v>5.8625900000000002E-2</v>
      </c>
      <c r="BQ44">
        <v>9.0120900000000004E-2</v>
      </c>
      <c r="BR44">
        <v>0.24510499999999999</v>
      </c>
      <c r="BS44">
        <v>2.02483E-2</v>
      </c>
      <c r="BT44">
        <v>0.68213900000000005</v>
      </c>
      <c r="BU44">
        <v>0.28417999999999999</v>
      </c>
      <c r="BV44">
        <v>436.27100000000002</v>
      </c>
      <c r="BW44">
        <v>459.65600000000001</v>
      </c>
      <c r="BX44">
        <v>279.33999999999997</v>
      </c>
      <c r="BY44">
        <v>976.20100000000002</v>
      </c>
      <c r="BZ44">
        <v>-4460.3599999999997</v>
      </c>
      <c r="CA44">
        <v>505.55700000000002</v>
      </c>
      <c r="CB44">
        <v>967.71799999999996</v>
      </c>
      <c r="CC44">
        <v>2025.88</v>
      </c>
      <c r="CD44">
        <v>119.621</v>
      </c>
      <c r="CE44">
        <v>1309.8800000000001</v>
      </c>
      <c r="CF44">
        <v>2151.4699999999998</v>
      </c>
      <c r="CG44">
        <v>173.76900000000001</v>
      </c>
      <c r="CH44">
        <v>0</v>
      </c>
      <c r="CI44">
        <v>0</v>
      </c>
      <c r="CJ44">
        <v>43.1492</v>
      </c>
      <c r="CK44">
        <v>43.1492</v>
      </c>
      <c r="CL44">
        <v>0</v>
      </c>
      <c r="CM44">
        <v>1.76</v>
      </c>
      <c r="CN44">
        <v>1.57</v>
      </c>
      <c r="CO44">
        <v>0.89</v>
      </c>
      <c r="CP44">
        <v>3.07</v>
      </c>
      <c r="CQ44">
        <v>-5.78</v>
      </c>
      <c r="CR44">
        <v>1.72</v>
      </c>
      <c r="CS44">
        <v>5.51</v>
      </c>
      <c r="CT44">
        <v>6.63</v>
      </c>
      <c r="CU44">
        <v>0.42</v>
      </c>
      <c r="CV44">
        <v>15.79</v>
      </c>
      <c r="CW44">
        <v>7.29</v>
      </c>
      <c r="CX44">
        <v>0.8</v>
      </c>
      <c r="CY44">
        <v>0.27</v>
      </c>
      <c r="CZ44">
        <v>0.23</v>
      </c>
      <c r="DA44">
        <v>4.58</v>
      </c>
      <c r="DB44">
        <v>-1.1100000000000001</v>
      </c>
      <c r="DC44">
        <v>0.5</v>
      </c>
      <c r="DD44">
        <v>2.59</v>
      </c>
      <c r="DE44">
        <v>1.76</v>
      </c>
      <c r="DF44">
        <v>0.12</v>
      </c>
      <c r="DG44">
        <v>9.74</v>
      </c>
      <c r="DH44">
        <v>0.16392200000000001</v>
      </c>
      <c r="DI44">
        <v>1.95619E-2</v>
      </c>
      <c r="DJ44">
        <v>3.1897599999999998E-2</v>
      </c>
      <c r="DK44">
        <v>9.8404699999999998E-2</v>
      </c>
      <c r="DL44">
        <v>-1.6140999999999999E-2</v>
      </c>
      <c r="DM44">
        <v>5.8625900000000002E-2</v>
      </c>
      <c r="DN44">
        <v>9.0298400000000001E-2</v>
      </c>
      <c r="DO44">
        <v>0.24510499999999999</v>
      </c>
      <c r="DP44">
        <v>2.02483E-2</v>
      </c>
      <c r="DQ44">
        <v>0.71192299999999997</v>
      </c>
      <c r="DR44">
        <v>0.31378600000000001</v>
      </c>
      <c r="DS44" t="s">
        <v>689</v>
      </c>
      <c r="DT44" t="s">
        <v>700</v>
      </c>
      <c r="DU44" t="s">
        <v>701</v>
      </c>
      <c r="DV44" t="s">
        <v>455</v>
      </c>
      <c r="DW44">
        <v>2.9784100000000001E-2</v>
      </c>
      <c r="DX44">
        <v>2.96066E-2</v>
      </c>
      <c r="EC44">
        <v>6.76</v>
      </c>
      <c r="ED44">
        <v>0</v>
      </c>
      <c r="EE44">
        <v>7.29</v>
      </c>
      <c r="EF44">
        <v>0</v>
      </c>
      <c r="EG44">
        <v>1.93</v>
      </c>
      <c r="EH44">
        <v>0</v>
      </c>
      <c r="EI44">
        <v>1.36</v>
      </c>
      <c r="EJ44">
        <v>4.5199999999999996</v>
      </c>
      <c r="EK44">
        <v>1</v>
      </c>
      <c r="EL44">
        <v>1</v>
      </c>
      <c r="EM44">
        <v>2.6473</v>
      </c>
      <c r="EP44">
        <v>1</v>
      </c>
      <c r="EQ44">
        <v>1</v>
      </c>
      <c r="ER44">
        <v>24.103000000000002</v>
      </c>
      <c r="ES44">
        <v>24.411000000000001</v>
      </c>
      <c r="ET44">
        <v>24.043600000000001</v>
      </c>
      <c r="EU44">
        <v>24.3507</v>
      </c>
      <c r="EV44">
        <v>151.87200000000001</v>
      </c>
      <c r="EW44">
        <v>50.571199999999997</v>
      </c>
      <c r="EX44">
        <v>50.398400000000002</v>
      </c>
      <c r="EY44">
        <v>175.74</v>
      </c>
      <c r="EZ44">
        <v>0</v>
      </c>
      <c r="FA44">
        <v>-371.35399999999998</v>
      </c>
      <c r="FB44">
        <v>0</v>
      </c>
      <c r="FC44">
        <v>0</v>
      </c>
      <c r="FD44">
        <v>110.404</v>
      </c>
      <c r="FE44">
        <v>162.37799999999999</v>
      </c>
      <c r="FF44">
        <v>391.38499999999999</v>
      </c>
      <c r="FG44">
        <v>27.673200000000001</v>
      </c>
      <c r="FH44">
        <v>749.06700000000001</v>
      </c>
      <c r="FI44">
        <v>0</v>
      </c>
      <c r="FJ44">
        <v>0</v>
      </c>
      <c r="FK44">
        <v>0</v>
      </c>
      <c r="FL44">
        <v>252.315</v>
      </c>
      <c r="FM44">
        <v>252.315</v>
      </c>
      <c r="FN44">
        <v>90.108199999999997</v>
      </c>
      <c r="FO44">
        <v>29.942</v>
      </c>
      <c r="FP44">
        <v>25.199200000000001</v>
      </c>
      <c r="FQ44">
        <v>86.318200000000004</v>
      </c>
      <c r="FR44">
        <v>-123.785</v>
      </c>
      <c r="FS44">
        <v>55.201799999999999</v>
      </c>
      <c r="FT44">
        <v>81.462299999999999</v>
      </c>
      <c r="FU44">
        <v>195.69200000000001</v>
      </c>
      <c r="FV44">
        <v>13.836600000000001</v>
      </c>
      <c r="FW44">
        <v>453.976</v>
      </c>
      <c r="FX44">
        <v>0</v>
      </c>
      <c r="FY44">
        <v>0</v>
      </c>
      <c r="FZ44">
        <v>252.315</v>
      </c>
      <c r="GA44">
        <v>252.315</v>
      </c>
      <c r="GB44">
        <v>2.6473</v>
      </c>
      <c r="GC44">
        <v>4461.67</v>
      </c>
      <c r="GD44">
        <v>2419.4899999999998</v>
      </c>
      <c r="GE44">
        <v>54.228299999999997</v>
      </c>
      <c r="GF44">
        <v>2.6473</v>
      </c>
      <c r="GG44">
        <v>4461.67</v>
      </c>
      <c r="GH44">
        <v>2381.94</v>
      </c>
      <c r="GI44">
        <v>53.386699999999998</v>
      </c>
      <c r="GJ44">
        <v>0</v>
      </c>
      <c r="GK44">
        <v>0</v>
      </c>
    </row>
    <row r="45" spans="1:193" x14ac:dyDescent="0.3">
      <c r="A45" s="110">
        <v>45966.813645833332</v>
      </c>
      <c r="B45" t="s">
        <v>742</v>
      </c>
      <c r="D45">
        <v>10</v>
      </c>
      <c r="E45">
        <v>1</v>
      </c>
      <c r="F45">
        <v>2100</v>
      </c>
      <c r="G45" t="s">
        <v>452</v>
      </c>
      <c r="H45" t="s">
        <v>453</v>
      </c>
      <c r="I45">
        <v>0.62</v>
      </c>
      <c r="J45">
        <v>0.5</v>
      </c>
      <c r="K45">
        <v>3.88</v>
      </c>
      <c r="L45">
        <v>110</v>
      </c>
      <c r="M45">
        <v>386.09899999999999</v>
      </c>
      <c r="N45">
        <v>568.19600000000003</v>
      </c>
      <c r="O45">
        <v>278.41300000000001</v>
      </c>
      <c r="P45">
        <v>972.6</v>
      </c>
      <c r="Q45">
        <v>0</v>
      </c>
      <c r="R45">
        <v>-4566.66</v>
      </c>
      <c r="S45">
        <v>0</v>
      </c>
      <c r="T45">
        <v>0</v>
      </c>
      <c r="U45">
        <v>505.55700000000002</v>
      </c>
      <c r="V45">
        <v>968.64099999999996</v>
      </c>
      <c r="W45">
        <v>2025.88</v>
      </c>
      <c r="X45">
        <v>119.621</v>
      </c>
      <c r="Y45">
        <v>1258.3399999999999</v>
      </c>
      <c r="Z45">
        <v>2205.31</v>
      </c>
      <c r="AA45">
        <v>209.017</v>
      </c>
      <c r="AB45">
        <v>0</v>
      </c>
      <c r="AC45">
        <v>0</v>
      </c>
      <c r="AD45">
        <v>0</v>
      </c>
      <c r="AE45">
        <v>43.1492</v>
      </c>
      <c r="AF45">
        <v>43.1492</v>
      </c>
      <c r="AG45">
        <v>0</v>
      </c>
      <c r="AH45">
        <v>1.55</v>
      </c>
      <c r="AI45">
        <v>1.87</v>
      </c>
      <c r="AJ45">
        <v>0.89</v>
      </c>
      <c r="AK45">
        <v>3.07</v>
      </c>
      <c r="AL45">
        <v>0</v>
      </c>
      <c r="AM45">
        <v>-5.91</v>
      </c>
      <c r="AN45">
        <v>0</v>
      </c>
      <c r="AO45">
        <v>0</v>
      </c>
      <c r="AP45">
        <v>1.73</v>
      </c>
      <c r="AQ45">
        <v>5.51</v>
      </c>
      <c r="AR45">
        <v>6.63</v>
      </c>
      <c r="AS45">
        <v>0.42</v>
      </c>
      <c r="AT45">
        <v>15.76</v>
      </c>
      <c r="AU45">
        <v>7.38</v>
      </c>
      <c r="AV45">
        <v>0.7</v>
      </c>
      <c r="AW45">
        <v>0.31</v>
      </c>
      <c r="AX45">
        <v>0.23</v>
      </c>
      <c r="AY45">
        <v>0.78</v>
      </c>
      <c r="AZ45">
        <v>-1.1399999999999999</v>
      </c>
      <c r="BA45">
        <v>0</v>
      </c>
      <c r="BB45">
        <v>0</v>
      </c>
      <c r="BC45">
        <v>0.5</v>
      </c>
      <c r="BD45">
        <v>2.58</v>
      </c>
      <c r="BE45">
        <v>1.76</v>
      </c>
      <c r="BF45">
        <v>0.12</v>
      </c>
      <c r="BG45">
        <v>5.84</v>
      </c>
      <c r="BH45">
        <v>0.14748900000000001</v>
      </c>
      <c r="BI45">
        <v>1.99866E-2</v>
      </c>
      <c r="BJ45">
        <v>3.1791800000000002E-2</v>
      </c>
      <c r="BK45">
        <v>0.105004</v>
      </c>
      <c r="BL45">
        <v>0</v>
      </c>
      <c r="BM45">
        <v>-1.7232500000000001E-2</v>
      </c>
      <c r="BN45">
        <v>0</v>
      </c>
      <c r="BO45">
        <v>0</v>
      </c>
      <c r="BP45">
        <v>5.8625900000000002E-2</v>
      </c>
      <c r="BQ45">
        <v>9.0135599999999996E-2</v>
      </c>
      <c r="BR45">
        <v>0.24510499999999999</v>
      </c>
      <c r="BS45">
        <v>2.02483E-2</v>
      </c>
      <c r="BT45">
        <v>0.70115300000000003</v>
      </c>
      <c r="BU45">
        <v>0.30427100000000001</v>
      </c>
      <c r="BV45">
        <v>453.37099999999998</v>
      </c>
      <c r="BW45">
        <v>704.35799999999995</v>
      </c>
      <c r="BX45">
        <v>278.41300000000001</v>
      </c>
      <c r="BY45">
        <v>957.67600000000004</v>
      </c>
      <c r="BZ45">
        <v>-4566.66</v>
      </c>
      <c r="CA45">
        <v>505.55700000000002</v>
      </c>
      <c r="CB45">
        <v>972.65800000000002</v>
      </c>
      <c r="CC45">
        <v>2025.88</v>
      </c>
      <c r="CD45">
        <v>119.621</v>
      </c>
      <c r="CE45">
        <v>1450.87</v>
      </c>
      <c r="CF45">
        <v>2393.8200000000002</v>
      </c>
      <c r="CG45">
        <v>266.20100000000002</v>
      </c>
      <c r="CH45">
        <v>0</v>
      </c>
      <c r="CI45">
        <v>0</v>
      </c>
      <c r="CJ45">
        <v>43.1492</v>
      </c>
      <c r="CK45">
        <v>43.1492</v>
      </c>
      <c r="CL45">
        <v>0</v>
      </c>
      <c r="CM45">
        <v>1.84</v>
      </c>
      <c r="CN45">
        <v>2.25</v>
      </c>
      <c r="CO45">
        <v>0.89</v>
      </c>
      <c r="CP45">
        <v>3.02</v>
      </c>
      <c r="CQ45">
        <v>-6.05</v>
      </c>
      <c r="CR45">
        <v>1.73</v>
      </c>
      <c r="CS45">
        <v>5.53</v>
      </c>
      <c r="CT45">
        <v>6.63</v>
      </c>
      <c r="CU45">
        <v>0.42</v>
      </c>
      <c r="CV45">
        <v>16.260000000000002</v>
      </c>
      <c r="CW45">
        <v>8</v>
      </c>
      <c r="CX45">
        <v>0.8</v>
      </c>
      <c r="CY45">
        <v>0.36</v>
      </c>
      <c r="CZ45">
        <v>0.23</v>
      </c>
      <c r="DA45">
        <v>4.5</v>
      </c>
      <c r="DB45">
        <v>-1.1399999999999999</v>
      </c>
      <c r="DC45">
        <v>0.5</v>
      </c>
      <c r="DD45">
        <v>2.59</v>
      </c>
      <c r="DE45">
        <v>1.76</v>
      </c>
      <c r="DF45">
        <v>0.12</v>
      </c>
      <c r="DG45">
        <v>9.7200000000000006</v>
      </c>
      <c r="DH45">
        <v>0.19273899999999999</v>
      </c>
      <c r="DI45">
        <v>2.1163999999999999E-2</v>
      </c>
      <c r="DJ45">
        <v>3.1791800000000002E-2</v>
      </c>
      <c r="DK45">
        <v>9.9899399999999999E-2</v>
      </c>
      <c r="DL45">
        <v>-1.7232500000000001E-2</v>
      </c>
      <c r="DM45">
        <v>5.8625900000000002E-2</v>
      </c>
      <c r="DN45">
        <v>9.0285699999999997E-2</v>
      </c>
      <c r="DO45">
        <v>0.24510499999999999</v>
      </c>
      <c r="DP45">
        <v>2.02483E-2</v>
      </c>
      <c r="DQ45">
        <v>0.74262600000000001</v>
      </c>
      <c r="DR45">
        <v>0.34559400000000001</v>
      </c>
      <c r="DS45" t="s">
        <v>689</v>
      </c>
      <c r="DT45" t="s">
        <v>700</v>
      </c>
      <c r="DU45" t="s">
        <v>701</v>
      </c>
      <c r="DV45" t="s">
        <v>455</v>
      </c>
      <c r="DW45">
        <v>4.1473099999999999E-2</v>
      </c>
      <c r="DX45">
        <v>4.1322999999999999E-2</v>
      </c>
      <c r="EC45">
        <v>7.38</v>
      </c>
      <c r="ED45">
        <v>0</v>
      </c>
      <c r="EE45">
        <v>8</v>
      </c>
      <c r="EF45">
        <v>0</v>
      </c>
      <c r="EG45">
        <v>2.02</v>
      </c>
      <c r="EH45">
        <v>0</v>
      </c>
      <c r="EI45">
        <v>1.45</v>
      </c>
      <c r="EJ45">
        <v>4.4400000000000004</v>
      </c>
      <c r="EK45">
        <v>1</v>
      </c>
      <c r="EL45">
        <v>1</v>
      </c>
      <c r="EM45">
        <v>2.7267000000000001</v>
      </c>
      <c r="EP45">
        <v>1</v>
      </c>
      <c r="EQ45">
        <v>1</v>
      </c>
      <c r="ER45">
        <v>26.033000000000001</v>
      </c>
      <c r="ES45">
        <v>26.381</v>
      </c>
      <c r="ET45">
        <v>25.9345</v>
      </c>
      <c r="EU45">
        <v>26.280100000000001</v>
      </c>
      <c r="EV45">
        <v>154.49299999999999</v>
      </c>
      <c r="EW45">
        <v>69.708799999999997</v>
      </c>
      <c r="EX45">
        <v>50.231200000000001</v>
      </c>
      <c r="EY45">
        <v>173.655</v>
      </c>
      <c r="EZ45">
        <v>0</v>
      </c>
      <c r="FA45">
        <v>-380.36399999999998</v>
      </c>
      <c r="FB45">
        <v>0</v>
      </c>
      <c r="FC45">
        <v>0</v>
      </c>
      <c r="FD45">
        <v>110.404</v>
      </c>
      <c r="FE45">
        <v>162.95400000000001</v>
      </c>
      <c r="FF45">
        <v>391.38499999999999</v>
      </c>
      <c r="FG45">
        <v>27.673200000000001</v>
      </c>
      <c r="FH45">
        <v>760.13900000000001</v>
      </c>
      <c r="FI45">
        <v>0</v>
      </c>
      <c r="FJ45">
        <v>0</v>
      </c>
      <c r="FK45">
        <v>0</v>
      </c>
      <c r="FL45">
        <v>252.315</v>
      </c>
      <c r="FM45">
        <v>252.315</v>
      </c>
      <c r="FN45">
        <v>90.548299999999998</v>
      </c>
      <c r="FO45">
        <v>40.0017</v>
      </c>
      <c r="FP45">
        <v>25.115600000000001</v>
      </c>
      <c r="FQ45">
        <v>85.416499999999999</v>
      </c>
      <c r="FR45">
        <v>-126.788</v>
      </c>
      <c r="FS45">
        <v>55.201799999999999</v>
      </c>
      <c r="FT45">
        <v>81.700400000000002</v>
      </c>
      <c r="FU45">
        <v>195.69200000000001</v>
      </c>
      <c r="FV45">
        <v>13.836600000000001</v>
      </c>
      <c r="FW45">
        <v>460.72500000000002</v>
      </c>
      <c r="FX45">
        <v>0</v>
      </c>
      <c r="FY45">
        <v>0</v>
      </c>
      <c r="FZ45">
        <v>252.315</v>
      </c>
      <c r="GA45">
        <v>252.315</v>
      </c>
      <c r="GB45">
        <v>2.7267000000000001</v>
      </c>
      <c r="GC45">
        <v>4568</v>
      </c>
      <c r="GD45">
        <v>2437.98</v>
      </c>
      <c r="GE45">
        <v>53.370800000000003</v>
      </c>
      <c r="GF45">
        <v>2.7267000000000001</v>
      </c>
      <c r="GG45">
        <v>4568</v>
      </c>
      <c r="GH45">
        <v>2380.2199999999998</v>
      </c>
      <c r="GI45">
        <v>52.106299999999997</v>
      </c>
      <c r="GJ45">
        <v>0</v>
      </c>
      <c r="GK45">
        <v>0</v>
      </c>
    </row>
    <row r="46" spans="1:193" x14ac:dyDescent="0.3">
      <c r="A46" s="110">
        <v>45966.814305555556</v>
      </c>
      <c r="B46" t="s">
        <v>743</v>
      </c>
      <c r="D46">
        <v>11</v>
      </c>
      <c r="E46">
        <v>1</v>
      </c>
      <c r="F46">
        <v>2100</v>
      </c>
      <c r="G46" t="s">
        <v>452</v>
      </c>
      <c r="H46" t="s">
        <v>453</v>
      </c>
      <c r="I46">
        <v>0.81</v>
      </c>
      <c r="J46">
        <v>0.67</v>
      </c>
      <c r="K46">
        <v>3.88</v>
      </c>
      <c r="L46">
        <v>156</v>
      </c>
      <c r="M46">
        <v>1438.65</v>
      </c>
      <c r="N46">
        <v>1014.25</v>
      </c>
      <c r="O46">
        <v>277.42</v>
      </c>
      <c r="P46">
        <v>1189.04</v>
      </c>
      <c r="Q46">
        <v>0</v>
      </c>
      <c r="R46">
        <v>-4881.2299999999996</v>
      </c>
      <c r="S46">
        <v>0</v>
      </c>
      <c r="T46">
        <v>0</v>
      </c>
      <c r="U46">
        <v>505.55700000000002</v>
      </c>
      <c r="V46">
        <v>958.58900000000006</v>
      </c>
      <c r="W46">
        <v>2025.88</v>
      </c>
      <c r="X46">
        <v>119.621</v>
      </c>
      <c r="Y46">
        <v>2647.77</v>
      </c>
      <c r="Z46">
        <v>3919.36</v>
      </c>
      <c r="AA46">
        <v>401.95</v>
      </c>
      <c r="AB46">
        <v>0</v>
      </c>
      <c r="AC46">
        <v>0</v>
      </c>
      <c r="AD46">
        <v>0</v>
      </c>
      <c r="AE46">
        <v>43.1492</v>
      </c>
      <c r="AF46">
        <v>43.1492</v>
      </c>
      <c r="AG46">
        <v>0</v>
      </c>
      <c r="AH46">
        <v>5.58</v>
      </c>
      <c r="AI46">
        <v>3.42</v>
      </c>
      <c r="AJ46">
        <v>0.89</v>
      </c>
      <c r="AK46">
        <v>3.82</v>
      </c>
      <c r="AL46">
        <v>0</v>
      </c>
      <c r="AM46">
        <v>-6.15</v>
      </c>
      <c r="AN46">
        <v>0</v>
      </c>
      <c r="AO46">
        <v>0</v>
      </c>
      <c r="AP46">
        <v>1.75</v>
      </c>
      <c r="AQ46">
        <v>5.49</v>
      </c>
      <c r="AR46">
        <v>6.65</v>
      </c>
      <c r="AS46">
        <v>0.42</v>
      </c>
      <c r="AT46">
        <v>21.87</v>
      </c>
      <c r="AU46">
        <v>13.71</v>
      </c>
      <c r="AV46">
        <v>2.31</v>
      </c>
      <c r="AW46">
        <v>0.52</v>
      </c>
      <c r="AX46">
        <v>0.23</v>
      </c>
      <c r="AY46">
        <v>1.05</v>
      </c>
      <c r="AZ46">
        <v>-1.03</v>
      </c>
      <c r="BA46">
        <v>0</v>
      </c>
      <c r="BB46">
        <v>0</v>
      </c>
      <c r="BC46">
        <v>0.5</v>
      </c>
      <c r="BD46">
        <v>2.58</v>
      </c>
      <c r="BE46">
        <v>1.76</v>
      </c>
      <c r="BF46">
        <v>0.12</v>
      </c>
      <c r="BG46">
        <v>8.0399999999999991</v>
      </c>
      <c r="BH46">
        <v>0.51271999999999995</v>
      </c>
      <c r="BI46">
        <v>2.5798399999999999E-2</v>
      </c>
      <c r="BJ46">
        <v>3.1678400000000002E-2</v>
      </c>
      <c r="BK46">
        <v>0.13883300000000001</v>
      </c>
      <c r="BL46">
        <v>0</v>
      </c>
      <c r="BM46">
        <v>-6.8377899999999998E-3</v>
      </c>
      <c r="BN46">
        <v>0</v>
      </c>
      <c r="BO46">
        <v>0</v>
      </c>
      <c r="BP46">
        <v>5.8625900000000002E-2</v>
      </c>
      <c r="BQ46">
        <v>8.7955500000000006E-2</v>
      </c>
      <c r="BR46">
        <v>0.24510499999999999</v>
      </c>
      <c r="BS46">
        <v>2.02483E-2</v>
      </c>
      <c r="BT46">
        <v>1.1141300000000001</v>
      </c>
      <c r="BU46">
        <v>0.70902900000000002</v>
      </c>
      <c r="BV46">
        <v>1565</v>
      </c>
      <c r="BW46">
        <v>1170.67</v>
      </c>
      <c r="BX46">
        <v>277.42</v>
      </c>
      <c r="BY46">
        <v>1158.32</v>
      </c>
      <c r="BZ46">
        <v>-4881.2299999999996</v>
      </c>
      <c r="CA46">
        <v>505.55700000000002</v>
      </c>
      <c r="CB46">
        <v>962.76900000000001</v>
      </c>
      <c r="CC46">
        <v>2025.88</v>
      </c>
      <c r="CD46">
        <v>119.621</v>
      </c>
      <c r="CE46">
        <v>2904.01</v>
      </c>
      <c r="CF46">
        <v>4171.41</v>
      </c>
      <c r="CG46">
        <v>464.73700000000002</v>
      </c>
      <c r="CH46">
        <v>0</v>
      </c>
      <c r="CI46">
        <v>0</v>
      </c>
      <c r="CJ46">
        <v>43.1492</v>
      </c>
      <c r="CK46">
        <v>43.1492</v>
      </c>
      <c r="CL46">
        <v>0</v>
      </c>
      <c r="CM46">
        <v>6.06</v>
      </c>
      <c r="CN46">
        <v>3.86</v>
      </c>
      <c r="CO46">
        <v>0.89</v>
      </c>
      <c r="CP46">
        <v>3.71</v>
      </c>
      <c r="CQ46">
        <v>-6.3</v>
      </c>
      <c r="CR46">
        <v>1.75</v>
      </c>
      <c r="CS46">
        <v>5.5</v>
      </c>
      <c r="CT46">
        <v>6.65</v>
      </c>
      <c r="CU46">
        <v>0.42</v>
      </c>
      <c r="CV46">
        <v>22.54</v>
      </c>
      <c r="CW46">
        <v>14.52</v>
      </c>
      <c r="CX46">
        <v>2.4900000000000002</v>
      </c>
      <c r="CY46">
        <v>0.59</v>
      </c>
      <c r="CZ46">
        <v>0.23</v>
      </c>
      <c r="DA46">
        <v>4.68</v>
      </c>
      <c r="DB46">
        <v>-1.03</v>
      </c>
      <c r="DC46">
        <v>0.5</v>
      </c>
      <c r="DD46">
        <v>2.58</v>
      </c>
      <c r="DE46">
        <v>1.76</v>
      </c>
      <c r="DF46">
        <v>0.12</v>
      </c>
      <c r="DG46">
        <v>11.92</v>
      </c>
      <c r="DH46">
        <v>0.54199399999999998</v>
      </c>
      <c r="DI46">
        <v>2.6667699999999999E-2</v>
      </c>
      <c r="DJ46">
        <v>3.1678400000000002E-2</v>
      </c>
      <c r="DK46">
        <v>0.12800700000000001</v>
      </c>
      <c r="DL46">
        <v>-6.8377899999999998E-3</v>
      </c>
      <c r="DM46">
        <v>5.8625900000000002E-2</v>
      </c>
      <c r="DN46">
        <v>8.8228399999999998E-2</v>
      </c>
      <c r="DO46">
        <v>0.24510499999999999</v>
      </c>
      <c r="DP46">
        <v>2.02483E-2</v>
      </c>
      <c r="DQ46">
        <v>1.1337200000000001</v>
      </c>
      <c r="DR46">
        <v>0.72834699999999997</v>
      </c>
      <c r="DS46" t="s">
        <v>689</v>
      </c>
      <c r="DT46" t="s">
        <v>700</v>
      </c>
      <c r="DU46" t="s">
        <v>701</v>
      </c>
      <c r="DV46" t="s">
        <v>455</v>
      </c>
      <c r="DW46">
        <v>1.9590699999999999E-2</v>
      </c>
      <c r="DX46">
        <v>1.9317899999999999E-2</v>
      </c>
      <c r="EC46">
        <v>13.71</v>
      </c>
      <c r="ED46">
        <v>0</v>
      </c>
      <c r="EE46">
        <v>14.52</v>
      </c>
      <c r="EF46">
        <v>0</v>
      </c>
      <c r="EG46">
        <v>4.1100000000000003</v>
      </c>
      <c r="EH46">
        <v>0</v>
      </c>
      <c r="EI46">
        <v>3.37</v>
      </c>
      <c r="EJ46">
        <v>4.62</v>
      </c>
      <c r="EK46">
        <v>1</v>
      </c>
      <c r="EL46">
        <v>1</v>
      </c>
      <c r="EM46">
        <v>3.1956000000000002</v>
      </c>
      <c r="EP46">
        <v>1</v>
      </c>
      <c r="EQ46">
        <v>1</v>
      </c>
      <c r="ER46">
        <v>27.667999999999999</v>
      </c>
      <c r="ES46">
        <v>28.048999999999999</v>
      </c>
      <c r="ET46">
        <v>27.654</v>
      </c>
      <c r="EU46">
        <v>28.034700000000001</v>
      </c>
      <c r="EV46">
        <v>512.44000000000005</v>
      </c>
      <c r="EW46">
        <v>116.108</v>
      </c>
      <c r="EX46">
        <v>50.052</v>
      </c>
      <c r="EY46">
        <v>233.80199999999999</v>
      </c>
      <c r="EZ46">
        <v>0</v>
      </c>
      <c r="FA46">
        <v>-343.63799999999998</v>
      </c>
      <c r="FB46">
        <v>0</v>
      </c>
      <c r="FC46">
        <v>0</v>
      </c>
      <c r="FD46">
        <v>110.404</v>
      </c>
      <c r="FE46">
        <v>159.572</v>
      </c>
      <c r="FF46">
        <v>391.38499999999999</v>
      </c>
      <c r="FG46">
        <v>27.673200000000001</v>
      </c>
      <c r="FH46">
        <v>1257.8</v>
      </c>
      <c r="FI46">
        <v>0</v>
      </c>
      <c r="FJ46">
        <v>0</v>
      </c>
      <c r="FK46">
        <v>0</v>
      </c>
      <c r="FL46">
        <v>252.315</v>
      </c>
      <c r="FM46">
        <v>252.315</v>
      </c>
      <c r="FN46">
        <v>278.03100000000001</v>
      </c>
      <c r="FO46">
        <v>64.759299999999996</v>
      </c>
      <c r="FP46">
        <v>25.026</v>
      </c>
      <c r="FQ46">
        <v>112.54900000000001</v>
      </c>
      <c r="FR46">
        <v>-114.54600000000001</v>
      </c>
      <c r="FS46">
        <v>55.201799999999999</v>
      </c>
      <c r="FT46">
        <v>80.066299999999998</v>
      </c>
      <c r="FU46">
        <v>195.69200000000001</v>
      </c>
      <c r="FV46">
        <v>13.836600000000001</v>
      </c>
      <c r="FW46">
        <v>710.61699999999996</v>
      </c>
      <c r="FX46">
        <v>0</v>
      </c>
      <c r="FY46">
        <v>0</v>
      </c>
      <c r="FZ46">
        <v>252.315</v>
      </c>
      <c r="GA46">
        <v>252.315</v>
      </c>
      <c r="GB46">
        <v>3.1956000000000002</v>
      </c>
      <c r="GC46">
        <v>4882.67</v>
      </c>
      <c r="GD46">
        <v>2539.4</v>
      </c>
      <c r="GE46">
        <v>52.008400000000002</v>
      </c>
      <c r="GF46">
        <v>3.1956000000000002</v>
      </c>
      <c r="GG46">
        <v>4882.67</v>
      </c>
      <c r="GH46">
        <v>2473.64</v>
      </c>
      <c r="GI46">
        <v>50.661700000000003</v>
      </c>
      <c r="GJ46">
        <v>0</v>
      </c>
      <c r="GK46">
        <v>0</v>
      </c>
    </row>
    <row r="47" spans="1:193" x14ac:dyDescent="0.3">
      <c r="A47" s="110">
        <v>45966.814953703702</v>
      </c>
      <c r="B47" t="s">
        <v>744</v>
      </c>
      <c r="D47">
        <v>12</v>
      </c>
      <c r="E47">
        <v>1</v>
      </c>
      <c r="F47">
        <v>2100</v>
      </c>
      <c r="G47" t="s">
        <v>452</v>
      </c>
      <c r="H47" t="s">
        <v>453</v>
      </c>
      <c r="I47">
        <v>0.57999999999999996</v>
      </c>
      <c r="J47">
        <v>0.54</v>
      </c>
      <c r="K47">
        <v>4.05</v>
      </c>
      <c r="L47">
        <v>50</v>
      </c>
      <c r="M47">
        <v>1514.61</v>
      </c>
      <c r="N47">
        <v>175.75700000000001</v>
      </c>
      <c r="O47">
        <v>277.07299999999998</v>
      </c>
      <c r="P47">
        <v>1304.79</v>
      </c>
      <c r="Q47">
        <v>0</v>
      </c>
      <c r="R47">
        <v>-4222.1400000000003</v>
      </c>
      <c r="S47">
        <v>0</v>
      </c>
      <c r="T47">
        <v>0</v>
      </c>
      <c r="U47">
        <v>505.55700000000002</v>
      </c>
      <c r="V47">
        <v>934.98</v>
      </c>
      <c r="W47">
        <v>2025.88</v>
      </c>
      <c r="X47">
        <v>119.621</v>
      </c>
      <c r="Y47">
        <v>2636.12</v>
      </c>
      <c r="Z47">
        <v>3272.23</v>
      </c>
      <c r="AA47">
        <v>39.0702</v>
      </c>
      <c r="AB47">
        <v>0</v>
      </c>
      <c r="AC47">
        <v>0</v>
      </c>
      <c r="AD47">
        <v>0</v>
      </c>
      <c r="AE47">
        <v>43.1492</v>
      </c>
      <c r="AF47">
        <v>43.1492</v>
      </c>
      <c r="AG47">
        <v>0</v>
      </c>
      <c r="AH47">
        <v>5.81</v>
      </c>
      <c r="AI47">
        <v>0.6</v>
      </c>
      <c r="AJ47">
        <v>0.88</v>
      </c>
      <c r="AK47">
        <v>4.18</v>
      </c>
      <c r="AL47">
        <v>0</v>
      </c>
      <c r="AM47">
        <v>-5.13</v>
      </c>
      <c r="AN47">
        <v>0</v>
      </c>
      <c r="AO47">
        <v>0</v>
      </c>
      <c r="AP47">
        <v>1.75</v>
      </c>
      <c r="AQ47">
        <v>5.43</v>
      </c>
      <c r="AR47">
        <v>6.66</v>
      </c>
      <c r="AS47">
        <v>0.42</v>
      </c>
      <c r="AT47">
        <v>20.6</v>
      </c>
      <c r="AU47">
        <v>11.47</v>
      </c>
      <c r="AV47">
        <v>2.33</v>
      </c>
      <c r="AW47">
        <v>0.11</v>
      </c>
      <c r="AX47">
        <v>0.22</v>
      </c>
      <c r="AY47">
        <v>1.1100000000000001</v>
      </c>
      <c r="AZ47">
        <v>-0.87</v>
      </c>
      <c r="BA47">
        <v>0</v>
      </c>
      <c r="BB47">
        <v>0</v>
      </c>
      <c r="BC47">
        <v>0.5</v>
      </c>
      <c r="BD47">
        <v>2.57</v>
      </c>
      <c r="BE47">
        <v>1.76</v>
      </c>
      <c r="BF47">
        <v>0.12</v>
      </c>
      <c r="BG47">
        <v>7.85</v>
      </c>
      <c r="BH47">
        <v>0.52280899999999997</v>
      </c>
      <c r="BI47">
        <v>8.9797200000000001E-3</v>
      </c>
      <c r="BJ47">
        <v>3.1638800000000002E-2</v>
      </c>
      <c r="BK47">
        <v>0.14572499999999999</v>
      </c>
      <c r="BL47">
        <v>0</v>
      </c>
      <c r="BM47">
        <v>-6.98747E-3</v>
      </c>
      <c r="BN47">
        <v>0</v>
      </c>
      <c r="BO47">
        <v>0</v>
      </c>
      <c r="BP47">
        <v>5.8625900000000002E-2</v>
      </c>
      <c r="BQ47">
        <v>8.6452399999999999E-2</v>
      </c>
      <c r="BR47">
        <v>0.24510499999999999</v>
      </c>
      <c r="BS47">
        <v>2.02483E-2</v>
      </c>
      <c r="BT47">
        <v>1.1126</v>
      </c>
      <c r="BU47">
        <v>0.709152</v>
      </c>
      <c r="BV47">
        <v>1642.07</v>
      </c>
      <c r="BW47">
        <v>235.41</v>
      </c>
      <c r="BX47">
        <v>277.07299999999998</v>
      </c>
      <c r="BY47">
        <v>1271.28</v>
      </c>
      <c r="BZ47">
        <v>-4222.1400000000003</v>
      </c>
      <c r="CA47">
        <v>505.55700000000002</v>
      </c>
      <c r="CB47">
        <v>940.84699999999998</v>
      </c>
      <c r="CC47">
        <v>2025.88</v>
      </c>
      <c r="CD47">
        <v>119.621</v>
      </c>
      <c r="CE47">
        <v>2795.6</v>
      </c>
      <c r="CF47">
        <v>3425.83</v>
      </c>
      <c r="CG47">
        <v>73.775199999999998</v>
      </c>
      <c r="CH47">
        <v>0</v>
      </c>
      <c r="CI47">
        <v>0</v>
      </c>
      <c r="CJ47">
        <v>43.1492</v>
      </c>
      <c r="CK47">
        <v>43.1492</v>
      </c>
      <c r="CL47">
        <v>0</v>
      </c>
      <c r="CM47">
        <v>6.27</v>
      </c>
      <c r="CN47">
        <v>0.83</v>
      </c>
      <c r="CO47">
        <v>0.88</v>
      </c>
      <c r="CP47">
        <v>4.07</v>
      </c>
      <c r="CQ47">
        <v>-5.18</v>
      </c>
      <c r="CR47">
        <v>1.75</v>
      </c>
      <c r="CS47">
        <v>5.44</v>
      </c>
      <c r="CT47">
        <v>6.66</v>
      </c>
      <c r="CU47">
        <v>0.42</v>
      </c>
      <c r="CV47">
        <v>21.14</v>
      </c>
      <c r="CW47">
        <v>12.05</v>
      </c>
      <c r="CX47">
        <v>2.5</v>
      </c>
      <c r="CY47">
        <v>0.15</v>
      </c>
      <c r="CZ47">
        <v>0.22</v>
      </c>
      <c r="DA47">
        <v>4.95</v>
      </c>
      <c r="DB47">
        <v>-0.87</v>
      </c>
      <c r="DC47">
        <v>0.5</v>
      </c>
      <c r="DD47">
        <v>2.57</v>
      </c>
      <c r="DE47">
        <v>1.76</v>
      </c>
      <c r="DF47">
        <v>0.12</v>
      </c>
      <c r="DG47">
        <v>11.9</v>
      </c>
      <c r="DH47">
        <v>0.546149</v>
      </c>
      <c r="DI47">
        <v>9.0878699999999996E-3</v>
      </c>
      <c r="DJ47">
        <v>3.1638800000000002E-2</v>
      </c>
      <c r="DK47">
        <v>0.14361299999999999</v>
      </c>
      <c r="DL47">
        <v>-6.98747E-3</v>
      </c>
      <c r="DM47">
        <v>5.8625900000000002E-2</v>
      </c>
      <c r="DN47">
        <v>8.6817800000000001E-2</v>
      </c>
      <c r="DO47">
        <v>0.24510499999999999</v>
      </c>
      <c r="DP47">
        <v>2.02483E-2</v>
      </c>
      <c r="DQ47">
        <v>1.1343000000000001</v>
      </c>
      <c r="DR47">
        <v>0.73048900000000005</v>
      </c>
      <c r="DS47" t="s">
        <v>689</v>
      </c>
      <c r="DT47" t="s">
        <v>700</v>
      </c>
      <c r="DU47" t="s">
        <v>701</v>
      </c>
      <c r="DV47" t="s">
        <v>455</v>
      </c>
      <c r="DW47">
        <v>2.1702300000000001E-2</v>
      </c>
      <c r="DX47">
        <v>2.1336899999999999E-2</v>
      </c>
      <c r="EC47">
        <v>11.47</v>
      </c>
      <c r="ED47">
        <v>0</v>
      </c>
      <c r="EE47">
        <v>12.05</v>
      </c>
      <c r="EF47">
        <v>0</v>
      </c>
      <c r="EG47">
        <v>3.77</v>
      </c>
      <c r="EH47">
        <v>0</v>
      </c>
      <c r="EI47">
        <v>2.93</v>
      </c>
      <c r="EJ47">
        <v>4.8899999999999997</v>
      </c>
      <c r="EK47">
        <v>1</v>
      </c>
      <c r="EL47">
        <v>1</v>
      </c>
      <c r="EM47">
        <v>2.6873</v>
      </c>
      <c r="EP47">
        <v>1</v>
      </c>
      <c r="EQ47">
        <v>1</v>
      </c>
      <c r="ER47">
        <v>36</v>
      </c>
      <c r="ES47">
        <v>36.551000000000002</v>
      </c>
      <c r="ET47">
        <v>26.9893</v>
      </c>
      <c r="EU47">
        <v>27.356400000000001</v>
      </c>
      <c r="EV47">
        <v>516.83699999999999</v>
      </c>
      <c r="EW47">
        <v>25.323899999999998</v>
      </c>
      <c r="EX47">
        <v>49.9895</v>
      </c>
      <c r="EY47">
        <v>246.79499999999999</v>
      </c>
      <c r="EZ47">
        <v>0</v>
      </c>
      <c r="FA47">
        <v>-288.58</v>
      </c>
      <c r="FB47">
        <v>0</v>
      </c>
      <c r="FC47">
        <v>0</v>
      </c>
      <c r="FD47">
        <v>110.404</v>
      </c>
      <c r="FE47">
        <v>156.88399999999999</v>
      </c>
      <c r="FF47">
        <v>391.38499999999999</v>
      </c>
      <c r="FG47">
        <v>27.673200000000001</v>
      </c>
      <c r="FH47">
        <v>1236.71</v>
      </c>
      <c r="FI47">
        <v>0</v>
      </c>
      <c r="FJ47">
        <v>0</v>
      </c>
      <c r="FK47">
        <v>0</v>
      </c>
      <c r="FL47">
        <v>252.315</v>
      </c>
      <c r="FM47">
        <v>252.315</v>
      </c>
      <c r="FN47">
        <v>280.07100000000003</v>
      </c>
      <c r="FO47">
        <v>16.9802</v>
      </c>
      <c r="FP47">
        <v>24.994700000000002</v>
      </c>
      <c r="FQ47">
        <v>119.75</v>
      </c>
      <c r="FR47">
        <v>-96.193399999999997</v>
      </c>
      <c r="FS47">
        <v>55.201799999999999</v>
      </c>
      <c r="FT47">
        <v>78.835300000000004</v>
      </c>
      <c r="FU47">
        <v>195.69200000000001</v>
      </c>
      <c r="FV47">
        <v>13.836600000000001</v>
      </c>
      <c r="FW47">
        <v>689.16899999999998</v>
      </c>
      <c r="FX47">
        <v>0</v>
      </c>
      <c r="FY47">
        <v>0</v>
      </c>
      <c r="FZ47">
        <v>252.315</v>
      </c>
      <c r="GA47">
        <v>252.315</v>
      </c>
      <c r="GB47">
        <v>2.6873</v>
      </c>
      <c r="GC47">
        <v>4223.38</v>
      </c>
      <c r="GD47">
        <v>2270.65</v>
      </c>
      <c r="GE47">
        <v>53.7637</v>
      </c>
      <c r="GF47">
        <v>2.6873</v>
      </c>
      <c r="GG47">
        <v>4223.38</v>
      </c>
      <c r="GH47">
        <v>2248.14</v>
      </c>
      <c r="GI47">
        <v>53.230699999999999</v>
      </c>
      <c r="GJ47">
        <v>0</v>
      </c>
      <c r="GK47">
        <v>0</v>
      </c>
    </row>
    <row r="48" spans="1:193" x14ac:dyDescent="0.3">
      <c r="A48" s="110">
        <v>45966.815613425926</v>
      </c>
      <c r="B48" t="s">
        <v>745</v>
      </c>
      <c r="D48">
        <v>13</v>
      </c>
      <c r="E48">
        <v>1</v>
      </c>
      <c r="F48">
        <v>2100</v>
      </c>
      <c r="G48" t="s">
        <v>452</v>
      </c>
      <c r="H48" t="s">
        <v>453</v>
      </c>
      <c r="I48">
        <v>0.71</v>
      </c>
      <c r="J48">
        <v>0.55000000000000004</v>
      </c>
      <c r="K48">
        <v>3.81</v>
      </c>
      <c r="L48">
        <v>165</v>
      </c>
      <c r="M48">
        <v>1037.93</v>
      </c>
      <c r="N48">
        <v>1351.38</v>
      </c>
      <c r="O48">
        <v>278.41300000000001</v>
      </c>
      <c r="P48">
        <v>1085.52</v>
      </c>
      <c r="Q48">
        <v>0</v>
      </c>
      <c r="R48">
        <v>-5318.81</v>
      </c>
      <c r="S48">
        <v>0</v>
      </c>
      <c r="T48">
        <v>0</v>
      </c>
      <c r="U48">
        <v>505.55700000000002</v>
      </c>
      <c r="V48">
        <v>974.56600000000003</v>
      </c>
      <c r="W48">
        <v>2025.88</v>
      </c>
      <c r="X48">
        <v>119.621</v>
      </c>
      <c r="Y48">
        <v>2060.06</v>
      </c>
      <c r="Z48">
        <v>3753.24</v>
      </c>
      <c r="AA48">
        <v>491.334</v>
      </c>
      <c r="AB48">
        <v>0</v>
      </c>
      <c r="AC48">
        <v>0</v>
      </c>
      <c r="AD48">
        <v>0</v>
      </c>
      <c r="AE48">
        <v>43.1492</v>
      </c>
      <c r="AF48">
        <v>43.1492</v>
      </c>
      <c r="AG48">
        <v>0</v>
      </c>
      <c r="AH48">
        <v>4.09</v>
      </c>
      <c r="AI48">
        <v>4.6900000000000004</v>
      </c>
      <c r="AJ48">
        <v>0.89</v>
      </c>
      <c r="AK48">
        <v>3.46</v>
      </c>
      <c r="AL48">
        <v>0</v>
      </c>
      <c r="AM48">
        <v>-6.73</v>
      </c>
      <c r="AN48">
        <v>0</v>
      </c>
      <c r="AO48">
        <v>0</v>
      </c>
      <c r="AP48">
        <v>1.76</v>
      </c>
      <c r="AQ48">
        <v>5.54</v>
      </c>
      <c r="AR48">
        <v>6.65</v>
      </c>
      <c r="AS48">
        <v>0.42</v>
      </c>
      <c r="AT48">
        <v>20.77</v>
      </c>
      <c r="AU48">
        <v>13.13</v>
      </c>
      <c r="AV48">
        <v>1.67</v>
      </c>
      <c r="AW48">
        <v>0.71</v>
      </c>
      <c r="AX48">
        <v>0.23</v>
      </c>
      <c r="AY48">
        <v>0.93</v>
      </c>
      <c r="AZ48">
        <v>-1.1200000000000001</v>
      </c>
      <c r="BA48">
        <v>0</v>
      </c>
      <c r="BB48">
        <v>0</v>
      </c>
      <c r="BC48">
        <v>0.5</v>
      </c>
      <c r="BD48">
        <v>2.59</v>
      </c>
      <c r="BE48">
        <v>1.76</v>
      </c>
      <c r="BF48">
        <v>0.12</v>
      </c>
      <c r="BG48">
        <v>7.39</v>
      </c>
      <c r="BH48">
        <v>0.41856900000000002</v>
      </c>
      <c r="BI48">
        <v>4.5006900000000002E-2</v>
      </c>
      <c r="BJ48">
        <v>3.1791800000000002E-2</v>
      </c>
      <c r="BK48">
        <v>0.120502</v>
      </c>
      <c r="BL48">
        <v>0</v>
      </c>
      <c r="BM48">
        <v>-1.0770399999999999E-2</v>
      </c>
      <c r="BN48">
        <v>0</v>
      </c>
      <c r="BO48">
        <v>0</v>
      </c>
      <c r="BP48">
        <v>5.8625900000000002E-2</v>
      </c>
      <c r="BQ48">
        <v>8.8910799999999998E-2</v>
      </c>
      <c r="BR48">
        <v>0.24510499999999999</v>
      </c>
      <c r="BS48">
        <v>2.02483E-2</v>
      </c>
      <c r="BT48">
        <v>1.01799</v>
      </c>
      <c r="BU48">
        <v>0.61587000000000003</v>
      </c>
      <c r="BV48">
        <v>1118.3599999999999</v>
      </c>
      <c r="BW48">
        <v>1526.22</v>
      </c>
      <c r="BX48">
        <v>278.41300000000001</v>
      </c>
      <c r="BY48">
        <v>1061.78</v>
      </c>
      <c r="BZ48">
        <v>-5318.81</v>
      </c>
      <c r="CA48">
        <v>505.55700000000002</v>
      </c>
      <c r="CB48">
        <v>978.68200000000002</v>
      </c>
      <c r="CC48">
        <v>2025.88</v>
      </c>
      <c r="CD48">
        <v>119.621</v>
      </c>
      <c r="CE48">
        <v>2295.71</v>
      </c>
      <c r="CF48">
        <v>3984.78</v>
      </c>
      <c r="CG48">
        <v>546.69000000000005</v>
      </c>
      <c r="CH48">
        <v>0</v>
      </c>
      <c r="CI48">
        <v>0</v>
      </c>
      <c r="CJ48">
        <v>43.1492</v>
      </c>
      <c r="CK48">
        <v>43.1492</v>
      </c>
      <c r="CL48">
        <v>0</v>
      </c>
      <c r="CM48">
        <v>4.3899999999999997</v>
      </c>
      <c r="CN48">
        <v>5.17</v>
      </c>
      <c r="CO48">
        <v>0.89</v>
      </c>
      <c r="CP48">
        <v>3.39</v>
      </c>
      <c r="CQ48">
        <v>-6.91</v>
      </c>
      <c r="CR48">
        <v>1.76</v>
      </c>
      <c r="CS48">
        <v>5.56</v>
      </c>
      <c r="CT48">
        <v>6.65</v>
      </c>
      <c r="CU48">
        <v>0.42</v>
      </c>
      <c r="CV48">
        <v>21.32</v>
      </c>
      <c r="CW48">
        <v>13.84</v>
      </c>
      <c r="CX48">
        <v>1.78</v>
      </c>
      <c r="CY48">
        <v>0.77</v>
      </c>
      <c r="CZ48">
        <v>0.23</v>
      </c>
      <c r="DA48">
        <v>4.5599999999999996</v>
      </c>
      <c r="DB48">
        <v>-1.1200000000000001</v>
      </c>
      <c r="DC48">
        <v>0.5</v>
      </c>
      <c r="DD48">
        <v>2.6</v>
      </c>
      <c r="DE48">
        <v>1.76</v>
      </c>
      <c r="DF48">
        <v>0.12</v>
      </c>
      <c r="DG48">
        <v>11.2</v>
      </c>
      <c r="DH48">
        <v>0.437056</v>
      </c>
      <c r="DI48">
        <v>4.63323E-2</v>
      </c>
      <c r="DJ48">
        <v>3.1791800000000002E-2</v>
      </c>
      <c r="DK48">
        <v>0.117996</v>
      </c>
      <c r="DL48">
        <v>-1.0770399999999999E-2</v>
      </c>
      <c r="DM48">
        <v>5.8625900000000002E-2</v>
      </c>
      <c r="DN48">
        <v>8.9181800000000006E-2</v>
      </c>
      <c r="DO48">
        <v>0.24510499999999999</v>
      </c>
      <c r="DP48">
        <v>2.02483E-2</v>
      </c>
      <c r="DQ48">
        <v>1.0355700000000001</v>
      </c>
      <c r="DR48">
        <v>0.63317500000000004</v>
      </c>
      <c r="DS48" t="s">
        <v>689</v>
      </c>
      <c r="DT48" t="s">
        <v>700</v>
      </c>
      <c r="DU48" t="s">
        <v>701</v>
      </c>
      <c r="DV48" t="s">
        <v>455</v>
      </c>
      <c r="DW48">
        <v>1.7576100000000001E-2</v>
      </c>
      <c r="DX48">
        <v>1.7305000000000001E-2</v>
      </c>
      <c r="EC48">
        <v>13.13</v>
      </c>
      <c r="ED48">
        <v>0</v>
      </c>
      <c r="EE48">
        <v>13.84</v>
      </c>
      <c r="EF48">
        <v>0</v>
      </c>
      <c r="EG48">
        <v>3.54</v>
      </c>
      <c r="EH48">
        <v>0</v>
      </c>
      <c r="EI48">
        <v>2.84</v>
      </c>
      <c r="EJ48">
        <v>4.5</v>
      </c>
      <c r="EK48">
        <v>1</v>
      </c>
      <c r="EL48">
        <v>1</v>
      </c>
      <c r="EM48">
        <v>3.3874</v>
      </c>
      <c r="EP48">
        <v>1</v>
      </c>
      <c r="EQ48">
        <v>1</v>
      </c>
      <c r="ER48">
        <v>28.353999999999999</v>
      </c>
      <c r="ES48">
        <v>28.748999999999999</v>
      </c>
      <c r="ET48">
        <v>28.334399999999999</v>
      </c>
      <c r="EU48">
        <v>28.728999999999999</v>
      </c>
      <c r="EV48">
        <v>370.45800000000003</v>
      </c>
      <c r="EW48">
        <v>158.339</v>
      </c>
      <c r="EX48">
        <v>50.231200000000001</v>
      </c>
      <c r="EY48">
        <v>206.86500000000001</v>
      </c>
      <c r="EZ48">
        <v>0</v>
      </c>
      <c r="FA48">
        <v>-373.55</v>
      </c>
      <c r="FB48">
        <v>0</v>
      </c>
      <c r="FC48">
        <v>0</v>
      </c>
      <c r="FD48">
        <v>110.404</v>
      </c>
      <c r="FE48">
        <v>162.35400000000001</v>
      </c>
      <c r="FF48">
        <v>391.38499999999999</v>
      </c>
      <c r="FG48">
        <v>27.673200000000001</v>
      </c>
      <c r="FH48">
        <v>1104.1600000000001</v>
      </c>
      <c r="FI48">
        <v>0</v>
      </c>
      <c r="FJ48">
        <v>0</v>
      </c>
      <c r="FK48">
        <v>0</v>
      </c>
      <c r="FL48">
        <v>252.315</v>
      </c>
      <c r="FM48">
        <v>252.315</v>
      </c>
      <c r="FN48">
        <v>199.82499999999999</v>
      </c>
      <c r="FO48">
        <v>85.5732</v>
      </c>
      <c r="FP48">
        <v>25.115600000000001</v>
      </c>
      <c r="FQ48">
        <v>100.78400000000001</v>
      </c>
      <c r="FR48">
        <v>-124.517</v>
      </c>
      <c r="FS48">
        <v>55.201799999999999</v>
      </c>
      <c r="FT48">
        <v>81.441800000000001</v>
      </c>
      <c r="FU48">
        <v>195.69200000000001</v>
      </c>
      <c r="FV48">
        <v>13.836600000000001</v>
      </c>
      <c r="FW48">
        <v>632.95399999999995</v>
      </c>
      <c r="FX48">
        <v>0</v>
      </c>
      <c r="FY48">
        <v>0</v>
      </c>
      <c r="FZ48">
        <v>252.315</v>
      </c>
      <c r="GA48">
        <v>252.315</v>
      </c>
      <c r="GB48">
        <v>3.3874</v>
      </c>
      <c r="GC48">
        <v>5320.37</v>
      </c>
      <c r="GD48">
        <v>2765.85</v>
      </c>
      <c r="GE48">
        <v>51.985999999999997</v>
      </c>
      <c r="GF48">
        <v>3.3874</v>
      </c>
      <c r="GG48">
        <v>5320.37</v>
      </c>
      <c r="GH48">
        <v>2687.39</v>
      </c>
      <c r="GI48">
        <v>50.511400000000002</v>
      </c>
      <c r="GJ48">
        <v>0</v>
      </c>
      <c r="GK48">
        <v>0</v>
      </c>
    </row>
    <row r="49" spans="1:193" x14ac:dyDescent="0.3">
      <c r="A49" s="110">
        <v>45966.816250000003</v>
      </c>
      <c r="B49" t="s">
        <v>746</v>
      </c>
      <c r="D49">
        <v>14</v>
      </c>
      <c r="E49">
        <v>1</v>
      </c>
      <c r="F49">
        <v>2100</v>
      </c>
      <c r="G49" t="s">
        <v>452</v>
      </c>
      <c r="H49" t="s">
        <v>453</v>
      </c>
      <c r="I49">
        <v>0.95</v>
      </c>
      <c r="J49">
        <v>0.76</v>
      </c>
      <c r="K49">
        <v>3.83</v>
      </c>
      <c r="L49">
        <v>117</v>
      </c>
      <c r="M49">
        <v>1460.26</v>
      </c>
      <c r="N49">
        <v>884.57799999999997</v>
      </c>
      <c r="O49">
        <v>275.608</v>
      </c>
      <c r="P49">
        <v>1311.11</v>
      </c>
      <c r="Q49">
        <v>0</v>
      </c>
      <c r="R49">
        <v>-5114.33</v>
      </c>
      <c r="S49">
        <v>0</v>
      </c>
      <c r="T49">
        <v>0</v>
      </c>
      <c r="U49">
        <v>505.55700000000002</v>
      </c>
      <c r="V49">
        <v>954.428</v>
      </c>
      <c r="W49">
        <v>2025.88</v>
      </c>
      <c r="X49">
        <v>119.621</v>
      </c>
      <c r="Y49">
        <v>2422.6999999999998</v>
      </c>
      <c r="Z49">
        <v>3931.55</v>
      </c>
      <c r="AA49">
        <v>298.64800000000002</v>
      </c>
      <c r="AB49">
        <v>0</v>
      </c>
      <c r="AC49">
        <v>0</v>
      </c>
      <c r="AD49">
        <v>0</v>
      </c>
      <c r="AE49">
        <v>43.1492</v>
      </c>
      <c r="AF49">
        <v>43.1492</v>
      </c>
      <c r="AG49">
        <v>0</v>
      </c>
      <c r="AH49">
        <v>5.72</v>
      </c>
      <c r="AI49">
        <v>2.74</v>
      </c>
      <c r="AJ49">
        <v>0.88</v>
      </c>
      <c r="AK49">
        <v>4.2300000000000004</v>
      </c>
      <c r="AL49">
        <v>0</v>
      </c>
      <c r="AM49">
        <v>-7.04</v>
      </c>
      <c r="AN49">
        <v>0</v>
      </c>
      <c r="AO49">
        <v>0</v>
      </c>
      <c r="AP49">
        <v>1.72</v>
      </c>
      <c r="AQ49">
        <v>5.46</v>
      </c>
      <c r="AR49">
        <v>6.62</v>
      </c>
      <c r="AS49">
        <v>0.42</v>
      </c>
      <c r="AT49">
        <v>20.75</v>
      </c>
      <c r="AU49">
        <v>13.57</v>
      </c>
      <c r="AV49">
        <v>2.44</v>
      </c>
      <c r="AW49">
        <v>0.4</v>
      </c>
      <c r="AX49">
        <v>0.22</v>
      </c>
      <c r="AY49">
        <v>1.2</v>
      </c>
      <c r="AZ49">
        <v>-1.36</v>
      </c>
      <c r="BA49">
        <v>0</v>
      </c>
      <c r="BB49">
        <v>0</v>
      </c>
      <c r="BC49">
        <v>0.5</v>
      </c>
      <c r="BD49">
        <v>2.56</v>
      </c>
      <c r="BE49">
        <v>1.76</v>
      </c>
      <c r="BF49">
        <v>0.12</v>
      </c>
      <c r="BG49">
        <v>7.84</v>
      </c>
      <c r="BH49">
        <v>0.55080200000000001</v>
      </c>
      <c r="BI49">
        <v>1.7291500000000001E-2</v>
      </c>
      <c r="BJ49">
        <v>3.1471499999999999E-2</v>
      </c>
      <c r="BK49">
        <v>0.17319899999999999</v>
      </c>
      <c r="BL49">
        <v>0</v>
      </c>
      <c r="BM49">
        <v>-1.7686500000000001E-2</v>
      </c>
      <c r="BN49">
        <v>0</v>
      </c>
      <c r="BO49">
        <v>0</v>
      </c>
      <c r="BP49">
        <v>5.8625900000000002E-2</v>
      </c>
      <c r="BQ49">
        <v>8.6664599999999994E-2</v>
      </c>
      <c r="BR49">
        <v>0.24510499999999999</v>
      </c>
      <c r="BS49">
        <v>2.02483E-2</v>
      </c>
      <c r="BT49">
        <v>1.1657200000000001</v>
      </c>
      <c r="BU49">
        <v>0.77276400000000001</v>
      </c>
      <c r="BV49">
        <v>1639.01</v>
      </c>
      <c r="BW49">
        <v>1053.4000000000001</v>
      </c>
      <c r="BX49">
        <v>275.608</v>
      </c>
      <c r="BY49">
        <v>1245.97</v>
      </c>
      <c r="BZ49">
        <v>-5114.33</v>
      </c>
      <c r="CA49">
        <v>505.55700000000002</v>
      </c>
      <c r="CB49">
        <v>958.76499999999999</v>
      </c>
      <c r="CC49">
        <v>2025.88</v>
      </c>
      <c r="CD49">
        <v>119.621</v>
      </c>
      <c r="CE49">
        <v>2709.47</v>
      </c>
      <c r="CF49">
        <v>4213.9799999999996</v>
      </c>
      <c r="CG49">
        <v>346.29500000000002</v>
      </c>
      <c r="CH49">
        <v>0</v>
      </c>
      <c r="CI49">
        <v>0</v>
      </c>
      <c r="CJ49">
        <v>43.1492</v>
      </c>
      <c r="CK49">
        <v>43.1492</v>
      </c>
      <c r="CL49">
        <v>0</v>
      </c>
      <c r="CM49">
        <v>6.43</v>
      </c>
      <c r="CN49">
        <v>3.2</v>
      </c>
      <c r="CO49">
        <v>0.88</v>
      </c>
      <c r="CP49">
        <v>4.01</v>
      </c>
      <c r="CQ49">
        <v>-7.24</v>
      </c>
      <c r="CR49">
        <v>1.72</v>
      </c>
      <c r="CS49">
        <v>5.47</v>
      </c>
      <c r="CT49">
        <v>6.62</v>
      </c>
      <c r="CU49">
        <v>0.42</v>
      </c>
      <c r="CV49">
        <v>21.51</v>
      </c>
      <c r="CW49">
        <v>14.52</v>
      </c>
      <c r="CX49">
        <v>2.71</v>
      </c>
      <c r="CY49">
        <v>0.45</v>
      </c>
      <c r="CZ49">
        <v>0.22</v>
      </c>
      <c r="DA49">
        <v>4.7</v>
      </c>
      <c r="DB49">
        <v>-1.36</v>
      </c>
      <c r="DC49">
        <v>0.5</v>
      </c>
      <c r="DD49">
        <v>2.57</v>
      </c>
      <c r="DE49">
        <v>1.76</v>
      </c>
      <c r="DF49">
        <v>0.12</v>
      </c>
      <c r="DG49">
        <v>11.67</v>
      </c>
      <c r="DH49">
        <v>0.63257200000000002</v>
      </c>
      <c r="DI49">
        <v>1.8234199999999999E-2</v>
      </c>
      <c r="DJ49">
        <v>3.1471499999999999E-2</v>
      </c>
      <c r="DK49">
        <v>0.15937499999999999</v>
      </c>
      <c r="DL49">
        <v>-1.7686500000000001E-2</v>
      </c>
      <c r="DM49">
        <v>5.8625900000000002E-2</v>
      </c>
      <c r="DN49">
        <v>8.7048E-2</v>
      </c>
      <c r="DO49">
        <v>0.24510499999999999</v>
      </c>
      <c r="DP49">
        <v>2.02483E-2</v>
      </c>
      <c r="DQ49">
        <v>1.23499</v>
      </c>
      <c r="DR49">
        <v>0.84165299999999998</v>
      </c>
      <c r="DS49" t="s">
        <v>689</v>
      </c>
      <c r="DT49" t="s">
        <v>700</v>
      </c>
      <c r="DU49" t="s">
        <v>701</v>
      </c>
      <c r="DV49" t="s">
        <v>455</v>
      </c>
      <c r="DW49">
        <v>6.9271899999999997E-2</v>
      </c>
      <c r="DX49">
        <v>6.8888500000000005E-2</v>
      </c>
      <c r="EC49">
        <v>13.57</v>
      </c>
      <c r="ED49">
        <v>0</v>
      </c>
      <c r="EE49">
        <v>14.52</v>
      </c>
      <c r="EF49">
        <v>0</v>
      </c>
      <c r="EG49">
        <v>4.26</v>
      </c>
      <c r="EH49">
        <v>0</v>
      </c>
      <c r="EI49">
        <v>3.44</v>
      </c>
      <c r="EJ49">
        <v>4.6399999999999997</v>
      </c>
      <c r="EK49">
        <v>1</v>
      </c>
      <c r="EL49">
        <v>1</v>
      </c>
      <c r="EM49">
        <v>2.8161</v>
      </c>
      <c r="EP49">
        <v>1</v>
      </c>
      <c r="EQ49">
        <v>1</v>
      </c>
      <c r="ER49">
        <v>32.134</v>
      </c>
      <c r="ES49">
        <v>32.606000000000002</v>
      </c>
      <c r="ET49">
        <v>32.121600000000001</v>
      </c>
      <c r="EU49">
        <v>32.593499999999999</v>
      </c>
      <c r="EV49">
        <v>541.37800000000004</v>
      </c>
      <c r="EW49">
        <v>88.7042</v>
      </c>
      <c r="EX49">
        <v>49.725099999999998</v>
      </c>
      <c r="EY49">
        <v>266.68599999999998</v>
      </c>
      <c r="EZ49">
        <v>0</v>
      </c>
      <c r="FA49">
        <v>-453.904</v>
      </c>
      <c r="FB49">
        <v>0</v>
      </c>
      <c r="FC49">
        <v>0</v>
      </c>
      <c r="FD49">
        <v>110.404</v>
      </c>
      <c r="FE49">
        <v>158.626</v>
      </c>
      <c r="FF49">
        <v>391.38499999999999</v>
      </c>
      <c r="FG49">
        <v>27.673200000000001</v>
      </c>
      <c r="FH49">
        <v>1180.68</v>
      </c>
      <c r="FI49">
        <v>0</v>
      </c>
      <c r="FJ49">
        <v>0</v>
      </c>
      <c r="FK49">
        <v>0</v>
      </c>
      <c r="FL49">
        <v>252.315</v>
      </c>
      <c r="FM49">
        <v>252.315</v>
      </c>
      <c r="FN49">
        <v>302.54199999999997</v>
      </c>
      <c r="FO49">
        <v>49.809899999999999</v>
      </c>
      <c r="FP49">
        <v>24.862500000000001</v>
      </c>
      <c r="FQ49">
        <v>125.71599999999999</v>
      </c>
      <c r="FR49">
        <v>-151.30099999999999</v>
      </c>
      <c r="FS49">
        <v>55.201799999999999</v>
      </c>
      <c r="FT49">
        <v>79.634100000000004</v>
      </c>
      <c r="FU49">
        <v>195.69200000000001</v>
      </c>
      <c r="FV49">
        <v>13.836600000000001</v>
      </c>
      <c r="FW49">
        <v>695.99400000000003</v>
      </c>
      <c r="FX49">
        <v>0</v>
      </c>
      <c r="FY49">
        <v>0</v>
      </c>
      <c r="FZ49">
        <v>252.315</v>
      </c>
      <c r="GA49">
        <v>252.315</v>
      </c>
      <c r="GB49">
        <v>2.8161</v>
      </c>
      <c r="GC49">
        <v>5115.83</v>
      </c>
      <c r="GD49">
        <v>2575.92</v>
      </c>
      <c r="GE49">
        <v>50.351900000000001</v>
      </c>
      <c r="GF49">
        <v>2.8161</v>
      </c>
      <c r="GG49">
        <v>5115.83</v>
      </c>
      <c r="GH49">
        <v>2487.94</v>
      </c>
      <c r="GI49">
        <v>48.632199999999997</v>
      </c>
      <c r="GJ49">
        <v>0</v>
      </c>
      <c r="GK49">
        <v>0</v>
      </c>
    </row>
    <row r="50" spans="1:193" x14ac:dyDescent="0.3">
      <c r="A50" s="110">
        <v>45966.816863425927</v>
      </c>
      <c r="B50" t="s">
        <v>747</v>
      </c>
      <c r="D50">
        <v>15</v>
      </c>
      <c r="E50">
        <v>1</v>
      </c>
      <c r="F50">
        <v>2100</v>
      </c>
      <c r="G50" t="s">
        <v>452</v>
      </c>
      <c r="H50" t="s">
        <v>453</v>
      </c>
      <c r="I50">
        <v>0.56000000000000005</v>
      </c>
      <c r="J50">
        <v>0.39</v>
      </c>
      <c r="K50">
        <v>3.16</v>
      </c>
      <c r="L50">
        <v>215</v>
      </c>
      <c r="M50">
        <v>78.236800000000002</v>
      </c>
      <c r="N50">
        <v>3855.76</v>
      </c>
      <c r="O50">
        <v>277.42</v>
      </c>
      <c r="P50">
        <v>678.87900000000002</v>
      </c>
      <c r="Q50">
        <v>0</v>
      </c>
      <c r="R50">
        <v>-7993.85</v>
      </c>
      <c r="S50">
        <v>0</v>
      </c>
      <c r="T50">
        <v>0</v>
      </c>
      <c r="U50">
        <v>505.55700000000002</v>
      </c>
      <c r="V50">
        <v>1033.1199999999999</v>
      </c>
      <c r="W50">
        <v>2025.88</v>
      </c>
      <c r="X50">
        <v>119.621</v>
      </c>
      <c r="Y50">
        <v>580.62400000000002</v>
      </c>
      <c r="Z50">
        <v>4890.29</v>
      </c>
      <c r="AA50">
        <v>859.92200000000003</v>
      </c>
      <c r="AB50">
        <v>0</v>
      </c>
      <c r="AC50">
        <v>0</v>
      </c>
      <c r="AD50">
        <v>0</v>
      </c>
      <c r="AE50">
        <v>43.1492</v>
      </c>
      <c r="AF50">
        <v>43.1492</v>
      </c>
      <c r="AG50">
        <v>0</v>
      </c>
      <c r="AH50">
        <v>0.35</v>
      </c>
      <c r="AI50">
        <v>11.74</v>
      </c>
      <c r="AJ50">
        <v>0.89</v>
      </c>
      <c r="AK50">
        <v>2.14</v>
      </c>
      <c r="AL50">
        <v>0</v>
      </c>
      <c r="AM50">
        <v>-10.73</v>
      </c>
      <c r="AN50">
        <v>0</v>
      </c>
      <c r="AO50">
        <v>0</v>
      </c>
      <c r="AP50">
        <v>1.72</v>
      </c>
      <c r="AQ50">
        <v>5.7</v>
      </c>
      <c r="AR50">
        <v>6.61</v>
      </c>
      <c r="AS50">
        <v>0.42</v>
      </c>
      <c r="AT50">
        <v>18.84</v>
      </c>
      <c r="AU50">
        <v>15.12</v>
      </c>
      <c r="AV50">
        <v>0.18</v>
      </c>
      <c r="AW50">
        <v>1.7</v>
      </c>
      <c r="AX50">
        <v>0.23</v>
      </c>
      <c r="AY50">
        <v>0.57999999999999996</v>
      </c>
      <c r="AZ50">
        <v>-2.16</v>
      </c>
      <c r="BA50">
        <v>0</v>
      </c>
      <c r="BB50">
        <v>0</v>
      </c>
      <c r="BC50">
        <v>0.5</v>
      </c>
      <c r="BD50">
        <v>2.62</v>
      </c>
      <c r="BE50">
        <v>1.76</v>
      </c>
      <c r="BF50">
        <v>0.12</v>
      </c>
      <c r="BG50">
        <v>5.53</v>
      </c>
      <c r="BH50">
        <v>3.9746099999999999E-2</v>
      </c>
      <c r="BI50">
        <v>0.14857400000000001</v>
      </c>
      <c r="BJ50">
        <v>3.1678400000000002E-2</v>
      </c>
      <c r="BK50">
        <v>7.3393E-2</v>
      </c>
      <c r="BL50">
        <v>0</v>
      </c>
      <c r="BM50">
        <v>-3.0804499999999999E-2</v>
      </c>
      <c r="BN50">
        <v>0</v>
      </c>
      <c r="BO50">
        <v>0</v>
      </c>
      <c r="BP50">
        <v>5.8625900000000002E-2</v>
      </c>
      <c r="BQ50">
        <v>9.40946E-2</v>
      </c>
      <c r="BR50">
        <v>0.24510499999999999</v>
      </c>
      <c r="BS50">
        <v>2.02483E-2</v>
      </c>
      <c r="BT50">
        <v>0.68066099999999996</v>
      </c>
      <c r="BU50">
        <v>0.29339199999999999</v>
      </c>
      <c r="BV50">
        <v>102.65900000000001</v>
      </c>
      <c r="BW50">
        <v>4050.56</v>
      </c>
      <c r="BX50">
        <v>277.42</v>
      </c>
      <c r="BY50">
        <v>666.27</v>
      </c>
      <c r="BZ50">
        <v>-7993.85</v>
      </c>
      <c r="CA50">
        <v>505.55700000000002</v>
      </c>
      <c r="CB50">
        <v>1036.1199999999999</v>
      </c>
      <c r="CC50">
        <v>2025.88</v>
      </c>
      <c r="CD50">
        <v>119.621</v>
      </c>
      <c r="CE50">
        <v>790.23199999999997</v>
      </c>
      <c r="CF50">
        <v>5096.91</v>
      </c>
      <c r="CG50">
        <v>895.60500000000002</v>
      </c>
      <c r="CH50">
        <v>0</v>
      </c>
      <c r="CI50">
        <v>0</v>
      </c>
      <c r="CJ50">
        <v>43.1492</v>
      </c>
      <c r="CK50">
        <v>43.1492</v>
      </c>
      <c r="CL50">
        <v>0</v>
      </c>
      <c r="CM50">
        <v>0.46</v>
      </c>
      <c r="CN50">
        <v>12.23</v>
      </c>
      <c r="CO50">
        <v>0.89</v>
      </c>
      <c r="CP50">
        <v>2.1</v>
      </c>
      <c r="CQ50">
        <v>-10.91</v>
      </c>
      <c r="CR50">
        <v>1.72</v>
      </c>
      <c r="CS50">
        <v>5.71</v>
      </c>
      <c r="CT50">
        <v>6.61</v>
      </c>
      <c r="CU50">
        <v>0.42</v>
      </c>
      <c r="CV50">
        <v>19.23</v>
      </c>
      <c r="CW50">
        <v>15.68</v>
      </c>
      <c r="CX50">
        <v>0.23</v>
      </c>
      <c r="CY50">
        <v>1.74</v>
      </c>
      <c r="CZ50">
        <v>0.23</v>
      </c>
      <c r="DA50">
        <v>3.64</v>
      </c>
      <c r="DB50">
        <v>-2.16</v>
      </c>
      <c r="DC50">
        <v>0.5</v>
      </c>
      <c r="DD50">
        <v>2.63</v>
      </c>
      <c r="DE50">
        <v>1.76</v>
      </c>
      <c r="DF50">
        <v>0.12</v>
      </c>
      <c r="DG50">
        <v>8.69</v>
      </c>
      <c r="DH50">
        <v>5.6270399999999998E-2</v>
      </c>
      <c r="DI50">
        <v>0.14966099999999999</v>
      </c>
      <c r="DJ50">
        <v>3.1678400000000002E-2</v>
      </c>
      <c r="DK50">
        <v>6.9476300000000005E-2</v>
      </c>
      <c r="DL50">
        <v>-3.0804499999999999E-2</v>
      </c>
      <c r="DM50">
        <v>5.8625900000000002E-2</v>
      </c>
      <c r="DN50">
        <v>9.4109300000000007E-2</v>
      </c>
      <c r="DO50">
        <v>0.24510499999999999</v>
      </c>
      <c r="DP50">
        <v>2.02483E-2</v>
      </c>
      <c r="DQ50">
        <v>0.69437000000000004</v>
      </c>
      <c r="DR50">
        <v>0.30708600000000003</v>
      </c>
      <c r="DS50" t="s">
        <v>689</v>
      </c>
      <c r="DT50" t="s">
        <v>700</v>
      </c>
      <c r="DU50" t="s">
        <v>701</v>
      </c>
      <c r="DV50" t="s">
        <v>455</v>
      </c>
      <c r="DW50">
        <v>1.3709000000000001E-2</v>
      </c>
      <c r="DX50">
        <v>1.36943E-2</v>
      </c>
      <c r="EC50">
        <v>15.12</v>
      </c>
      <c r="ED50">
        <v>0</v>
      </c>
      <c r="EE50">
        <v>15.68</v>
      </c>
      <c r="EF50">
        <v>0</v>
      </c>
      <c r="EG50">
        <v>2.69</v>
      </c>
      <c r="EH50">
        <v>0</v>
      </c>
      <c r="EI50">
        <v>2.2599999999999998</v>
      </c>
      <c r="EJ50">
        <v>3.58</v>
      </c>
      <c r="EK50">
        <v>1</v>
      </c>
      <c r="EL50">
        <v>1</v>
      </c>
      <c r="EM50">
        <v>4.7460000000000004</v>
      </c>
      <c r="EP50">
        <v>1</v>
      </c>
      <c r="EQ50">
        <v>1</v>
      </c>
      <c r="ER50">
        <v>37.450000000000003</v>
      </c>
      <c r="ES50">
        <v>38.030999999999999</v>
      </c>
      <c r="ET50">
        <v>37.446100000000001</v>
      </c>
      <c r="EU50">
        <v>38.026699999999998</v>
      </c>
      <c r="EV50">
        <v>40.380200000000002</v>
      </c>
      <c r="EW50">
        <v>377.32</v>
      </c>
      <c r="EX50">
        <v>50.052</v>
      </c>
      <c r="EY50">
        <v>128.28800000000001</v>
      </c>
      <c r="EZ50">
        <v>0</v>
      </c>
      <c r="FA50">
        <v>-720.75</v>
      </c>
      <c r="FB50">
        <v>0</v>
      </c>
      <c r="FC50">
        <v>0</v>
      </c>
      <c r="FD50">
        <v>110.404</v>
      </c>
      <c r="FE50">
        <v>171.61600000000001</v>
      </c>
      <c r="FF50">
        <v>391.38499999999999</v>
      </c>
      <c r="FG50">
        <v>27.673200000000001</v>
      </c>
      <c r="FH50">
        <v>576.36699999999996</v>
      </c>
      <c r="FI50">
        <v>0</v>
      </c>
      <c r="FJ50">
        <v>0</v>
      </c>
      <c r="FK50">
        <v>0</v>
      </c>
      <c r="FL50">
        <v>252.315</v>
      </c>
      <c r="FM50">
        <v>252.315</v>
      </c>
      <c r="FN50">
        <v>25.641400000000001</v>
      </c>
      <c r="FO50">
        <v>193.22499999999999</v>
      </c>
      <c r="FP50">
        <v>25.026</v>
      </c>
      <c r="FQ50">
        <v>62.961399999999998</v>
      </c>
      <c r="FR50">
        <v>-240.25</v>
      </c>
      <c r="FS50">
        <v>55.201799999999999</v>
      </c>
      <c r="FT50">
        <v>86.007199999999997</v>
      </c>
      <c r="FU50">
        <v>195.69200000000001</v>
      </c>
      <c r="FV50">
        <v>13.836600000000001</v>
      </c>
      <c r="FW50">
        <v>417.34199999999998</v>
      </c>
      <c r="FX50">
        <v>0</v>
      </c>
      <c r="FY50">
        <v>0</v>
      </c>
      <c r="FZ50">
        <v>252.315</v>
      </c>
      <c r="GA50">
        <v>252.315</v>
      </c>
      <c r="GB50">
        <v>4.7460000000000004</v>
      </c>
      <c r="GC50">
        <v>7996.19</v>
      </c>
      <c r="GD50">
        <v>4109.55</v>
      </c>
      <c r="GE50">
        <v>51.393799999999999</v>
      </c>
      <c r="GF50">
        <v>4.7460000000000004</v>
      </c>
      <c r="GG50">
        <v>7996.19</v>
      </c>
      <c r="GH50">
        <v>4030.46</v>
      </c>
      <c r="GI50">
        <v>50.404800000000002</v>
      </c>
      <c r="GJ50">
        <v>0</v>
      </c>
      <c r="GK50">
        <v>0</v>
      </c>
    </row>
    <row r="51" spans="1:193" x14ac:dyDescent="0.3">
      <c r="A51" s="110">
        <v>45966.817465277774</v>
      </c>
      <c r="B51" t="s">
        <v>748</v>
      </c>
      <c r="D51">
        <v>16</v>
      </c>
      <c r="E51">
        <v>1</v>
      </c>
      <c r="F51">
        <v>2100</v>
      </c>
      <c r="G51" t="s">
        <v>452</v>
      </c>
      <c r="H51" t="s">
        <v>453</v>
      </c>
      <c r="I51">
        <v>0.78</v>
      </c>
      <c r="J51">
        <v>0.76</v>
      </c>
      <c r="K51">
        <v>4.43</v>
      </c>
      <c r="L51" t="s">
        <v>688</v>
      </c>
      <c r="M51">
        <v>2941.57</v>
      </c>
      <c r="N51">
        <v>18.9802</v>
      </c>
      <c r="O51">
        <v>277.75799999999998</v>
      </c>
      <c r="P51">
        <v>1378.79</v>
      </c>
      <c r="Q51">
        <v>0</v>
      </c>
      <c r="R51">
        <v>-4061.59</v>
      </c>
      <c r="S51">
        <v>0</v>
      </c>
      <c r="T51">
        <v>0</v>
      </c>
      <c r="U51">
        <v>505.55700000000002</v>
      </c>
      <c r="V51">
        <v>906.9</v>
      </c>
      <c r="W51">
        <v>2025.88</v>
      </c>
      <c r="X51">
        <v>119.621</v>
      </c>
      <c r="Y51">
        <v>4113.46</v>
      </c>
      <c r="Z51">
        <v>4617.1000000000004</v>
      </c>
      <c r="AA51">
        <v>13.1982</v>
      </c>
      <c r="AB51">
        <v>0</v>
      </c>
      <c r="AC51">
        <v>0</v>
      </c>
      <c r="AD51">
        <v>0</v>
      </c>
      <c r="AE51">
        <v>43.1492</v>
      </c>
      <c r="AF51">
        <v>43.1492</v>
      </c>
      <c r="AG51">
        <v>0</v>
      </c>
      <c r="AH51">
        <v>10.96</v>
      </c>
      <c r="AI51">
        <v>0.05</v>
      </c>
      <c r="AJ51">
        <v>0.89</v>
      </c>
      <c r="AK51">
        <v>4.58</v>
      </c>
      <c r="AL51">
        <v>0</v>
      </c>
      <c r="AM51">
        <v>-5.32</v>
      </c>
      <c r="AN51">
        <v>0</v>
      </c>
      <c r="AO51">
        <v>0</v>
      </c>
      <c r="AP51">
        <v>1.75</v>
      </c>
      <c r="AQ51">
        <v>5.32</v>
      </c>
      <c r="AR51">
        <v>6.68</v>
      </c>
      <c r="AS51">
        <v>0.42</v>
      </c>
      <c r="AT51">
        <v>25.33</v>
      </c>
      <c r="AU51">
        <v>16.48</v>
      </c>
      <c r="AV51">
        <v>3.85</v>
      </c>
      <c r="AW51">
        <v>0.01</v>
      </c>
      <c r="AX51">
        <v>0.23</v>
      </c>
      <c r="AY51">
        <v>1.27</v>
      </c>
      <c r="AZ51">
        <v>-0.94</v>
      </c>
      <c r="BA51">
        <v>0</v>
      </c>
      <c r="BB51">
        <v>0</v>
      </c>
      <c r="BC51">
        <v>0.5</v>
      </c>
      <c r="BD51">
        <v>2.5299999999999998</v>
      </c>
      <c r="BE51">
        <v>1.76</v>
      </c>
      <c r="BF51">
        <v>0.12</v>
      </c>
      <c r="BG51">
        <v>9.33</v>
      </c>
      <c r="BH51">
        <v>0.70557700000000001</v>
      </c>
      <c r="BI51">
        <v>0</v>
      </c>
      <c r="BJ51">
        <v>3.1717099999999998E-2</v>
      </c>
      <c r="BK51">
        <v>0.16411999999999999</v>
      </c>
      <c r="BL51">
        <v>0</v>
      </c>
      <c r="BM51">
        <v>-9.3560299999999996E-3</v>
      </c>
      <c r="BN51">
        <v>0</v>
      </c>
      <c r="BO51">
        <v>0</v>
      </c>
      <c r="BP51">
        <v>5.8625900000000002E-2</v>
      </c>
      <c r="BQ51">
        <v>8.3444900000000002E-2</v>
      </c>
      <c r="BR51">
        <v>0.24510499999999999</v>
      </c>
      <c r="BS51">
        <v>2.02483E-2</v>
      </c>
      <c r="BT51">
        <v>1.29948</v>
      </c>
      <c r="BU51">
        <v>0.90141400000000005</v>
      </c>
      <c r="BV51">
        <v>3134.67</v>
      </c>
      <c r="BW51">
        <v>74.582599999999999</v>
      </c>
      <c r="BX51">
        <v>277.75799999999998</v>
      </c>
      <c r="BY51">
        <v>1303.8499999999999</v>
      </c>
      <c r="BZ51">
        <v>-4061.59</v>
      </c>
      <c r="CA51">
        <v>505.55700000000002</v>
      </c>
      <c r="CB51">
        <v>913.69899999999996</v>
      </c>
      <c r="CC51">
        <v>2025.88</v>
      </c>
      <c r="CD51">
        <v>119.621</v>
      </c>
      <c r="CE51">
        <v>4294.03</v>
      </c>
      <c r="CF51">
        <v>4790.8599999999997</v>
      </c>
      <c r="CG51">
        <v>48.131799999999998</v>
      </c>
      <c r="CH51">
        <v>0</v>
      </c>
      <c r="CI51">
        <v>0</v>
      </c>
      <c r="CJ51">
        <v>43.1492</v>
      </c>
      <c r="CK51">
        <v>43.1492</v>
      </c>
      <c r="CL51">
        <v>0</v>
      </c>
      <c r="CM51">
        <v>11.82</v>
      </c>
      <c r="CN51">
        <v>0.21</v>
      </c>
      <c r="CO51">
        <v>0.89</v>
      </c>
      <c r="CP51">
        <v>4.34</v>
      </c>
      <c r="CQ51">
        <v>-5.36</v>
      </c>
      <c r="CR51">
        <v>1.75</v>
      </c>
      <c r="CS51">
        <v>5.34</v>
      </c>
      <c r="CT51">
        <v>6.68</v>
      </c>
      <c r="CU51">
        <v>0.42</v>
      </c>
      <c r="CV51">
        <v>26.09</v>
      </c>
      <c r="CW51">
        <v>17.260000000000002</v>
      </c>
      <c r="CX51">
        <v>4.2300000000000004</v>
      </c>
      <c r="CY51">
        <v>0.04</v>
      </c>
      <c r="CZ51">
        <v>0.23</v>
      </c>
      <c r="DA51">
        <v>5.28</v>
      </c>
      <c r="DB51">
        <v>-0.94</v>
      </c>
      <c r="DC51">
        <v>0.5</v>
      </c>
      <c r="DD51">
        <v>2.54</v>
      </c>
      <c r="DE51">
        <v>1.76</v>
      </c>
      <c r="DF51">
        <v>0.12</v>
      </c>
      <c r="DG51">
        <v>13.76</v>
      </c>
      <c r="DH51">
        <v>0.76864900000000003</v>
      </c>
      <c r="DI51" s="117">
        <v>6.3756800000000001E-6</v>
      </c>
      <c r="DJ51">
        <v>3.1717099999999998E-2</v>
      </c>
      <c r="DK51">
        <v>0.16565099999999999</v>
      </c>
      <c r="DL51">
        <v>-9.3560299999999996E-3</v>
      </c>
      <c r="DM51">
        <v>5.8625900000000002E-2</v>
      </c>
      <c r="DN51">
        <v>8.3896700000000005E-2</v>
      </c>
      <c r="DO51">
        <v>0.24510499999999999</v>
      </c>
      <c r="DP51">
        <v>2.02483E-2</v>
      </c>
      <c r="DQ51">
        <v>1.3645400000000001</v>
      </c>
      <c r="DR51">
        <v>0.96602399999999999</v>
      </c>
      <c r="DS51" t="s">
        <v>689</v>
      </c>
      <c r="DT51" t="s">
        <v>700</v>
      </c>
      <c r="DU51" t="s">
        <v>701</v>
      </c>
      <c r="DV51" t="s">
        <v>455</v>
      </c>
      <c r="DW51">
        <v>6.5061400000000005E-2</v>
      </c>
      <c r="DX51">
        <v>6.4609700000000006E-2</v>
      </c>
      <c r="EC51">
        <v>16.48</v>
      </c>
      <c r="ED51">
        <v>0</v>
      </c>
      <c r="EE51">
        <v>17.260000000000002</v>
      </c>
      <c r="EF51">
        <v>0</v>
      </c>
      <c r="EG51">
        <v>5.36</v>
      </c>
      <c r="EH51">
        <v>0</v>
      </c>
      <c r="EI51">
        <v>4.5599999999999996</v>
      </c>
      <c r="EJ51">
        <v>5.22</v>
      </c>
      <c r="EK51">
        <v>1</v>
      </c>
      <c r="EL51">
        <v>1</v>
      </c>
      <c r="EM51">
        <v>2.4590000000000001</v>
      </c>
      <c r="EP51">
        <v>1</v>
      </c>
      <c r="EQ51">
        <v>1</v>
      </c>
      <c r="ER51">
        <v>37.396000000000001</v>
      </c>
      <c r="ES51">
        <v>37.975999999999999</v>
      </c>
      <c r="ET51">
        <v>37.266599999999997</v>
      </c>
      <c r="EU51">
        <v>37.843400000000003</v>
      </c>
      <c r="EV51">
        <v>856.18399999999997</v>
      </c>
      <c r="EW51">
        <v>2.7938900000000002</v>
      </c>
      <c r="EX51">
        <v>50.113100000000003</v>
      </c>
      <c r="EY51">
        <v>282.64100000000002</v>
      </c>
      <c r="EZ51">
        <v>0</v>
      </c>
      <c r="FA51">
        <v>-312.07</v>
      </c>
      <c r="FB51">
        <v>0</v>
      </c>
      <c r="FC51">
        <v>0</v>
      </c>
      <c r="FD51">
        <v>110.404</v>
      </c>
      <c r="FE51">
        <v>152.053</v>
      </c>
      <c r="FF51">
        <v>391.38499999999999</v>
      </c>
      <c r="FG51">
        <v>27.673200000000001</v>
      </c>
      <c r="FH51">
        <v>1561.18</v>
      </c>
      <c r="FI51">
        <v>0</v>
      </c>
      <c r="FJ51">
        <v>0</v>
      </c>
      <c r="FK51">
        <v>0</v>
      </c>
      <c r="FL51">
        <v>252.315</v>
      </c>
      <c r="FM51">
        <v>252.315</v>
      </c>
      <c r="FN51">
        <v>470.91699999999997</v>
      </c>
      <c r="FO51">
        <v>4.46915</v>
      </c>
      <c r="FP51">
        <v>25.0566</v>
      </c>
      <c r="FQ51">
        <v>133.38999999999999</v>
      </c>
      <c r="FR51">
        <v>-104.023</v>
      </c>
      <c r="FS51">
        <v>55.201799999999999</v>
      </c>
      <c r="FT51">
        <v>76.472800000000007</v>
      </c>
      <c r="FU51">
        <v>195.69200000000001</v>
      </c>
      <c r="FV51">
        <v>13.836600000000001</v>
      </c>
      <c r="FW51">
        <v>871.01300000000003</v>
      </c>
      <c r="FX51">
        <v>0</v>
      </c>
      <c r="FY51">
        <v>0</v>
      </c>
      <c r="FZ51">
        <v>252.315</v>
      </c>
      <c r="GA51">
        <v>252.315</v>
      </c>
      <c r="GB51">
        <v>2.4590000000000001</v>
      </c>
      <c r="GC51">
        <v>4062.78</v>
      </c>
      <c r="GD51">
        <v>2123.17</v>
      </c>
      <c r="GE51">
        <v>52.259</v>
      </c>
      <c r="GF51">
        <v>2.4590000000000001</v>
      </c>
      <c r="GG51">
        <v>4062.78</v>
      </c>
      <c r="GH51">
        <v>2105.12</v>
      </c>
      <c r="GI51">
        <v>51.814799999999998</v>
      </c>
      <c r="GJ51">
        <v>0</v>
      </c>
      <c r="GK51">
        <v>0</v>
      </c>
    </row>
    <row r="52" spans="1:193" x14ac:dyDescent="0.3">
      <c r="A52" s="110">
        <v>45966.818078703705</v>
      </c>
      <c r="B52" t="s">
        <v>749</v>
      </c>
      <c r="D52">
        <v>1</v>
      </c>
      <c r="E52">
        <v>1</v>
      </c>
      <c r="F52">
        <v>2700</v>
      </c>
      <c r="G52" t="s">
        <v>452</v>
      </c>
      <c r="H52" t="s">
        <v>453</v>
      </c>
      <c r="I52">
        <v>0.46</v>
      </c>
      <c r="J52">
        <v>0.49</v>
      </c>
      <c r="K52">
        <v>3.75</v>
      </c>
      <c r="L52" t="s">
        <v>688</v>
      </c>
      <c r="M52">
        <v>2927.92</v>
      </c>
      <c r="N52">
        <v>0</v>
      </c>
      <c r="O52">
        <v>335.12599999999998</v>
      </c>
      <c r="P52">
        <v>1960.31</v>
      </c>
      <c r="Q52">
        <v>0</v>
      </c>
      <c r="R52">
        <v>-4376.13</v>
      </c>
      <c r="S52">
        <v>0</v>
      </c>
      <c r="T52">
        <v>0</v>
      </c>
      <c r="U52">
        <v>615.745</v>
      </c>
      <c r="V52">
        <v>982.72900000000004</v>
      </c>
      <c r="W52">
        <v>2371.31</v>
      </c>
      <c r="X52">
        <v>151.51499999999999</v>
      </c>
      <c r="Y52">
        <v>4968.5200000000004</v>
      </c>
      <c r="Z52">
        <v>5223.3500000000004</v>
      </c>
      <c r="AB52">
        <v>0</v>
      </c>
      <c r="AC52">
        <v>0</v>
      </c>
      <c r="AD52">
        <v>0</v>
      </c>
      <c r="AE52">
        <v>47.252000000000002</v>
      </c>
      <c r="AF52">
        <v>47.252000000000002</v>
      </c>
      <c r="AG52">
        <v>0</v>
      </c>
      <c r="AH52">
        <v>8.2799999999999994</v>
      </c>
      <c r="AI52">
        <v>0</v>
      </c>
      <c r="AJ52">
        <v>0.83</v>
      </c>
      <c r="AK52">
        <v>4.9000000000000004</v>
      </c>
      <c r="AL52">
        <v>0</v>
      </c>
      <c r="AM52">
        <v>-4.47</v>
      </c>
      <c r="AN52">
        <v>0</v>
      </c>
      <c r="AO52">
        <v>0</v>
      </c>
      <c r="AP52">
        <v>1.69</v>
      </c>
      <c r="AQ52">
        <v>4.5</v>
      </c>
      <c r="AR52">
        <v>6.1</v>
      </c>
      <c r="AS52">
        <v>0.42</v>
      </c>
      <c r="AT52">
        <v>22.25</v>
      </c>
      <c r="AU52">
        <v>14.01</v>
      </c>
      <c r="AV52">
        <v>2.98</v>
      </c>
      <c r="AW52">
        <v>0</v>
      </c>
      <c r="AX52">
        <v>0.21</v>
      </c>
      <c r="AY52">
        <v>1.22</v>
      </c>
      <c r="AZ52">
        <v>-0.77</v>
      </c>
      <c r="BA52">
        <v>0</v>
      </c>
      <c r="BB52">
        <v>0</v>
      </c>
      <c r="BC52">
        <v>0.47</v>
      </c>
      <c r="BD52">
        <v>2.16</v>
      </c>
      <c r="BE52">
        <v>1.6</v>
      </c>
      <c r="BF52">
        <v>0.12</v>
      </c>
      <c r="BG52">
        <v>7.99</v>
      </c>
      <c r="BH52">
        <v>0.68406</v>
      </c>
      <c r="BI52">
        <v>0</v>
      </c>
      <c r="BJ52">
        <v>3.8267799999999998E-2</v>
      </c>
      <c r="BK52">
        <v>0.155892</v>
      </c>
      <c r="BL52">
        <v>0</v>
      </c>
      <c r="BM52">
        <v>-7.2726600000000002E-3</v>
      </c>
      <c r="BN52">
        <v>0</v>
      </c>
      <c r="BO52">
        <v>0</v>
      </c>
      <c r="BP52">
        <v>7.1403599999999998E-2</v>
      </c>
      <c r="BQ52">
        <v>8.7251200000000001E-2</v>
      </c>
      <c r="BR52">
        <v>0.28698899999999999</v>
      </c>
      <c r="BS52">
        <v>2.56469E-2</v>
      </c>
      <c r="BT52">
        <v>1.3422400000000001</v>
      </c>
      <c r="BU52">
        <v>0.87822</v>
      </c>
      <c r="BV52">
        <v>3065.52</v>
      </c>
      <c r="BW52">
        <v>0</v>
      </c>
      <c r="BX52">
        <v>335.12599999999998</v>
      </c>
      <c r="BY52">
        <v>1910.1</v>
      </c>
      <c r="BZ52">
        <v>-4376.13</v>
      </c>
      <c r="CA52">
        <v>615.745</v>
      </c>
      <c r="CB52">
        <v>988.96799999999996</v>
      </c>
      <c r="CC52">
        <v>2371.31</v>
      </c>
      <c r="CD52">
        <v>151.51499999999999</v>
      </c>
      <c r="CE52">
        <v>5062.16</v>
      </c>
      <c r="CF52">
        <v>5310.75</v>
      </c>
      <c r="CH52">
        <v>0</v>
      </c>
      <c r="CI52">
        <v>0</v>
      </c>
      <c r="CJ52">
        <v>47.252000000000002</v>
      </c>
      <c r="CK52">
        <v>47.252000000000002</v>
      </c>
      <c r="CL52">
        <v>0</v>
      </c>
      <c r="CM52">
        <v>8.8800000000000008</v>
      </c>
      <c r="CN52">
        <v>0</v>
      </c>
      <c r="CO52">
        <v>0.83</v>
      </c>
      <c r="CP52">
        <v>4.76</v>
      </c>
      <c r="CQ52">
        <v>-4.46</v>
      </c>
      <c r="CR52">
        <v>1.69</v>
      </c>
      <c r="CS52">
        <v>4.5199999999999996</v>
      </c>
      <c r="CT52">
        <v>6.1</v>
      </c>
      <c r="CU52">
        <v>0.42</v>
      </c>
      <c r="CV52">
        <v>22.74</v>
      </c>
      <c r="CW52">
        <v>14.47</v>
      </c>
      <c r="CX52">
        <v>3.21</v>
      </c>
      <c r="CY52">
        <v>0</v>
      </c>
      <c r="CZ52">
        <v>0.21</v>
      </c>
      <c r="DA52">
        <v>4.7300000000000004</v>
      </c>
      <c r="DB52">
        <v>-0.77</v>
      </c>
      <c r="DC52">
        <v>0.47</v>
      </c>
      <c r="DD52">
        <v>2.17</v>
      </c>
      <c r="DE52">
        <v>1.6</v>
      </c>
      <c r="DF52">
        <v>0.12</v>
      </c>
      <c r="DG52">
        <v>11.74</v>
      </c>
      <c r="DH52">
        <v>0.73954600000000004</v>
      </c>
      <c r="DI52">
        <v>0</v>
      </c>
      <c r="DJ52">
        <v>3.8267799999999998E-2</v>
      </c>
      <c r="DK52">
        <v>0.150534</v>
      </c>
      <c r="DL52">
        <v>-7.2726600000000002E-3</v>
      </c>
      <c r="DM52">
        <v>7.1403599999999998E-2</v>
      </c>
      <c r="DN52">
        <v>8.7645600000000004E-2</v>
      </c>
      <c r="DO52">
        <v>0.28698899999999999</v>
      </c>
      <c r="DP52">
        <v>2.56469E-2</v>
      </c>
      <c r="DQ52">
        <v>1.39276</v>
      </c>
      <c r="DR52">
        <v>0.92834799999999995</v>
      </c>
      <c r="DS52" t="s">
        <v>689</v>
      </c>
      <c r="DT52" t="s">
        <v>700</v>
      </c>
      <c r="DU52" t="s">
        <v>701</v>
      </c>
      <c r="DV52" t="s">
        <v>455</v>
      </c>
      <c r="DW52">
        <v>5.0522299999999999E-2</v>
      </c>
      <c r="DX52">
        <v>5.0127900000000003E-2</v>
      </c>
      <c r="EC52">
        <v>14.01</v>
      </c>
      <c r="ED52">
        <v>0</v>
      </c>
      <c r="EE52">
        <v>14.47</v>
      </c>
      <c r="EF52">
        <v>0</v>
      </c>
      <c r="EG52">
        <v>4.41</v>
      </c>
      <c r="EH52">
        <v>0</v>
      </c>
      <c r="EI52">
        <v>3.47</v>
      </c>
      <c r="EJ52">
        <v>4.68</v>
      </c>
      <c r="EK52">
        <v>1</v>
      </c>
      <c r="EL52">
        <v>1</v>
      </c>
      <c r="EM52">
        <v>3.4110999999999998</v>
      </c>
      <c r="EP52">
        <v>1</v>
      </c>
      <c r="EQ52">
        <v>1</v>
      </c>
      <c r="ER52">
        <v>36.329000000000001</v>
      </c>
      <c r="ES52">
        <v>36.887</v>
      </c>
      <c r="ET52">
        <v>36.254800000000003</v>
      </c>
      <c r="EU52">
        <v>36.811100000000003</v>
      </c>
      <c r="EV52">
        <v>852.91300000000001</v>
      </c>
      <c r="EW52">
        <v>0</v>
      </c>
      <c r="EX52">
        <v>60.463299999999997</v>
      </c>
      <c r="EY52">
        <v>347.91800000000001</v>
      </c>
      <c r="EZ52">
        <v>0</v>
      </c>
      <c r="FA52">
        <v>-330.875</v>
      </c>
      <c r="FB52">
        <v>0</v>
      </c>
      <c r="FC52">
        <v>0</v>
      </c>
      <c r="FD52">
        <v>134.46700000000001</v>
      </c>
      <c r="FE52">
        <v>165.73099999999999</v>
      </c>
      <c r="FF52">
        <v>457.98599999999999</v>
      </c>
      <c r="FG52">
        <v>35.051499999999997</v>
      </c>
      <c r="FH52">
        <v>1723.66</v>
      </c>
      <c r="FI52">
        <v>0</v>
      </c>
      <c r="FJ52">
        <v>0</v>
      </c>
      <c r="FK52">
        <v>0</v>
      </c>
      <c r="FL52">
        <v>276.30599999999998</v>
      </c>
      <c r="FM52">
        <v>276.30599999999998</v>
      </c>
      <c r="FN52">
        <v>463.65100000000001</v>
      </c>
      <c r="FO52">
        <v>0</v>
      </c>
      <c r="FP52">
        <v>30.2317</v>
      </c>
      <c r="FQ52">
        <v>169.07300000000001</v>
      </c>
      <c r="FR52">
        <v>-110.292</v>
      </c>
      <c r="FS52">
        <v>67.2333</v>
      </c>
      <c r="FT52">
        <v>83.246600000000001</v>
      </c>
      <c r="FU52">
        <v>228.99299999999999</v>
      </c>
      <c r="FV52">
        <v>17.5258</v>
      </c>
      <c r="FW52">
        <v>949.66300000000001</v>
      </c>
      <c r="FX52">
        <v>0</v>
      </c>
      <c r="FY52">
        <v>0</v>
      </c>
      <c r="FZ52">
        <v>276.30599999999998</v>
      </c>
      <c r="GA52">
        <v>276.30599999999998</v>
      </c>
      <c r="GB52">
        <v>3.4110999999999998</v>
      </c>
      <c r="GC52">
        <v>4377.41</v>
      </c>
      <c r="GD52">
        <v>2195.25</v>
      </c>
      <c r="GE52">
        <v>50.1496</v>
      </c>
      <c r="GF52">
        <v>3.4110999999999998</v>
      </c>
      <c r="GG52">
        <v>4377.41</v>
      </c>
      <c r="GH52">
        <v>2199.37</v>
      </c>
      <c r="GI52">
        <v>50.243600000000001</v>
      </c>
      <c r="GJ52">
        <v>0</v>
      </c>
      <c r="GK52">
        <v>0</v>
      </c>
    </row>
    <row r="53" spans="1:193" x14ac:dyDescent="0.3">
      <c r="A53" s="110">
        <v>45966.818749999999</v>
      </c>
      <c r="B53" t="s">
        <v>750</v>
      </c>
      <c r="D53">
        <v>2</v>
      </c>
      <c r="E53">
        <v>1</v>
      </c>
      <c r="F53">
        <v>2700</v>
      </c>
      <c r="G53" t="s">
        <v>452</v>
      </c>
      <c r="H53" t="s">
        <v>453</v>
      </c>
      <c r="I53">
        <v>0.4</v>
      </c>
      <c r="J53">
        <v>0.4</v>
      </c>
      <c r="K53">
        <v>3.72</v>
      </c>
      <c r="L53" t="s">
        <v>688</v>
      </c>
      <c r="M53">
        <v>2015.32</v>
      </c>
      <c r="N53">
        <v>0</v>
      </c>
      <c r="O53">
        <v>343.46199999999999</v>
      </c>
      <c r="P53">
        <v>1687.68</v>
      </c>
      <c r="Q53">
        <v>0</v>
      </c>
      <c r="R53">
        <v>-4391.8500000000004</v>
      </c>
      <c r="S53">
        <v>0</v>
      </c>
      <c r="T53">
        <v>0</v>
      </c>
      <c r="U53">
        <v>615.745</v>
      </c>
      <c r="V53">
        <v>1015.98</v>
      </c>
      <c r="W53">
        <v>2371.31</v>
      </c>
      <c r="X53">
        <v>151.51499999999999</v>
      </c>
      <c r="Y53">
        <v>3809.16</v>
      </c>
      <c r="Z53">
        <v>4046.46</v>
      </c>
      <c r="AB53">
        <v>0</v>
      </c>
      <c r="AC53">
        <v>0</v>
      </c>
      <c r="AD53">
        <v>0</v>
      </c>
      <c r="AE53">
        <v>47.252000000000002</v>
      </c>
      <c r="AF53">
        <v>47.252000000000002</v>
      </c>
      <c r="AG53">
        <v>0</v>
      </c>
      <c r="AH53">
        <v>6.11</v>
      </c>
      <c r="AI53">
        <v>0</v>
      </c>
      <c r="AJ53">
        <v>0.85</v>
      </c>
      <c r="AK53">
        <v>4.29</v>
      </c>
      <c r="AL53">
        <v>0</v>
      </c>
      <c r="AM53">
        <v>-4.47</v>
      </c>
      <c r="AN53">
        <v>0</v>
      </c>
      <c r="AO53">
        <v>0</v>
      </c>
      <c r="AP53">
        <v>1.68</v>
      </c>
      <c r="AQ53">
        <v>4.59</v>
      </c>
      <c r="AR53">
        <v>6.1</v>
      </c>
      <c r="AS53">
        <v>0.41</v>
      </c>
      <c r="AT53">
        <v>19.559999999999999</v>
      </c>
      <c r="AU53">
        <v>11.25</v>
      </c>
      <c r="AV53">
        <v>2.35</v>
      </c>
      <c r="AW53">
        <v>0</v>
      </c>
      <c r="AX53">
        <v>0.22</v>
      </c>
      <c r="AY53">
        <v>1.08</v>
      </c>
      <c r="AZ53">
        <v>-0.74</v>
      </c>
      <c r="BA53">
        <v>0</v>
      </c>
      <c r="BB53">
        <v>0</v>
      </c>
      <c r="BC53">
        <v>0.47</v>
      </c>
      <c r="BD53">
        <v>2.1800000000000002</v>
      </c>
      <c r="BE53">
        <v>1.6</v>
      </c>
      <c r="BF53">
        <v>0.12</v>
      </c>
      <c r="BG53">
        <v>7.28</v>
      </c>
      <c r="BH53">
        <v>0.62281900000000001</v>
      </c>
      <c r="BI53">
        <v>0</v>
      </c>
      <c r="BJ53">
        <v>3.9219799999999999E-2</v>
      </c>
      <c r="BK53">
        <v>0.14238899999999999</v>
      </c>
      <c r="BL53">
        <v>0</v>
      </c>
      <c r="BM53">
        <v>-7.7155399999999999E-3</v>
      </c>
      <c r="BN53">
        <v>0</v>
      </c>
      <c r="BO53">
        <v>0</v>
      </c>
      <c r="BP53">
        <v>7.1403599999999998E-2</v>
      </c>
      <c r="BQ53">
        <v>8.9763200000000001E-2</v>
      </c>
      <c r="BR53">
        <v>0.28698899999999999</v>
      </c>
      <c r="BS53">
        <v>2.56469E-2</v>
      </c>
      <c r="BT53">
        <v>1.27051</v>
      </c>
      <c r="BU53">
        <v>0.80442800000000003</v>
      </c>
      <c r="BV53">
        <v>2167.14</v>
      </c>
      <c r="BW53">
        <v>5.4226400000000003</v>
      </c>
      <c r="BX53">
        <v>343.46199999999999</v>
      </c>
      <c r="BY53">
        <v>1649.06</v>
      </c>
      <c r="BZ53">
        <v>-4391.8500000000004</v>
      </c>
      <c r="CA53">
        <v>615.745</v>
      </c>
      <c r="CB53">
        <v>1023.77</v>
      </c>
      <c r="CC53">
        <v>2371.31</v>
      </c>
      <c r="CD53">
        <v>151.51499999999999</v>
      </c>
      <c r="CE53">
        <v>3935.57</v>
      </c>
      <c r="CF53">
        <v>4165.08</v>
      </c>
      <c r="CH53">
        <v>0</v>
      </c>
      <c r="CI53">
        <v>0</v>
      </c>
      <c r="CJ53">
        <v>47.252000000000002</v>
      </c>
      <c r="CK53">
        <v>47.252000000000002</v>
      </c>
      <c r="CL53">
        <v>0</v>
      </c>
      <c r="CM53">
        <v>6.6</v>
      </c>
      <c r="CN53">
        <v>0.01</v>
      </c>
      <c r="CO53">
        <v>0.85</v>
      </c>
      <c r="CP53">
        <v>4.1900000000000004</v>
      </c>
      <c r="CQ53">
        <v>-4.4800000000000004</v>
      </c>
      <c r="CR53">
        <v>1.68</v>
      </c>
      <c r="CS53">
        <v>4.5999999999999996</v>
      </c>
      <c r="CT53">
        <v>6.1</v>
      </c>
      <c r="CU53">
        <v>0.41</v>
      </c>
      <c r="CV53">
        <v>19.96</v>
      </c>
      <c r="CW53">
        <v>11.65</v>
      </c>
      <c r="CX53">
        <v>2.5299999999999998</v>
      </c>
      <c r="CY53">
        <v>0</v>
      </c>
      <c r="CZ53">
        <v>0.22</v>
      </c>
      <c r="DA53">
        <v>4.6100000000000003</v>
      </c>
      <c r="DB53">
        <v>-0.74</v>
      </c>
      <c r="DC53">
        <v>0.47</v>
      </c>
      <c r="DD53">
        <v>2.19</v>
      </c>
      <c r="DE53">
        <v>1.6</v>
      </c>
      <c r="DF53">
        <v>0.12</v>
      </c>
      <c r="DG53">
        <v>11</v>
      </c>
      <c r="DH53">
        <v>0.65808100000000003</v>
      </c>
      <c r="DI53">
        <v>0</v>
      </c>
      <c r="DJ53">
        <v>3.9219799999999999E-2</v>
      </c>
      <c r="DK53">
        <v>0.14003399999999999</v>
      </c>
      <c r="DL53">
        <v>-7.7155399999999999E-3</v>
      </c>
      <c r="DM53">
        <v>7.1403599999999998E-2</v>
      </c>
      <c r="DN53">
        <v>9.0198500000000001E-2</v>
      </c>
      <c r="DO53">
        <v>0.28698899999999999</v>
      </c>
      <c r="DP53">
        <v>2.56469E-2</v>
      </c>
      <c r="DQ53">
        <v>1.30386</v>
      </c>
      <c r="DR53">
        <v>0.83733400000000002</v>
      </c>
      <c r="DS53" t="s">
        <v>689</v>
      </c>
      <c r="DT53" t="s">
        <v>700</v>
      </c>
      <c r="DU53" t="s">
        <v>701</v>
      </c>
      <c r="DV53" t="s">
        <v>455</v>
      </c>
      <c r="DW53">
        <v>3.3341799999999998E-2</v>
      </c>
      <c r="DX53">
        <v>3.2906600000000001E-2</v>
      </c>
      <c r="EC53">
        <v>11.25</v>
      </c>
      <c r="ED53">
        <v>0</v>
      </c>
      <c r="EE53">
        <v>11.65</v>
      </c>
      <c r="EF53">
        <v>0</v>
      </c>
      <c r="EG53">
        <v>3.65</v>
      </c>
      <c r="EH53">
        <v>0</v>
      </c>
      <c r="EI53">
        <v>2.8</v>
      </c>
      <c r="EJ53">
        <v>4.5599999999999996</v>
      </c>
      <c r="EK53">
        <v>1</v>
      </c>
      <c r="EL53">
        <v>1</v>
      </c>
      <c r="EM53">
        <v>2.8967000000000001</v>
      </c>
      <c r="EP53">
        <v>1</v>
      </c>
      <c r="EQ53">
        <v>1</v>
      </c>
      <c r="ER53">
        <v>39.475000000000001</v>
      </c>
      <c r="ES53">
        <v>40.097000000000001</v>
      </c>
      <c r="ET53">
        <v>39.371000000000002</v>
      </c>
      <c r="EU53">
        <v>39.9908</v>
      </c>
      <c r="EV53">
        <v>672.74800000000005</v>
      </c>
      <c r="EW53">
        <v>0</v>
      </c>
      <c r="EX53">
        <v>61.967399999999998</v>
      </c>
      <c r="EY53">
        <v>308.60399999999998</v>
      </c>
      <c r="EZ53">
        <v>0</v>
      </c>
      <c r="FA53">
        <v>-317.36</v>
      </c>
      <c r="FB53">
        <v>0</v>
      </c>
      <c r="FC53">
        <v>0</v>
      </c>
      <c r="FD53">
        <v>134.46700000000001</v>
      </c>
      <c r="FE53">
        <v>170.62700000000001</v>
      </c>
      <c r="FF53">
        <v>457.98599999999999</v>
      </c>
      <c r="FG53">
        <v>35.051499999999997</v>
      </c>
      <c r="FH53">
        <v>1524.09</v>
      </c>
      <c r="FI53">
        <v>0</v>
      </c>
      <c r="FJ53">
        <v>0</v>
      </c>
      <c r="FK53">
        <v>0</v>
      </c>
      <c r="FL53">
        <v>276.30599999999998</v>
      </c>
      <c r="FM53">
        <v>276.30599999999998</v>
      </c>
      <c r="FN53">
        <v>365.43099999999998</v>
      </c>
      <c r="FO53">
        <v>0.42499599999999998</v>
      </c>
      <c r="FP53">
        <v>30.983699999999999</v>
      </c>
      <c r="FQ53">
        <v>150.173</v>
      </c>
      <c r="FR53">
        <v>-105.78700000000001</v>
      </c>
      <c r="FS53">
        <v>67.2333</v>
      </c>
      <c r="FT53">
        <v>85.796099999999996</v>
      </c>
      <c r="FU53">
        <v>228.99299999999999</v>
      </c>
      <c r="FV53">
        <v>17.5258</v>
      </c>
      <c r="FW53">
        <v>840.77499999999998</v>
      </c>
      <c r="FX53">
        <v>0</v>
      </c>
      <c r="FY53">
        <v>0</v>
      </c>
      <c r="FZ53">
        <v>276.30599999999998</v>
      </c>
      <c r="GA53">
        <v>276.30599999999998</v>
      </c>
      <c r="GB53">
        <v>2.8967000000000001</v>
      </c>
      <c r="GC53">
        <v>4393.1400000000003</v>
      </c>
      <c r="GD53">
        <v>2214.21</v>
      </c>
      <c r="GE53">
        <v>50.401699999999998</v>
      </c>
      <c r="GF53">
        <v>2.8967000000000001</v>
      </c>
      <c r="GG53">
        <v>4393.1400000000003</v>
      </c>
      <c r="GH53">
        <v>2205.7800000000002</v>
      </c>
      <c r="GI53">
        <v>50.209699999999998</v>
      </c>
      <c r="GJ53">
        <v>0</v>
      </c>
      <c r="GK53">
        <v>0</v>
      </c>
    </row>
    <row r="54" spans="1:193" x14ac:dyDescent="0.3">
      <c r="A54" s="110">
        <v>45966.819409722222</v>
      </c>
      <c r="B54" t="s">
        <v>751</v>
      </c>
      <c r="D54">
        <v>3</v>
      </c>
      <c r="E54">
        <v>1</v>
      </c>
      <c r="F54">
        <v>2700</v>
      </c>
      <c r="G54" t="s">
        <v>452</v>
      </c>
      <c r="H54" t="s">
        <v>453</v>
      </c>
      <c r="I54">
        <v>0.7</v>
      </c>
      <c r="J54">
        <v>0.72</v>
      </c>
      <c r="K54">
        <v>3.86</v>
      </c>
      <c r="L54" t="s">
        <v>688</v>
      </c>
      <c r="M54">
        <v>873.8</v>
      </c>
      <c r="N54">
        <v>4.2105100000000002</v>
      </c>
      <c r="O54">
        <v>343.46199999999999</v>
      </c>
      <c r="P54">
        <v>1578.24</v>
      </c>
      <c r="Q54">
        <v>0</v>
      </c>
      <c r="R54">
        <v>-4449</v>
      </c>
      <c r="S54">
        <v>0</v>
      </c>
      <c r="T54">
        <v>0</v>
      </c>
      <c r="U54">
        <v>615.745</v>
      </c>
      <c r="V54">
        <v>1017.46</v>
      </c>
      <c r="W54">
        <v>2371.31</v>
      </c>
      <c r="X54">
        <v>151.51499999999999</v>
      </c>
      <c r="Y54">
        <v>2506.75</v>
      </c>
      <c r="Z54">
        <v>2799.71</v>
      </c>
      <c r="AA54">
        <v>2.93797</v>
      </c>
      <c r="AB54">
        <v>0</v>
      </c>
      <c r="AC54">
        <v>0</v>
      </c>
      <c r="AD54">
        <v>0</v>
      </c>
      <c r="AE54">
        <v>47.252000000000002</v>
      </c>
      <c r="AF54">
        <v>47.252000000000002</v>
      </c>
      <c r="AG54">
        <v>0</v>
      </c>
      <c r="AH54">
        <v>2.83</v>
      </c>
      <c r="AI54">
        <v>0.01</v>
      </c>
      <c r="AJ54">
        <v>0.85</v>
      </c>
      <c r="AK54">
        <v>3.92</v>
      </c>
      <c r="AL54">
        <v>0</v>
      </c>
      <c r="AM54">
        <v>-4.5199999999999996</v>
      </c>
      <c r="AN54">
        <v>0</v>
      </c>
      <c r="AO54">
        <v>0</v>
      </c>
      <c r="AP54">
        <v>1.7</v>
      </c>
      <c r="AQ54">
        <v>4.5999999999999996</v>
      </c>
      <c r="AR54">
        <v>6.1</v>
      </c>
      <c r="AS54">
        <v>0.42</v>
      </c>
      <c r="AT54">
        <v>15.91</v>
      </c>
      <c r="AU54">
        <v>7.61</v>
      </c>
      <c r="AV54">
        <v>1.1499999999999999</v>
      </c>
      <c r="AW54">
        <v>0</v>
      </c>
      <c r="AX54">
        <v>0.22</v>
      </c>
      <c r="AY54">
        <v>0.96</v>
      </c>
      <c r="AZ54">
        <v>-0.79</v>
      </c>
      <c r="BA54">
        <v>0</v>
      </c>
      <c r="BB54">
        <v>0</v>
      </c>
      <c r="BC54">
        <v>0.47</v>
      </c>
      <c r="BD54">
        <v>2.1800000000000002</v>
      </c>
      <c r="BE54">
        <v>1.6</v>
      </c>
      <c r="BF54">
        <v>0.12</v>
      </c>
      <c r="BG54">
        <v>5.91</v>
      </c>
      <c r="BH54">
        <v>0.35662899999999997</v>
      </c>
      <c r="BI54">
        <v>0</v>
      </c>
      <c r="BJ54">
        <v>3.9219799999999999E-2</v>
      </c>
      <c r="BK54">
        <v>0.125554</v>
      </c>
      <c r="BL54">
        <v>0</v>
      </c>
      <c r="BM54">
        <v>-8.4555900000000007E-3</v>
      </c>
      <c r="BN54">
        <v>0</v>
      </c>
      <c r="BO54">
        <v>0</v>
      </c>
      <c r="BP54">
        <v>7.1403599999999998E-2</v>
      </c>
      <c r="BQ54">
        <v>9.0540099999999998E-2</v>
      </c>
      <c r="BR54">
        <v>0.28698899999999999</v>
      </c>
      <c r="BS54">
        <v>2.56469E-2</v>
      </c>
      <c r="BT54">
        <v>0.98752700000000004</v>
      </c>
      <c r="BU54">
        <v>0.52140299999999995</v>
      </c>
      <c r="BV54">
        <v>1091.44</v>
      </c>
      <c r="BW54">
        <v>4.7507799999999998</v>
      </c>
      <c r="BX54">
        <v>343.46199999999999</v>
      </c>
      <c r="BY54">
        <v>1552.95</v>
      </c>
      <c r="BZ54">
        <v>-4449</v>
      </c>
      <c r="CA54">
        <v>615.745</v>
      </c>
      <c r="CB54">
        <v>1022.75</v>
      </c>
      <c r="CC54">
        <v>2371.31</v>
      </c>
      <c r="CD54">
        <v>151.51499999999999</v>
      </c>
      <c r="CE54">
        <v>2704.92</v>
      </c>
      <c r="CF54">
        <v>2992.6</v>
      </c>
      <c r="CG54">
        <v>3.7695500000000002</v>
      </c>
      <c r="CH54">
        <v>0</v>
      </c>
      <c r="CI54">
        <v>0</v>
      </c>
      <c r="CJ54">
        <v>47.252000000000002</v>
      </c>
      <c r="CK54">
        <v>47.252000000000002</v>
      </c>
      <c r="CL54">
        <v>0</v>
      </c>
      <c r="CM54">
        <v>3.58</v>
      </c>
      <c r="CN54">
        <v>0.02</v>
      </c>
      <c r="CO54">
        <v>0.85</v>
      </c>
      <c r="CP54">
        <v>3.86</v>
      </c>
      <c r="CQ54">
        <v>-4.51</v>
      </c>
      <c r="CR54">
        <v>1.7</v>
      </c>
      <c r="CS54">
        <v>4.6100000000000003</v>
      </c>
      <c r="CT54">
        <v>6.1</v>
      </c>
      <c r="CU54">
        <v>0.42</v>
      </c>
      <c r="CV54">
        <v>16.63</v>
      </c>
      <c r="CW54">
        <v>8.31</v>
      </c>
      <c r="CX54">
        <v>1.41</v>
      </c>
      <c r="CY54">
        <v>0</v>
      </c>
      <c r="CZ54">
        <v>0.22</v>
      </c>
      <c r="DA54">
        <v>4.55</v>
      </c>
      <c r="DB54">
        <v>-0.79</v>
      </c>
      <c r="DC54">
        <v>0.47</v>
      </c>
      <c r="DD54">
        <v>2.19</v>
      </c>
      <c r="DE54">
        <v>1.6</v>
      </c>
      <c r="DF54">
        <v>0.12</v>
      </c>
      <c r="DG54">
        <v>9.77</v>
      </c>
      <c r="DH54">
        <v>0.46804899999999999</v>
      </c>
      <c r="DI54">
        <v>0</v>
      </c>
      <c r="DJ54">
        <v>3.9219799999999999E-2</v>
      </c>
      <c r="DK54">
        <v>0.122077</v>
      </c>
      <c r="DL54">
        <v>-8.4555900000000007E-3</v>
      </c>
      <c r="DM54">
        <v>7.1403599999999998E-2</v>
      </c>
      <c r="DN54">
        <v>9.0801099999999996E-2</v>
      </c>
      <c r="DO54">
        <v>0.28698899999999999</v>
      </c>
      <c r="DP54">
        <v>2.56469E-2</v>
      </c>
      <c r="DQ54">
        <v>1.0957300000000001</v>
      </c>
      <c r="DR54">
        <v>0.62934699999999999</v>
      </c>
      <c r="DS54" t="s">
        <v>689</v>
      </c>
      <c r="DT54" t="s">
        <v>700</v>
      </c>
      <c r="DU54" t="s">
        <v>701</v>
      </c>
      <c r="DV54" t="s">
        <v>455</v>
      </c>
      <c r="DW54">
        <v>0.10820399999999999</v>
      </c>
      <c r="DX54">
        <v>0.107943</v>
      </c>
      <c r="EC54">
        <v>7.61</v>
      </c>
      <c r="ED54">
        <v>0</v>
      </c>
      <c r="EE54">
        <v>8.31</v>
      </c>
      <c r="EF54">
        <v>0</v>
      </c>
      <c r="EG54">
        <v>2.33</v>
      </c>
      <c r="EH54">
        <v>0</v>
      </c>
      <c r="EI54">
        <v>1.68</v>
      </c>
      <c r="EJ54">
        <v>4.5</v>
      </c>
      <c r="EK54">
        <v>1</v>
      </c>
      <c r="EL54">
        <v>1</v>
      </c>
      <c r="EM54">
        <v>2.8155999999999999</v>
      </c>
      <c r="EP54">
        <v>1</v>
      </c>
      <c r="EQ54">
        <v>1</v>
      </c>
      <c r="ER54">
        <v>32.357999999999997</v>
      </c>
      <c r="ES54">
        <v>32.835000000000001</v>
      </c>
      <c r="ET54">
        <v>32.301299999999998</v>
      </c>
      <c r="EU54">
        <v>32.776800000000001</v>
      </c>
      <c r="EV54">
        <v>327.54199999999997</v>
      </c>
      <c r="EW54">
        <v>0.69584599999999996</v>
      </c>
      <c r="EX54">
        <v>61.967399999999998</v>
      </c>
      <c r="EY54">
        <v>274.233</v>
      </c>
      <c r="EZ54">
        <v>0</v>
      </c>
      <c r="FA54">
        <v>-340.11</v>
      </c>
      <c r="FB54">
        <v>0</v>
      </c>
      <c r="FC54">
        <v>0</v>
      </c>
      <c r="FD54">
        <v>134.46700000000001</v>
      </c>
      <c r="FE54">
        <v>171.80699999999999</v>
      </c>
      <c r="FF54">
        <v>457.98599999999999</v>
      </c>
      <c r="FG54">
        <v>35.051499999999997</v>
      </c>
      <c r="FH54">
        <v>1123.6400000000001</v>
      </c>
      <c r="FI54">
        <v>0</v>
      </c>
      <c r="FJ54">
        <v>0</v>
      </c>
      <c r="FK54">
        <v>0</v>
      </c>
      <c r="FL54">
        <v>276.30599999999998</v>
      </c>
      <c r="FM54">
        <v>276.30599999999998</v>
      </c>
      <c r="FN54">
        <v>205.36500000000001</v>
      </c>
      <c r="FO54">
        <v>0.48522199999999999</v>
      </c>
      <c r="FP54">
        <v>30.983699999999999</v>
      </c>
      <c r="FQ54">
        <v>134.51400000000001</v>
      </c>
      <c r="FR54">
        <v>-113.37</v>
      </c>
      <c r="FS54">
        <v>67.2333</v>
      </c>
      <c r="FT54">
        <v>86.118300000000005</v>
      </c>
      <c r="FU54">
        <v>228.99299999999999</v>
      </c>
      <c r="FV54">
        <v>17.5258</v>
      </c>
      <c r="FW54">
        <v>657.84799999999996</v>
      </c>
      <c r="FX54">
        <v>0</v>
      </c>
      <c r="FY54">
        <v>0</v>
      </c>
      <c r="FZ54">
        <v>276.30599999999998</v>
      </c>
      <c r="GA54">
        <v>276.30599999999998</v>
      </c>
      <c r="GB54">
        <v>2.8155999999999999</v>
      </c>
      <c r="GC54">
        <v>4450.3</v>
      </c>
      <c r="GD54">
        <v>2268.9899999999998</v>
      </c>
      <c r="GE54">
        <v>50.985199999999999</v>
      </c>
      <c r="GF54">
        <v>2.8155999999999999</v>
      </c>
      <c r="GG54">
        <v>4450.3</v>
      </c>
      <c r="GH54">
        <v>2274.5300000000002</v>
      </c>
      <c r="GI54">
        <v>51.1096</v>
      </c>
      <c r="GJ54">
        <v>0</v>
      </c>
      <c r="GK54">
        <v>0</v>
      </c>
    </row>
    <row r="55" spans="1:193" x14ac:dyDescent="0.3">
      <c r="A55" s="110">
        <v>45966.820081018515</v>
      </c>
      <c r="B55" t="s">
        <v>752</v>
      </c>
      <c r="D55">
        <v>4</v>
      </c>
      <c r="E55">
        <v>1</v>
      </c>
      <c r="F55">
        <v>2700</v>
      </c>
      <c r="G55" t="s">
        <v>452</v>
      </c>
      <c r="H55" t="s">
        <v>453</v>
      </c>
      <c r="I55">
        <v>0.73</v>
      </c>
      <c r="J55">
        <v>0.68</v>
      </c>
      <c r="K55">
        <v>3.64</v>
      </c>
      <c r="L55">
        <v>78</v>
      </c>
      <c r="M55">
        <v>1685.76</v>
      </c>
      <c r="N55">
        <v>142.16900000000001</v>
      </c>
      <c r="O55">
        <v>345.11500000000001</v>
      </c>
      <c r="P55">
        <v>1550.3</v>
      </c>
      <c r="Q55">
        <v>0</v>
      </c>
      <c r="R55">
        <v>-4657.33</v>
      </c>
      <c r="S55">
        <v>0</v>
      </c>
      <c r="T55">
        <v>0</v>
      </c>
      <c r="U55">
        <v>615.745</v>
      </c>
      <c r="V55">
        <v>1039.99</v>
      </c>
      <c r="W55">
        <v>2371.31</v>
      </c>
      <c r="X55">
        <v>151.51499999999999</v>
      </c>
      <c r="Y55">
        <v>3244.57</v>
      </c>
      <c r="Z55">
        <v>3723.34</v>
      </c>
      <c r="AA55">
        <v>71.584900000000005</v>
      </c>
      <c r="AB55">
        <v>0</v>
      </c>
      <c r="AC55">
        <v>0</v>
      </c>
      <c r="AD55">
        <v>0</v>
      </c>
      <c r="AE55">
        <v>47.252000000000002</v>
      </c>
      <c r="AF55">
        <v>47.252000000000002</v>
      </c>
      <c r="AG55">
        <v>0</v>
      </c>
      <c r="AH55">
        <v>5.01</v>
      </c>
      <c r="AI55">
        <v>0.47</v>
      </c>
      <c r="AJ55">
        <v>0.86</v>
      </c>
      <c r="AK55">
        <v>3.84</v>
      </c>
      <c r="AL55">
        <v>0</v>
      </c>
      <c r="AM55">
        <v>-4.8499999999999996</v>
      </c>
      <c r="AN55">
        <v>0</v>
      </c>
      <c r="AO55">
        <v>0</v>
      </c>
      <c r="AP55">
        <v>1.66</v>
      </c>
      <c r="AQ55">
        <v>4.6399999999999997</v>
      </c>
      <c r="AR55">
        <v>6.06</v>
      </c>
      <c r="AS55">
        <v>0.42</v>
      </c>
      <c r="AT55">
        <v>18.11</v>
      </c>
      <c r="AU55">
        <v>10.18</v>
      </c>
      <c r="AV55">
        <v>2</v>
      </c>
      <c r="AW55">
        <v>7.0000000000000007E-2</v>
      </c>
      <c r="AX55">
        <v>0.22</v>
      </c>
      <c r="AY55">
        <v>1.01</v>
      </c>
      <c r="AZ55">
        <v>-0.86</v>
      </c>
      <c r="BA55">
        <v>0</v>
      </c>
      <c r="BB55">
        <v>0</v>
      </c>
      <c r="BC55">
        <v>0.47</v>
      </c>
      <c r="BD55">
        <v>2.19</v>
      </c>
      <c r="BE55">
        <v>1.6</v>
      </c>
      <c r="BF55">
        <v>0.12</v>
      </c>
      <c r="BG55">
        <v>6.82</v>
      </c>
      <c r="BH55">
        <v>0.58346900000000002</v>
      </c>
      <c r="BI55">
        <v>1.1230099999999999E-4</v>
      </c>
      <c r="BJ55">
        <v>3.9408499999999999E-2</v>
      </c>
      <c r="BK55">
        <v>0.149815</v>
      </c>
      <c r="BL55">
        <v>0</v>
      </c>
      <c r="BM55">
        <v>-1.1912300000000001E-2</v>
      </c>
      <c r="BN55">
        <v>0</v>
      </c>
      <c r="BO55">
        <v>0</v>
      </c>
      <c r="BP55">
        <v>7.1403599999999998E-2</v>
      </c>
      <c r="BQ55">
        <v>9.1230500000000006E-2</v>
      </c>
      <c r="BR55">
        <v>0.28698899999999999</v>
      </c>
      <c r="BS55">
        <v>2.56469E-2</v>
      </c>
      <c r="BT55">
        <v>1.2361599999999999</v>
      </c>
      <c r="BU55">
        <v>0.77280599999999999</v>
      </c>
      <c r="BV55">
        <v>1864.69</v>
      </c>
      <c r="BW55">
        <v>250.54499999999999</v>
      </c>
      <c r="BX55">
        <v>345.11500000000001</v>
      </c>
      <c r="BY55">
        <v>1500.26</v>
      </c>
      <c r="BZ55">
        <v>-4657.33</v>
      </c>
      <c r="CA55">
        <v>615.745</v>
      </c>
      <c r="CB55">
        <v>1048.3599999999999</v>
      </c>
      <c r="CC55">
        <v>2371.31</v>
      </c>
      <c r="CD55">
        <v>151.51499999999999</v>
      </c>
      <c r="CE55">
        <v>3490.21</v>
      </c>
      <c r="CF55">
        <v>3960.61</v>
      </c>
      <c r="CG55">
        <v>124.806</v>
      </c>
      <c r="CH55">
        <v>0</v>
      </c>
      <c r="CI55">
        <v>0</v>
      </c>
      <c r="CJ55">
        <v>47.252000000000002</v>
      </c>
      <c r="CK55">
        <v>47.252000000000002</v>
      </c>
      <c r="CL55">
        <v>0</v>
      </c>
      <c r="CM55">
        <v>5.59</v>
      </c>
      <c r="CN55">
        <v>0.75</v>
      </c>
      <c r="CO55">
        <v>0.86</v>
      </c>
      <c r="CP55">
        <v>3.71</v>
      </c>
      <c r="CQ55">
        <v>-4.92</v>
      </c>
      <c r="CR55">
        <v>1.66</v>
      </c>
      <c r="CS55">
        <v>4.66</v>
      </c>
      <c r="CT55">
        <v>6.06</v>
      </c>
      <c r="CU55">
        <v>0.42</v>
      </c>
      <c r="CV55">
        <v>18.79</v>
      </c>
      <c r="CW55">
        <v>10.91</v>
      </c>
      <c r="CX55">
        <v>2.21</v>
      </c>
      <c r="CY55">
        <v>0.11</v>
      </c>
      <c r="CZ55">
        <v>0.22</v>
      </c>
      <c r="DA55">
        <v>4.3899999999999997</v>
      </c>
      <c r="DB55">
        <v>-0.86</v>
      </c>
      <c r="DC55">
        <v>0.47</v>
      </c>
      <c r="DD55">
        <v>2.2000000000000002</v>
      </c>
      <c r="DE55">
        <v>1.6</v>
      </c>
      <c r="DF55">
        <v>0.12</v>
      </c>
      <c r="DG55">
        <v>10.46</v>
      </c>
      <c r="DH55">
        <v>0.65837100000000004</v>
      </c>
      <c r="DI55">
        <v>2.8862499999999998E-4</v>
      </c>
      <c r="DJ55">
        <v>3.9408499999999999E-2</v>
      </c>
      <c r="DK55">
        <v>0.13963500000000001</v>
      </c>
      <c r="DL55">
        <v>-1.1912300000000001E-2</v>
      </c>
      <c r="DM55">
        <v>7.1403599999999998E-2</v>
      </c>
      <c r="DN55">
        <v>9.1816900000000007E-2</v>
      </c>
      <c r="DO55">
        <v>0.28698899999999999</v>
      </c>
      <c r="DP55">
        <v>2.56469E-2</v>
      </c>
      <c r="DQ55">
        <v>1.30165</v>
      </c>
      <c r="DR55">
        <v>0.837704</v>
      </c>
      <c r="DS55" t="s">
        <v>689</v>
      </c>
      <c r="DT55" t="s">
        <v>700</v>
      </c>
      <c r="DU55" t="s">
        <v>701</v>
      </c>
      <c r="DV55" t="s">
        <v>455</v>
      </c>
      <c r="DW55">
        <v>6.5484399999999998E-2</v>
      </c>
      <c r="DX55">
        <v>6.48981E-2</v>
      </c>
      <c r="EC55">
        <v>10.18</v>
      </c>
      <c r="ED55">
        <v>0</v>
      </c>
      <c r="EE55">
        <v>10.91</v>
      </c>
      <c r="EF55">
        <v>0</v>
      </c>
      <c r="EG55">
        <v>3.3</v>
      </c>
      <c r="EH55">
        <v>0</v>
      </c>
      <c r="EI55">
        <v>2.59</v>
      </c>
      <c r="EJ55">
        <v>4.34</v>
      </c>
      <c r="EK55">
        <v>1</v>
      </c>
      <c r="EL55">
        <v>1</v>
      </c>
      <c r="EM55">
        <v>2.7921999999999998</v>
      </c>
      <c r="EP55">
        <v>1</v>
      </c>
      <c r="EQ55">
        <v>1</v>
      </c>
      <c r="ER55">
        <v>27.334</v>
      </c>
      <c r="ES55">
        <v>27.707999999999998</v>
      </c>
      <c r="ET55">
        <v>27.273900000000001</v>
      </c>
      <c r="EU55">
        <v>27.646799999999999</v>
      </c>
      <c r="EV55">
        <v>572.69299999999998</v>
      </c>
      <c r="EW55">
        <v>18.759</v>
      </c>
      <c r="EX55">
        <v>62.265599999999999</v>
      </c>
      <c r="EY55">
        <v>288.358</v>
      </c>
      <c r="EZ55">
        <v>0</v>
      </c>
      <c r="FA55">
        <v>-370.22</v>
      </c>
      <c r="FB55">
        <v>0</v>
      </c>
      <c r="FC55">
        <v>0</v>
      </c>
      <c r="FD55">
        <v>134.46700000000001</v>
      </c>
      <c r="FE55">
        <v>173.97800000000001</v>
      </c>
      <c r="FF55">
        <v>457.98599999999999</v>
      </c>
      <c r="FG55">
        <v>35.051499999999997</v>
      </c>
      <c r="FH55">
        <v>1373.34</v>
      </c>
      <c r="FI55">
        <v>0</v>
      </c>
      <c r="FJ55">
        <v>0</v>
      </c>
      <c r="FK55">
        <v>0</v>
      </c>
      <c r="FL55">
        <v>276.30599999999998</v>
      </c>
      <c r="FM55">
        <v>276.30599999999998</v>
      </c>
      <c r="FN55">
        <v>320.41500000000002</v>
      </c>
      <c r="FO55">
        <v>14.831300000000001</v>
      </c>
      <c r="FP55">
        <v>31.1328</v>
      </c>
      <c r="FQ55">
        <v>138.90899999999999</v>
      </c>
      <c r="FR55">
        <v>-123.407</v>
      </c>
      <c r="FS55">
        <v>67.2333</v>
      </c>
      <c r="FT55">
        <v>87.507900000000006</v>
      </c>
      <c r="FU55">
        <v>228.99299999999999</v>
      </c>
      <c r="FV55">
        <v>17.5258</v>
      </c>
      <c r="FW55">
        <v>783.14099999999996</v>
      </c>
      <c r="FX55">
        <v>0</v>
      </c>
      <c r="FY55">
        <v>0</v>
      </c>
      <c r="FZ55">
        <v>276.30599999999998</v>
      </c>
      <c r="GA55">
        <v>276.30599999999998</v>
      </c>
      <c r="GB55">
        <v>2.7921999999999998</v>
      </c>
      <c r="GC55">
        <v>4658.6899999999996</v>
      </c>
      <c r="GD55">
        <v>2333.69</v>
      </c>
      <c r="GE55">
        <v>50.093200000000003</v>
      </c>
      <c r="GF55">
        <v>2.7921999999999998</v>
      </c>
      <c r="GG55">
        <v>4658.6899999999996</v>
      </c>
      <c r="GH55">
        <v>2298.6</v>
      </c>
      <c r="GI55">
        <v>49.3401</v>
      </c>
      <c r="GJ55">
        <v>0</v>
      </c>
      <c r="GK55">
        <v>0</v>
      </c>
    </row>
    <row r="56" spans="1:193" x14ac:dyDescent="0.3">
      <c r="A56" s="110">
        <v>45966.820763888885</v>
      </c>
      <c r="B56" t="s">
        <v>753</v>
      </c>
      <c r="D56">
        <v>5</v>
      </c>
      <c r="E56">
        <v>1</v>
      </c>
      <c r="F56">
        <v>2700</v>
      </c>
      <c r="G56" t="s">
        <v>452</v>
      </c>
      <c r="H56" t="s">
        <v>453</v>
      </c>
      <c r="I56">
        <v>0.55000000000000004</v>
      </c>
      <c r="J56">
        <v>0.56999999999999995</v>
      </c>
      <c r="K56">
        <v>3.88</v>
      </c>
      <c r="L56" t="s">
        <v>688</v>
      </c>
      <c r="M56">
        <v>747.02200000000005</v>
      </c>
      <c r="N56">
        <v>5.8984899999999998</v>
      </c>
      <c r="O56">
        <v>339.93599999999998</v>
      </c>
      <c r="P56">
        <v>1601.84</v>
      </c>
      <c r="Q56">
        <v>0</v>
      </c>
      <c r="R56">
        <v>-4357.8999999999996</v>
      </c>
      <c r="S56">
        <v>0</v>
      </c>
      <c r="T56">
        <v>0</v>
      </c>
      <c r="U56">
        <v>615.745</v>
      </c>
      <c r="V56">
        <v>1017.96</v>
      </c>
      <c r="W56">
        <v>2371.31</v>
      </c>
      <c r="X56">
        <v>151.51499999999999</v>
      </c>
      <c r="Y56">
        <v>2493.3200000000002</v>
      </c>
      <c r="Z56">
        <v>2694.7</v>
      </c>
      <c r="AA56">
        <v>2.9661</v>
      </c>
      <c r="AB56">
        <v>0</v>
      </c>
      <c r="AC56">
        <v>0</v>
      </c>
      <c r="AD56">
        <v>0</v>
      </c>
      <c r="AE56">
        <v>47.252000000000002</v>
      </c>
      <c r="AF56">
        <v>47.252000000000002</v>
      </c>
      <c r="AG56">
        <v>0</v>
      </c>
      <c r="AH56">
        <v>2.23</v>
      </c>
      <c r="AI56">
        <v>0.01</v>
      </c>
      <c r="AJ56">
        <v>0.85</v>
      </c>
      <c r="AK56">
        <v>3.97</v>
      </c>
      <c r="AL56">
        <v>0</v>
      </c>
      <c r="AM56">
        <v>-4.66</v>
      </c>
      <c r="AN56">
        <v>0</v>
      </c>
      <c r="AO56">
        <v>0</v>
      </c>
      <c r="AP56">
        <v>1.69</v>
      </c>
      <c r="AQ56">
        <v>4.6100000000000003</v>
      </c>
      <c r="AR56">
        <v>6.1</v>
      </c>
      <c r="AS56">
        <v>0.42</v>
      </c>
      <c r="AT56">
        <v>15.22</v>
      </c>
      <c r="AU56">
        <v>7.06</v>
      </c>
      <c r="AV56">
        <v>0.92</v>
      </c>
      <c r="AW56">
        <v>0</v>
      </c>
      <c r="AX56">
        <v>0.21</v>
      </c>
      <c r="AY56">
        <v>0.97</v>
      </c>
      <c r="AZ56">
        <v>-0.85</v>
      </c>
      <c r="BA56">
        <v>0</v>
      </c>
      <c r="BB56">
        <v>0</v>
      </c>
      <c r="BC56">
        <v>0.47</v>
      </c>
      <c r="BD56">
        <v>2.1800000000000002</v>
      </c>
      <c r="BE56">
        <v>1.6</v>
      </c>
      <c r="BF56">
        <v>0.12</v>
      </c>
      <c r="BG56">
        <v>5.62</v>
      </c>
      <c r="BH56">
        <v>0.26209399999999999</v>
      </c>
      <c r="BI56" s="117">
        <v>3.3552099999999999E-6</v>
      </c>
      <c r="BJ56">
        <v>3.88171E-2</v>
      </c>
      <c r="BK56">
        <v>0.127801</v>
      </c>
      <c r="BL56">
        <v>0</v>
      </c>
      <c r="BM56">
        <v>-1.2647800000000001E-2</v>
      </c>
      <c r="BN56">
        <v>0</v>
      </c>
      <c r="BO56">
        <v>0</v>
      </c>
      <c r="BP56">
        <v>7.1403599999999998E-2</v>
      </c>
      <c r="BQ56">
        <v>9.07448E-2</v>
      </c>
      <c r="BR56">
        <v>0.28698899999999999</v>
      </c>
      <c r="BS56">
        <v>2.56469E-2</v>
      </c>
      <c r="BT56">
        <v>0.89085199999999998</v>
      </c>
      <c r="BU56">
        <v>0.42871500000000001</v>
      </c>
      <c r="BV56">
        <v>927.75300000000004</v>
      </c>
      <c r="BW56">
        <v>1.8491500000000001</v>
      </c>
      <c r="BX56">
        <v>339.93599999999998</v>
      </c>
      <c r="BY56">
        <v>1574.39</v>
      </c>
      <c r="BZ56">
        <v>-4357.8999999999996</v>
      </c>
      <c r="CA56">
        <v>615.745</v>
      </c>
      <c r="CB56">
        <v>1024.6600000000001</v>
      </c>
      <c r="CC56">
        <v>2371.31</v>
      </c>
      <c r="CD56">
        <v>151.51499999999999</v>
      </c>
      <c r="CE56">
        <v>2649.24</v>
      </c>
      <c r="CF56">
        <v>2843.92</v>
      </c>
      <c r="CG56">
        <v>1.5782400000000001</v>
      </c>
      <c r="CH56">
        <v>0</v>
      </c>
      <c r="CI56">
        <v>0</v>
      </c>
      <c r="CJ56">
        <v>47.252000000000002</v>
      </c>
      <c r="CK56">
        <v>47.252000000000002</v>
      </c>
      <c r="CL56">
        <v>0</v>
      </c>
      <c r="CM56">
        <v>2.87</v>
      </c>
      <c r="CN56">
        <v>0</v>
      </c>
      <c r="CO56">
        <v>0.85</v>
      </c>
      <c r="CP56">
        <v>3.89</v>
      </c>
      <c r="CQ56">
        <v>-4.6500000000000004</v>
      </c>
      <c r="CR56">
        <v>1.69</v>
      </c>
      <c r="CS56">
        <v>4.62</v>
      </c>
      <c r="CT56">
        <v>6.1</v>
      </c>
      <c r="CU56">
        <v>0.42</v>
      </c>
      <c r="CV56">
        <v>15.79</v>
      </c>
      <c r="CW56">
        <v>7.61</v>
      </c>
      <c r="CX56">
        <v>1.18</v>
      </c>
      <c r="CY56">
        <v>0</v>
      </c>
      <c r="CZ56">
        <v>0.21</v>
      </c>
      <c r="DA56">
        <v>4.58</v>
      </c>
      <c r="DB56">
        <v>-0.85</v>
      </c>
      <c r="DC56">
        <v>0.47</v>
      </c>
      <c r="DD56">
        <v>2.19</v>
      </c>
      <c r="DE56">
        <v>1.6</v>
      </c>
      <c r="DF56">
        <v>0.12</v>
      </c>
      <c r="DG56">
        <v>9.5</v>
      </c>
      <c r="DH56">
        <v>0.38092799999999999</v>
      </c>
      <c r="DI56" s="117">
        <v>2.9476100000000001E-5</v>
      </c>
      <c r="DJ56">
        <v>3.88171E-2</v>
      </c>
      <c r="DK56">
        <v>0.12135</v>
      </c>
      <c r="DL56">
        <v>-1.2647800000000001E-2</v>
      </c>
      <c r="DM56">
        <v>7.1403599999999998E-2</v>
      </c>
      <c r="DN56">
        <v>9.0926900000000005E-2</v>
      </c>
      <c r="DO56">
        <v>0.28698899999999999</v>
      </c>
      <c r="DP56">
        <v>2.56469E-2</v>
      </c>
      <c r="DQ56">
        <v>1.0034400000000001</v>
      </c>
      <c r="DR56">
        <v>0.54112400000000005</v>
      </c>
      <c r="DS56" t="s">
        <v>689</v>
      </c>
      <c r="DT56" t="s">
        <v>700</v>
      </c>
      <c r="DU56" t="s">
        <v>701</v>
      </c>
      <c r="DV56" t="s">
        <v>455</v>
      </c>
      <c r="DW56">
        <v>0.112591</v>
      </c>
      <c r="DX56">
        <v>0.112409</v>
      </c>
      <c r="EC56">
        <v>7.06</v>
      </c>
      <c r="ED56">
        <v>0</v>
      </c>
      <c r="EE56">
        <v>7.61</v>
      </c>
      <c r="EF56">
        <v>0</v>
      </c>
      <c r="EG56">
        <v>2.1</v>
      </c>
      <c r="EH56">
        <v>0</v>
      </c>
      <c r="EI56">
        <v>1.44</v>
      </c>
      <c r="EJ56">
        <v>4.53</v>
      </c>
      <c r="EK56">
        <v>1</v>
      </c>
      <c r="EL56">
        <v>1</v>
      </c>
      <c r="EM56">
        <v>2.6395</v>
      </c>
      <c r="EP56">
        <v>1</v>
      </c>
      <c r="EQ56">
        <v>1</v>
      </c>
      <c r="ER56">
        <v>34</v>
      </c>
      <c r="ES56">
        <v>34.51</v>
      </c>
      <c r="ET56">
        <v>33.954000000000001</v>
      </c>
      <c r="EU56">
        <v>34.463200000000001</v>
      </c>
      <c r="EV56">
        <v>261.56</v>
      </c>
      <c r="EW56">
        <v>0.49058499999999999</v>
      </c>
      <c r="EX56">
        <v>61.331099999999999</v>
      </c>
      <c r="EY56">
        <v>276.03699999999998</v>
      </c>
      <c r="EZ56">
        <v>0</v>
      </c>
      <c r="FA56">
        <v>-363.30200000000002</v>
      </c>
      <c r="FB56">
        <v>0</v>
      </c>
      <c r="FC56">
        <v>0</v>
      </c>
      <c r="FD56">
        <v>134.46700000000001</v>
      </c>
      <c r="FE56">
        <v>172.298</v>
      </c>
      <c r="FF56">
        <v>457.98599999999999</v>
      </c>
      <c r="FG56">
        <v>35.051499999999997</v>
      </c>
      <c r="FH56">
        <v>1035.92</v>
      </c>
      <c r="FI56">
        <v>0</v>
      </c>
      <c r="FJ56">
        <v>0</v>
      </c>
      <c r="FK56">
        <v>0</v>
      </c>
      <c r="FL56">
        <v>276.30599999999998</v>
      </c>
      <c r="FM56">
        <v>276.30599999999998</v>
      </c>
      <c r="FN56">
        <v>172.601</v>
      </c>
      <c r="FO56">
        <v>0.183781</v>
      </c>
      <c r="FP56">
        <v>30.665600000000001</v>
      </c>
      <c r="FQ56">
        <v>134.51</v>
      </c>
      <c r="FR56">
        <v>-121.101</v>
      </c>
      <c r="FS56">
        <v>67.2333</v>
      </c>
      <c r="FT56">
        <v>86.428100000000001</v>
      </c>
      <c r="FU56">
        <v>228.99299999999999</v>
      </c>
      <c r="FV56">
        <v>17.5258</v>
      </c>
      <c r="FW56">
        <v>617.04</v>
      </c>
      <c r="FX56">
        <v>0</v>
      </c>
      <c r="FY56">
        <v>0</v>
      </c>
      <c r="FZ56">
        <v>276.30599999999998</v>
      </c>
      <c r="GA56">
        <v>276.30599999999998</v>
      </c>
      <c r="GB56">
        <v>2.6395</v>
      </c>
      <c r="GC56">
        <v>4359.18</v>
      </c>
      <c r="GD56">
        <v>2143.1</v>
      </c>
      <c r="GE56">
        <v>49.162999999999997</v>
      </c>
      <c r="GF56">
        <v>2.6395</v>
      </c>
      <c r="GG56">
        <v>4359.18</v>
      </c>
      <c r="GH56">
        <v>2152.56</v>
      </c>
      <c r="GI56">
        <v>49.379899999999999</v>
      </c>
      <c r="GJ56">
        <v>0</v>
      </c>
      <c r="GK56">
        <v>0</v>
      </c>
    </row>
    <row r="57" spans="1:193" x14ac:dyDescent="0.3">
      <c r="A57" s="110">
        <v>45966.821446759262</v>
      </c>
      <c r="B57" t="s">
        <v>754</v>
      </c>
      <c r="D57">
        <v>6</v>
      </c>
      <c r="E57">
        <v>1</v>
      </c>
      <c r="F57">
        <v>2700</v>
      </c>
      <c r="G57" t="s">
        <v>452</v>
      </c>
      <c r="H57" t="s">
        <v>453</v>
      </c>
      <c r="I57">
        <v>0.14000000000000001</v>
      </c>
      <c r="J57">
        <v>0.17</v>
      </c>
      <c r="K57">
        <v>3.46</v>
      </c>
      <c r="L57" t="s">
        <v>688</v>
      </c>
      <c r="M57">
        <v>310.53399999999999</v>
      </c>
      <c r="N57">
        <v>76.216200000000001</v>
      </c>
      <c r="O57">
        <v>351.67</v>
      </c>
      <c r="P57">
        <v>1199.52</v>
      </c>
      <c r="Q57">
        <v>0</v>
      </c>
      <c r="R57">
        <v>-4760.51</v>
      </c>
      <c r="S57">
        <v>0</v>
      </c>
      <c r="T57">
        <v>0</v>
      </c>
      <c r="U57">
        <v>615.745</v>
      </c>
      <c r="V57">
        <v>1059.54</v>
      </c>
      <c r="W57">
        <v>2371.31</v>
      </c>
      <c r="X57">
        <v>151.51499999999999</v>
      </c>
      <c r="Y57">
        <v>1375.54</v>
      </c>
      <c r="Z57">
        <v>1937.94</v>
      </c>
      <c r="AA57">
        <v>26.350200000000001</v>
      </c>
      <c r="AB57">
        <v>0</v>
      </c>
      <c r="AC57">
        <v>0</v>
      </c>
      <c r="AD57">
        <v>0</v>
      </c>
      <c r="AE57">
        <v>47.252000000000002</v>
      </c>
      <c r="AF57">
        <v>47.252000000000002</v>
      </c>
      <c r="AG57">
        <v>0</v>
      </c>
      <c r="AH57">
        <v>0.97</v>
      </c>
      <c r="AI57">
        <v>0.23</v>
      </c>
      <c r="AJ57">
        <v>0.88</v>
      </c>
      <c r="AK57">
        <v>2.92</v>
      </c>
      <c r="AL57">
        <v>0</v>
      </c>
      <c r="AM57">
        <v>-4.8499999999999996</v>
      </c>
      <c r="AN57">
        <v>0</v>
      </c>
      <c r="AO57">
        <v>0</v>
      </c>
      <c r="AP57">
        <v>1.65</v>
      </c>
      <c r="AQ57">
        <v>4.6900000000000004</v>
      </c>
      <c r="AR57">
        <v>6.06</v>
      </c>
      <c r="AS57">
        <v>0.41</v>
      </c>
      <c r="AT57">
        <v>12.96</v>
      </c>
      <c r="AU57">
        <v>5</v>
      </c>
      <c r="AV57">
        <v>0.46</v>
      </c>
      <c r="AW57">
        <v>0.03</v>
      </c>
      <c r="AX57">
        <v>0.22</v>
      </c>
      <c r="AY57">
        <v>0.72</v>
      </c>
      <c r="AZ57">
        <v>-0.94</v>
      </c>
      <c r="BA57">
        <v>0</v>
      </c>
      <c r="BB57">
        <v>0</v>
      </c>
      <c r="BC57">
        <v>0.47</v>
      </c>
      <c r="BD57">
        <v>2.2000000000000002</v>
      </c>
      <c r="BE57">
        <v>1.6</v>
      </c>
      <c r="BF57">
        <v>0.12</v>
      </c>
      <c r="BG57">
        <v>4.88</v>
      </c>
      <c r="BH57">
        <v>0.107872</v>
      </c>
      <c r="BI57">
        <v>7.3091500000000004E-3</v>
      </c>
      <c r="BJ57">
        <v>4.0157100000000001E-2</v>
      </c>
      <c r="BK57">
        <v>9.8407800000000004E-2</v>
      </c>
      <c r="BL57">
        <v>0</v>
      </c>
      <c r="BM57">
        <v>-1.5686599999999998E-2</v>
      </c>
      <c r="BN57">
        <v>0</v>
      </c>
      <c r="BO57">
        <v>0</v>
      </c>
      <c r="BP57">
        <v>7.1403599999999998E-2</v>
      </c>
      <c r="BQ57">
        <v>9.6281099999999994E-2</v>
      </c>
      <c r="BR57">
        <v>0.28698899999999999</v>
      </c>
      <c r="BS57">
        <v>2.56469E-2</v>
      </c>
      <c r="BT57">
        <v>0.71838000000000002</v>
      </c>
      <c r="BU57">
        <v>0.25374600000000003</v>
      </c>
      <c r="BV57">
        <v>367.42500000000001</v>
      </c>
      <c r="BW57">
        <v>77.924999999999997</v>
      </c>
      <c r="BX57">
        <v>351.67</v>
      </c>
      <c r="BY57">
        <v>1179.97</v>
      </c>
      <c r="BZ57">
        <v>-4760.51</v>
      </c>
      <c r="CA57">
        <v>615.745</v>
      </c>
      <c r="CB57">
        <v>1065.75</v>
      </c>
      <c r="CC57">
        <v>2371.31</v>
      </c>
      <c r="CD57">
        <v>151.51499999999999</v>
      </c>
      <c r="CE57">
        <v>1420.8</v>
      </c>
      <c r="CF57">
        <v>1976.99</v>
      </c>
      <c r="CG57">
        <v>28.988299999999999</v>
      </c>
      <c r="CH57">
        <v>0</v>
      </c>
      <c r="CI57">
        <v>0</v>
      </c>
      <c r="CJ57">
        <v>47.252000000000002</v>
      </c>
      <c r="CK57">
        <v>47.252000000000002</v>
      </c>
      <c r="CL57">
        <v>0</v>
      </c>
      <c r="CM57">
        <v>1.1499999999999999</v>
      </c>
      <c r="CN57">
        <v>0.24</v>
      </c>
      <c r="CO57">
        <v>0.88</v>
      </c>
      <c r="CP57">
        <v>2.87</v>
      </c>
      <c r="CQ57">
        <v>-4.84</v>
      </c>
      <c r="CR57">
        <v>1.65</v>
      </c>
      <c r="CS57">
        <v>4.71</v>
      </c>
      <c r="CT57">
        <v>6.06</v>
      </c>
      <c r="CU57">
        <v>0.41</v>
      </c>
      <c r="CV57">
        <v>13.13</v>
      </c>
      <c r="CW57">
        <v>5.14</v>
      </c>
      <c r="CX57">
        <v>0.52</v>
      </c>
      <c r="CY57">
        <v>0.04</v>
      </c>
      <c r="CZ57">
        <v>0.22</v>
      </c>
      <c r="DA57">
        <v>4.0999999999999996</v>
      </c>
      <c r="DB57">
        <v>-0.94</v>
      </c>
      <c r="DC57">
        <v>0.47</v>
      </c>
      <c r="DD57">
        <v>2.21</v>
      </c>
      <c r="DE57">
        <v>1.6</v>
      </c>
      <c r="DF57">
        <v>0.12</v>
      </c>
      <c r="DG57">
        <v>8.34</v>
      </c>
      <c r="DH57">
        <v>0.128637</v>
      </c>
      <c r="DI57">
        <v>7.7751499999999998E-3</v>
      </c>
      <c r="DJ57">
        <v>4.0157100000000001E-2</v>
      </c>
      <c r="DK57">
        <v>9.5041799999999996E-2</v>
      </c>
      <c r="DL57">
        <v>-1.5686599999999998E-2</v>
      </c>
      <c r="DM57">
        <v>7.1403599999999998E-2</v>
      </c>
      <c r="DN57">
        <v>9.6504099999999995E-2</v>
      </c>
      <c r="DO57">
        <v>0.28698899999999999</v>
      </c>
      <c r="DP57">
        <v>2.56469E-2</v>
      </c>
      <c r="DQ57">
        <v>0.73646800000000001</v>
      </c>
      <c r="DR57">
        <v>0.27161200000000002</v>
      </c>
      <c r="DS57" t="s">
        <v>689</v>
      </c>
      <c r="DT57" t="s">
        <v>700</v>
      </c>
      <c r="DU57" t="s">
        <v>701</v>
      </c>
      <c r="DV57" t="s">
        <v>455</v>
      </c>
      <c r="DW57">
        <v>1.80885E-2</v>
      </c>
      <c r="DX57">
        <v>1.78654E-2</v>
      </c>
      <c r="EC57">
        <v>5</v>
      </c>
      <c r="ED57">
        <v>0</v>
      </c>
      <c r="EE57">
        <v>5.14</v>
      </c>
      <c r="EF57">
        <v>0</v>
      </c>
      <c r="EG57">
        <v>1.43</v>
      </c>
      <c r="EH57">
        <v>0</v>
      </c>
      <c r="EI57">
        <v>0.83</v>
      </c>
      <c r="EJ57">
        <v>4.05</v>
      </c>
      <c r="EK57">
        <v>1</v>
      </c>
      <c r="EL57">
        <v>1</v>
      </c>
      <c r="EM57">
        <v>2.8338000000000001</v>
      </c>
      <c r="EP57">
        <v>1</v>
      </c>
      <c r="EQ57">
        <v>1</v>
      </c>
      <c r="ER57">
        <v>34.058999999999997</v>
      </c>
      <c r="ES57">
        <v>34.57</v>
      </c>
      <c r="ET57">
        <v>33.9514</v>
      </c>
      <c r="EU57">
        <v>34.460599999999999</v>
      </c>
      <c r="EV57">
        <v>130.749</v>
      </c>
      <c r="EW57">
        <v>9.6160999999999994</v>
      </c>
      <c r="EX57">
        <v>63.448300000000003</v>
      </c>
      <c r="EY57">
        <v>204.52199999999999</v>
      </c>
      <c r="EZ57">
        <v>0</v>
      </c>
      <c r="FA57">
        <v>-404.54399999999998</v>
      </c>
      <c r="FB57">
        <v>0</v>
      </c>
      <c r="FC57">
        <v>0</v>
      </c>
      <c r="FD57">
        <v>134.46700000000001</v>
      </c>
      <c r="FE57">
        <v>179.52199999999999</v>
      </c>
      <c r="FF57">
        <v>457.98599999999999</v>
      </c>
      <c r="FG57">
        <v>35.051499999999997</v>
      </c>
      <c r="FH57">
        <v>810.81700000000001</v>
      </c>
      <c r="FI57">
        <v>0</v>
      </c>
      <c r="FJ57">
        <v>0</v>
      </c>
      <c r="FK57">
        <v>0</v>
      </c>
      <c r="FL57">
        <v>276.30599999999998</v>
      </c>
      <c r="FM57">
        <v>276.30599999999998</v>
      </c>
      <c r="FN57">
        <v>76.918400000000005</v>
      </c>
      <c r="FO57">
        <v>5.17903</v>
      </c>
      <c r="FP57">
        <v>31.7242</v>
      </c>
      <c r="FQ57">
        <v>100.358</v>
      </c>
      <c r="FR57">
        <v>-134.84800000000001</v>
      </c>
      <c r="FS57">
        <v>67.2333</v>
      </c>
      <c r="FT57">
        <v>90.102900000000005</v>
      </c>
      <c r="FU57">
        <v>228.99299999999999</v>
      </c>
      <c r="FV57">
        <v>17.5258</v>
      </c>
      <c r="FW57">
        <v>483.18700000000001</v>
      </c>
      <c r="FX57">
        <v>0</v>
      </c>
      <c r="FY57">
        <v>0</v>
      </c>
      <c r="FZ57">
        <v>276.30599999999998</v>
      </c>
      <c r="GA57">
        <v>276.30599999999998</v>
      </c>
      <c r="GB57">
        <v>2.8338000000000001</v>
      </c>
      <c r="GC57">
        <v>4761.8999999999996</v>
      </c>
      <c r="GD57">
        <v>2525.14</v>
      </c>
      <c r="GE57">
        <v>53.027999999999999</v>
      </c>
      <c r="GF57">
        <v>2.8338000000000001</v>
      </c>
      <c r="GG57">
        <v>4761.8999999999996</v>
      </c>
      <c r="GH57">
        <v>2531.92</v>
      </c>
      <c r="GI57">
        <v>53.170299999999997</v>
      </c>
      <c r="GJ57">
        <v>0</v>
      </c>
      <c r="GK57">
        <v>0</v>
      </c>
    </row>
    <row r="58" spans="1:193" x14ac:dyDescent="0.3">
      <c r="A58" s="110">
        <v>45966.822118055556</v>
      </c>
      <c r="B58" t="s">
        <v>755</v>
      </c>
      <c r="D58">
        <v>7</v>
      </c>
      <c r="E58">
        <v>1</v>
      </c>
      <c r="F58">
        <v>2700</v>
      </c>
      <c r="G58" t="s">
        <v>452</v>
      </c>
      <c r="H58" t="s">
        <v>453</v>
      </c>
      <c r="I58">
        <v>0.2</v>
      </c>
      <c r="J58">
        <v>0.21</v>
      </c>
      <c r="K58">
        <v>3.42</v>
      </c>
      <c r="L58" t="s">
        <v>688</v>
      </c>
      <c r="M58">
        <v>244.73599999999999</v>
      </c>
      <c r="N58">
        <v>138.24299999999999</v>
      </c>
      <c r="O58">
        <v>350.33800000000002</v>
      </c>
      <c r="P58">
        <v>1164.54</v>
      </c>
      <c r="Q58">
        <v>0</v>
      </c>
      <c r="R58">
        <v>-4282.7</v>
      </c>
      <c r="S58">
        <v>0</v>
      </c>
      <c r="T58">
        <v>0</v>
      </c>
      <c r="U58">
        <v>615.745</v>
      </c>
      <c r="V58">
        <v>1069.32</v>
      </c>
      <c r="W58">
        <v>2371.31</v>
      </c>
      <c r="X58">
        <v>151.51499999999999</v>
      </c>
      <c r="Y58">
        <v>1823.05</v>
      </c>
      <c r="Z58">
        <v>1897.85</v>
      </c>
      <c r="AA58">
        <v>54.490900000000003</v>
      </c>
      <c r="AB58">
        <v>0</v>
      </c>
      <c r="AC58">
        <v>0</v>
      </c>
      <c r="AD58">
        <v>0</v>
      </c>
      <c r="AE58">
        <v>47.252000000000002</v>
      </c>
      <c r="AF58">
        <v>47.252000000000002</v>
      </c>
      <c r="AG58">
        <v>0</v>
      </c>
      <c r="AH58">
        <v>0.65</v>
      </c>
      <c r="AI58">
        <v>0.55000000000000004</v>
      </c>
      <c r="AJ58">
        <v>0.87</v>
      </c>
      <c r="AK58">
        <v>2.79</v>
      </c>
      <c r="AL58">
        <v>0</v>
      </c>
      <c r="AM58">
        <v>-4.43</v>
      </c>
      <c r="AN58">
        <v>0</v>
      </c>
      <c r="AO58">
        <v>0</v>
      </c>
      <c r="AP58">
        <v>1.71</v>
      </c>
      <c r="AQ58">
        <v>4.75</v>
      </c>
      <c r="AR58">
        <v>6.11</v>
      </c>
      <c r="AS58">
        <v>0.41</v>
      </c>
      <c r="AT58">
        <v>13.41</v>
      </c>
      <c r="AU58">
        <v>4.8600000000000003</v>
      </c>
      <c r="AV58">
        <v>0.32</v>
      </c>
      <c r="AW58">
        <v>0.06</v>
      </c>
      <c r="AX58">
        <v>0.22</v>
      </c>
      <c r="AY58">
        <v>0.69</v>
      </c>
      <c r="AZ58">
        <v>-0.89</v>
      </c>
      <c r="BA58">
        <v>0</v>
      </c>
      <c r="BB58">
        <v>0</v>
      </c>
      <c r="BC58">
        <v>0.47</v>
      </c>
      <c r="BD58">
        <v>2.2000000000000002</v>
      </c>
      <c r="BE58">
        <v>1.6</v>
      </c>
      <c r="BF58">
        <v>0.12</v>
      </c>
      <c r="BG58">
        <v>4.79</v>
      </c>
      <c r="BH58">
        <v>4.2373399999999999E-2</v>
      </c>
      <c r="BI58">
        <v>8.4979099999999991E-3</v>
      </c>
      <c r="BJ58">
        <v>4.0004900000000003E-2</v>
      </c>
      <c r="BK58">
        <v>9.3614000000000003E-2</v>
      </c>
      <c r="BL58">
        <v>0</v>
      </c>
      <c r="BM58">
        <v>-1.5418899999999999E-2</v>
      </c>
      <c r="BN58">
        <v>0</v>
      </c>
      <c r="BO58">
        <v>0</v>
      </c>
      <c r="BP58">
        <v>7.1403599999999998E-2</v>
      </c>
      <c r="BQ58">
        <v>9.7458299999999998E-2</v>
      </c>
      <c r="BR58">
        <v>0.28698899999999999</v>
      </c>
      <c r="BS58">
        <v>2.56469E-2</v>
      </c>
      <c r="BT58">
        <v>0.65056899999999995</v>
      </c>
      <c r="BU58">
        <v>0.18448999999999999</v>
      </c>
      <c r="BV58">
        <v>296.47899999999998</v>
      </c>
      <c r="BW58">
        <v>164.28299999999999</v>
      </c>
      <c r="BX58">
        <v>350.33800000000002</v>
      </c>
      <c r="BY58">
        <v>1148.68</v>
      </c>
      <c r="BZ58">
        <v>-4282.7</v>
      </c>
      <c r="CA58">
        <v>615.745</v>
      </c>
      <c r="CB58">
        <v>1075.1400000000001</v>
      </c>
      <c r="CC58">
        <v>2371.31</v>
      </c>
      <c r="CD58">
        <v>151.51499999999999</v>
      </c>
      <c r="CE58">
        <v>1890.78</v>
      </c>
      <c r="CF58">
        <v>1959.78</v>
      </c>
      <c r="CG58">
        <v>68.0989</v>
      </c>
      <c r="CH58">
        <v>0</v>
      </c>
      <c r="CI58">
        <v>0</v>
      </c>
      <c r="CJ58">
        <v>47.252000000000002</v>
      </c>
      <c r="CK58">
        <v>47.252000000000002</v>
      </c>
      <c r="CL58">
        <v>0</v>
      </c>
      <c r="CM58">
        <v>0.81</v>
      </c>
      <c r="CN58">
        <v>0.62</v>
      </c>
      <c r="CO58">
        <v>0.87</v>
      </c>
      <c r="CP58">
        <v>2.76</v>
      </c>
      <c r="CQ58">
        <v>-4.43</v>
      </c>
      <c r="CR58">
        <v>1.71</v>
      </c>
      <c r="CS58">
        <v>4.76</v>
      </c>
      <c r="CT58">
        <v>6.11</v>
      </c>
      <c r="CU58">
        <v>0.41</v>
      </c>
      <c r="CV58">
        <v>13.62</v>
      </c>
      <c r="CW58">
        <v>5.0599999999999996</v>
      </c>
      <c r="CX58">
        <v>0.37</v>
      </c>
      <c r="CY58">
        <v>0.08</v>
      </c>
      <c r="CZ58">
        <v>0.22</v>
      </c>
      <c r="DA58">
        <v>4.03</v>
      </c>
      <c r="DB58">
        <v>-0.89</v>
      </c>
      <c r="DC58">
        <v>0.47</v>
      </c>
      <c r="DD58">
        <v>2.21</v>
      </c>
      <c r="DE58">
        <v>1.6</v>
      </c>
      <c r="DF58">
        <v>0.12</v>
      </c>
      <c r="DG58">
        <v>8.2100000000000009</v>
      </c>
      <c r="DH58">
        <v>6.6586099999999995E-2</v>
      </c>
      <c r="DI58">
        <v>9.6204700000000008E-3</v>
      </c>
      <c r="DJ58">
        <v>4.0004900000000003E-2</v>
      </c>
      <c r="DK58">
        <v>9.5151299999999994E-2</v>
      </c>
      <c r="DL58">
        <v>-1.5418899999999999E-2</v>
      </c>
      <c r="DM58">
        <v>7.1403599999999998E-2</v>
      </c>
      <c r="DN58">
        <v>9.7527299999999997E-2</v>
      </c>
      <c r="DO58">
        <v>0.28698899999999999</v>
      </c>
      <c r="DP58">
        <v>2.56469E-2</v>
      </c>
      <c r="DQ58">
        <v>0.67751099999999997</v>
      </c>
      <c r="DR58">
        <v>0.211363</v>
      </c>
      <c r="DS58" t="s">
        <v>689</v>
      </c>
      <c r="DT58" t="s">
        <v>700</v>
      </c>
      <c r="DU58" t="s">
        <v>701</v>
      </c>
      <c r="DV58" t="s">
        <v>455</v>
      </c>
      <c r="DW58">
        <v>2.69416E-2</v>
      </c>
      <c r="DX58">
        <v>2.6872500000000001E-2</v>
      </c>
      <c r="EC58">
        <v>4.8600000000000003</v>
      </c>
      <c r="ED58">
        <v>0</v>
      </c>
      <c r="EE58">
        <v>5.0599999999999996</v>
      </c>
      <c r="EF58">
        <v>0</v>
      </c>
      <c r="EG58">
        <v>1.29</v>
      </c>
      <c r="EH58">
        <v>0</v>
      </c>
      <c r="EI58">
        <v>0.72</v>
      </c>
      <c r="EJ58">
        <v>3.98</v>
      </c>
      <c r="EK58">
        <v>1</v>
      </c>
      <c r="EL58">
        <v>1</v>
      </c>
      <c r="EM58">
        <v>2.6943999999999999</v>
      </c>
      <c r="EP58">
        <v>1</v>
      </c>
      <c r="EQ58">
        <v>1</v>
      </c>
      <c r="ER58">
        <v>34.246000000000002</v>
      </c>
      <c r="ES58">
        <v>34.762</v>
      </c>
      <c r="ET58">
        <v>34.085099999999997</v>
      </c>
      <c r="EU58">
        <v>34.597000000000001</v>
      </c>
      <c r="EV58">
        <v>90.302700000000002</v>
      </c>
      <c r="EW58">
        <v>18.336400000000001</v>
      </c>
      <c r="EX58">
        <v>63.207999999999998</v>
      </c>
      <c r="EY58">
        <v>198.499</v>
      </c>
      <c r="EZ58">
        <v>0</v>
      </c>
      <c r="FA58">
        <v>-382.29599999999999</v>
      </c>
      <c r="FB58">
        <v>0</v>
      </c>
      <c r="FC58">
        <v>0</v>
      </c>
      <c r="FD58">
        <v>134.46700000000001</v>
      </c>
      <c r="FE58">
        <v>181.167</v>
      </c>
      <c r="FF58">
        <v>457.98599999999999</v>
      </c>
      <c r="FG58">
        <v>35.051499999999997</v>
      </c>
      <c r="FH58">
        <v>796.72199999999998</v>
      </c>
      <c r="FI58">
        <v>0</v>
      </c>
      <c r="FJ58">
        <v>0</v>
      </c>
      <c r="FK58">
        <v>0</v>
      </c>
      <c r="FL58">
        <v>276.30599999999998</v>
      </c>
      <c r="FM58">
        <v>276.30599999999998</v>
      </c>
      <c r="FN58">
        <v>55.844299999999997</v>
      </c>
      <c r="FO58">
        <v>10.6465</v>
      </c>
      <c r="FP58">
        <v>31.603999999999999</v>
      </c>
      <c r="FQ58">
        <v>98.309299999999993</v>
      </c>
      <c r="FR58">
        <v>-127.432</v>
      </c>
      <c r="FS58">
        <v>67.2333</v>
      </c>
      <c r="FT58">
        <v>90.8977</v>
      </c>
      <c r="FU58">
        <v>228.99299999999999</v>
      </c>
      <c r="FV58">
        <v>17.5258</v>
      </c>
      <c r="FW58">
        <v>473.62200000000001</v>
      </c>
      <c r="FX58">
        <v>0</v>
      </c>
      <c r="FY58">
        <v>0</v>
      </c>
      <c r="FZ58">
        <v>276.30599999999998</v>
      </c>
      <c r="GA58">
        <v>276.30599999999998</v>
      </c>
      <c r="GB58">
        <v>2.6943999999999999</v>
      </c>
      <c r="GC58">
        <v>4283.95</v>
      </c>
      <c r="GD58">
        <v>2103.7199999999998</v>
      </c>
      <c r="GE58">
        <v>49.106999999999999</v>
      </c>
      <c r="GF58">
        <v>2.6943999999999999</v>
      </c>
      <c r="GG58">
        <v>4283.95</v>
      </c>
      <c r="GH58">
        <v>2102.02</v>
      </c>
      <c r="GI58">
        <v>49.067300000000003</v>
      </c>
      <c r="GJ58">
        <v>0</v>
      </c>
      <c r="GK58">
        <v>0</v>
      </c>
    </row>
    <row r="59" spans="1:193" x14ac:dyDescent="0.3">
      <c r="A59" s="110">
        <v>45966.822754629633</v>
      </c>
      <c r="B59" t="s">
        <v>756</v>
      </c>
      <c r="D59">
        <v>8</v>
      </c>
      <c r="E59">
        <v>1</v>
      </c>
      <c r="F59">
        <v>2700</v>
      </c>
      <c r="G59" t="s">
        <v>452</v>
      </c>
      <c r="H59" t="s">
        <v>453</v>
      </c>
      <c r="I59">
        <v>0.49</v>
      </c>
      <c r="J59">
        <v>0.42</v>
      </c>
      <c r="K59">
        <v>3.4</v>
      </c>
      <c r="L59">
        <v>121</v>
      </c>
      <c r="M59">
        <v>294.09300000000002</v>
      </c>
      <c r="N59">
        <v>589.41399999999999</v>
      </c>
      <c r="O59">
        <v>352.928</v>
      </c>
      <c r="P59">
        <v>1109.3599999999999</v>
      </c>
      <c r="Q59">
        <v>0</v>
      </c>
      <c r="R59">
        <v>-4786.0600000000004</v>
      </c>
      <c r="S59">
        <v>0</v>
      </c>
      <c r="T59">
        <v>0</v>
      </c>
      <c r="U59">
        <v>615.745</v>
      </c>
      <c r="V59">
        <v>1084.9100000000001</v>
      </c>
      <c r="W59">
        <v>2371.31</v>
      </c>
      <c r="X59">
        <v>151.51499999999999</v>
      </c>
      <c r="Y59">
        <v>1783.22</v>
      </c>
      <c r="Z59">
        <v>2345.8000000000002</v>
      </c>
      <c r="AA59">
        <v>202.58199999999999</v>
      </c>
      <c r="AB59">
        <v>0</v>
      </c>
      <c r="AC59">
        <v>0</v>
      </c>
      <c r="AD59">
        <v>0</v>
      </c>
      <c r="AE59">
        <v>47.252000000000002</v>
      </c>
      <c r="AF59">
        <v>47.252000000000002</v>
      </c>
      <c r="AG59">
        <v>0</v>
      </c>
      <c r="AH59">
        <v>0.93</v>
      </c>
      <c r="AI59">
        <v>1.55</v>
      </c>
      <c r="AJ59">
        <v>0.88</v>
      </c>
      <c r="AK59">
        <v>2.7</v>
      </c>
      <c r="AL59">
        <v>0</v>
      </c>
      <c r="AM59">
        <v>-5.0599999999999996</v>
      </c>
      <c r="AN59">
        <v>0</v>
      </c>
      <c r="AO59">
        <v>0</v>
      </c>
      <c r="AP59">
        <v>1.63</v>
      </c>
      <c r="AQ59">
        <v>4.75</v>
      </c>
      <c r="AR59">
        <v>6.04</v>
      </c>
      <c r="AS59">
        <v>0.41</v>
      </c>
      <c r="AT59">
        <v>13.83</v>
      </c>
      <c r="AU59">
        <v>6.06</v>
      </c>
      <c r="AV59">
        <v>0.44</v>
      </c>
      <c r="AW59">
        <v>0.27</v>
      </c>
      <c r="AX59">
        <v>0.22</v>
      </c>
      <c r="AY59">
        <v>0.68</v>
      </c>
      <c r="AZ59">
        <v>-0.94</v>
      </c>
      <c r="BA59">
        <v>0</v>
      </c>
      <c r="BB59">
        <v>0</v>
      </c>
      <c r="BC59">
        <v>0.47</v>
      </c>
      <c r="BD59">
        <v>2.21</v>
      </c>
      <c r="BE59">
        <v>1.6</v>
      </c>
      <c r="BF59">
        <v>0.12</v>
      </c>
      <c r="BG59">
        <v>5.07</v>
      </c>
      <c r="BH59">
        <v>0.11176</v>
      </c>
      <c r="BI59">
        <v>2.8644699999999999E-2</v>
      </c>
      <c r="BJ59">
        <v>4.0300700000000002E-2</v>
      </c>
      <c r="BK59">
        <v>9.7424200000000002E-2</v>
      </c>
      <c r="BL59">
        <v>0</v>
      </c>
      <c r="BM59">
        <v>-1.54676E-2</v>
      </c>
      <c r="BN59">
        <v>0</v>
      </c>
      <c r="BO59">
        <v>0</v>
      </c>
      <c r="BP59">
        <v>7.1403599999999998E-2</v>
      </c>
      <c r="BQ59">
        <v>9.7159200000000001E-2</v>
      </c>
      <c r="BR59">
        <v>0.28698899999999999</v>
      </c>
      <c r="BS59">
        <v>2.56469E-2</v>
      </c>
      <c r="BT59">
        <v>0.74385999999999997</v>
      </c>
      <c r="BU59">
        <v>0.27812900000000002</v>
      </c>
      <c r="BV59">
        <v>374.113</v>
      </c>
      <c r="BW59">
        <v>719.20500000000004</v>
      </c>
      <c r="BX59">
        <v>352.928</v>
      </c>
      <c r="BY59">
        <v>1090.22</v>
      </c>
      <c r="BZ59">
        <v>-4786.0600000000004</v>
      </c>
      <c r="CA59">
        <v>615.745</v>
      </c>
      <c r="CB59">
        <v>1092.01</v>
      </c>
      <c r="CC59">
        <v>2371.31</v>
      </c>
      <c r="CD59">
        <v>151.51499999999999</v>
      </c>
      <c r="CE59">
        <v>1980.99</v>
      </c>
      <c r="CF59">
        <v>2536.46</v>
      </c>
      <c r="CG59">
        <v>269.82299999999998</v>
      </c>
      <c r="CH59">
        <v>0</v>
      </c>
      <c r="CI59">
        <v>0</v>
      </c>
      <c r="CJ59">
        <v>47.252000000000002</v>
      </c>
      <c r="CK59">
        <v>47.252000000000002</v>
      </c>
      <c r="CL59">
        <v>0</v>
      </c>
      <c r="CM59">
        <v>1.18</v>
      </c>
      <c r="CN59">
        <v>1.83</v>
      </c>
      <c r="CO59">
        <v>0.88</v>
      </c>
      <c r="CP59">
        <v>2.66</v>
      </c>
      <c r="CQ59">
        <v>-5.15</v>
      </c>
      <c r="CR59">
        <v>1.63</v>
      </c>
      <c r="CS59">
        <v>4.7699999999999996</v>
      </c>
      <c r="CT59">
        <v>6.04</v>
      </c>
      <c r="CU59">
        <v>0.41</v>
      </c>
      <c r="CV59">
        <v>14.25</v>
      </c>
      <c r="CW59">
        <v>6.55</v>
      </c>
      <c r="CX59">
        <v>0.53</v>
      </c>
      <c r="CY59">
        <v>0.31</v>
      </c>
      <c r="CZ59">
        <v>0.22</v>
      </c>
      <c r="DA59">
        <v>3.94</v>
      </c>
      <c r="DB59">
        <v>-0.94</v>
      </c>
      <c r="DC59">
        <v>0.47</v>
      </c>
      <c r="DD59">
        <v>2.2200000000000002</v>
      </c>
      <c r="DE59">
        <v>1.6</v>
      </c>
      <c r="DF59">
        <v>0.12</v>
      </c>
      <c r="DG59">
        <v>8.4700000000000006</v>
      </c>
      <c r="DH59">
        <v>0.14921499999999999</v>
      </c>
      <c r="DI59">
        <v>2.9960799999999999E-2</v>
      </c>
      <c r="DJ59">
        <v>4.0300700000000002E-2</v>
      </c>
      <c r="DK59">
        <v>9.4040299999999993E-2</v>
      </c>
      <c r="DL59">
        <v>-1.54676E-2</v>
      </c>
      <c r="DM59">
        <v>7.1403599999999998E-2</v>
      </c>
      <c r="DN59">
        <v>9.72798E-2</v>
      </c>
      <c r="DO59">
        <v>0.28698899999999999</v>
      </c>
      <c r="DP59">
        <v>2.56469E-2</v>
      </c>
      <c r="DQ59">
        <v>0.77936799999999995</v>
      </c>
      <c r="DR59">
        <v>0.31351699999999999</v>
      </c>
      <c r="DS59" t="s">
        <v>689</v>
      </c>
      <c r="DT59" t="s">
        <v>700</v>
      </c>
      <c r="DU59" t="s">
        <v>701</v>
      </c>
      <c r="DV59" t="s">
        <v>455</v>
      </c>
      <c r="DW59">
        <v>3.5507900000000002E-2</v>
      </c>
      <c r="DX59">
        <v>3.5387299999999997E-2</v>
      </c>
      <c r="EC59">
        <v>6.06</v>
      </c>
      <c r="ED59">
        <v>0</v>
      </c>
      <c r="EE59">
        <v>6.55</v>
      </c>
      <c r="EF59">
        <v>0</v>
      </c>
      <c r="EG59">
        <v>1.61</v>
      </c>
      <c r="EH59">
        <v>0</v>
      </c>
      <c r="EI59">
        <v>1.1100000000000001</v>
      </c>
      <c r="EJ59">
        <v>3.89</v>
      </c>
      <c r="EK59">
        <v>1</v>
      </c>
      <c r="EL59">
        <v>1</v>
      </c>
      <c r="EM59">
        <v>2.9521999999999999</v>
      </c>
      <c r="EP59">
        <v>1</v>
      </c>
      <c r="EQ59">
        <v>1</v>
      </c>
      <c r="ER59">
        <v>31.077999999999999</v>
      </c>
      <c r="ES59">
        <v>31.529</v>
      </c>
      <c r="ET59">
        <v>30.9634</v>
      </c>
      <c r="EU59">
        <v>31.4116</v>
      </c>
      <c r="EV59">
        <v>125.08499999999999</v>
      </c>
      <c r="EW59">
        <v>76.304000000000002</v>
      </c>
      <c r="EX59">
        <v>63.675199999999997</v>
      </c>
      <c r="EY59">
        <v>194.07599999999999</v>
      </c>
      <c r="EZ59">
        <v>0</v>
      </c>
      <c r="FA59">
        <v>-402.88099999999997</v>
      </c>
      <c r="FB59">
        <v>0</v>
      </c>
      <c r="FC59">
        <v>0</v>
      </c>
      <c r="FD59">
        <v>134.46700000000001</v>
      </c>
      <c r="FE59">
        <v>182.34299999999999</v>
      </c>
      <c r="FF59">
        <v>457.98599999999999</v>
      </c>
      <c r="FG59">
        <v>35.051499999999997</v>
      </c>
      <c r="FH59">
        <v>866.10699999999997</v>
      </c>
      <c r="FI59">
        <v>0</v>
      </c>
      <c r="FJ59">
        <v>0</v>
      </c>
      <c r="FK59">
        <v>0</v>
      </c>
      <c r="FL59">
        <v>276.30599999999998</v>
      </c>
      <c r="FM59">
        <v>276.30599999999998</v>
      </c>
      <c r="FN59">
        <v>78.630300000000005</v>
      </c>
      <c r="FO59">
        <v>43.944000000000003</v>
      </c>
      <c r="FP59">
        <v>31.837599999999998</v>
      </c>
      <c r="FQ59">
        <v>95.717799999999997</v>
      </c>
      <c r="FR59">
        <v>-134.29400000000001</v>
      </c>
      <c r="FS59">
        <v>67.2333</v>
      </c>
      <c r="FT59">
        <v>91.542900000000003</v>
      </c>
      <c r="FU59">
        <v>228.99299999999999</v>
      </c>
      <c r="FV59">
        <v>17.5258</v>
      </c>
      <c r="FW59">
        <v>521.13099999999997</v>
      </c>
      <c r="FX59">
        <v>0</v>
      </c>
      <c r="FY59">
        <v>0</v>
      </c>
      <c r="FZ59">
        <v>276.30599999999998</v>
      </c>
      <c r="GA59">
        <v>276.30599999999998</v>
      </c>
      <c r="GB59">
        <v>2.9521999999999999</v>
      </c>
      <c r="GC59">
        <v>4787.46</v>
      </c>
      <c r="GD59">
        <v>2429.0300000000002</v>
      </c>
      <c r="GE59">
        <v>50.737400000000001</v>
      </c>
      <c r="GF59">
        <v>2.9521999999999999</v>
      </c>
      <c r="GG59">
        <v>4787.46</v>
      </c>
      <c r="GH59">
        <v>2379.5</v>
      </c>
      <c r="GI59">
        <v>49.7027</v>
      </c>
      <c r="GJ59">
        <v>0</v>
      </c>
      <c r="GK59">
        <v>0</v>
      </c>
    </row>
    <row r="60" spans="1:193" x14ac:dyDescent="0.3">
      <c r="A60" s="110">
        <v>45966.823414351849</v>
      </c>
      <c r="B60" t="s">
        <v>757</v>
      </c>
      <c r="D60">
        <v>9</v>
      </c>
      <c r="E60">
        <v>1</v>
      </c>
      <c r="F60">
        <v>2700</v>
      </c>
      <c r="G60" t="s">
        <v>452</v>
      </c>
      <c r="H60" t="s">
        <v>453</v>
      </c>
      <c r="I60">
        <v>0.54</v>
      </c>
      <c r="J60">
        <v>0.46</v>
      </c>
      <c r="K60">
        <v>3.43</v>
      </c>
      <c r="L60">
        <v>121</v>
      </c>
      <c r="M60">
        <v>480.22199999999998</v>
      </c>
      <c r="N60">
        <v>579.97199999999998</v>
      </c>
      <c r="O60">
        <v>349.64499999999998</v>
      </c>
      <c r="P60">
        <v>1145.79</v>
      </c>
      <c r="Q60">
        <v>0</v>
      </c>
      <c r="R60">
        <v>-5080.0600000000004</v>
      </c>
      <c r="S60">
        <v>0</v>
      </c>
      <c r="T60">
        <v>0</v>
      </c>
      <c r="U60">
        <v>615.745</v>
      </c>
      <c r="V60">
        <v>1075.72</v>
      </c>
      <c r="W60">
        <v>2371.31</v>
      </c>
      <c r="X60">
        <v>151.51499999999999</v>
      </c>
      <c r="Y60">
        <v>1689.86</v>
      </c>
      <c r="Z60">
        <v>2555.63</v>
      </c>
      <c r="AA60">
        <v>192.34399999999999</v>
      </c>
      <c r="AB60">
        <v>0</v>
      </c>
      <c r="AC60">
        <v>0</v>
      </c>
      <c r="AD60">
        <v>0</v>
      </c>
      <c r="AE60">
        <v>47.252000000000002</v>
      </c>
      <c r="AF60">
        <v>47.252000000000002</v>
      </c>
      <c r="AG60">
        <v>0</v>
      </c>
      <c r="AH60">
        <v>1.51</v>
      </c>
      <c r="AI60">
        <v>1.57</v>
      </c>
      <c r="AJ60">
        <v>0.87</v>
      </c>
      <c r="AK60">
        <v>2.79</v>
      </c>
      <c r="AL60">
        <v>0</v>
      </c>
      <c r="AM60">
        <v>-5.23</v>
      </c>
      <c r="AN60">
        <v>0</v>
      </c>
      <c r="AO60">
        <v>0</v>
      </c>
      <c r="AP60">
        <v>1.63</v>
      </c>
      <c r="AQ60">
        <v>4.7300000000000004</v>
      </c>
      <c r="AR60">
        <v>6.03</v>
      </c>
      <c r="AS60">
        <v>0.41</v>
      </c>
      <c r="AT60">
        <v>14.31</v>
      </c>
      <c r="AU60">
        <v>6.74</v>
      </c>
      <c r="AV60">
        <v>0.7</v>
      </c>
      <c r="AW60">
        <v>0.27</v>
      </c>
      <c r="AX60">
        <v>0.22</v>
      </c>
      <c r="AY60">
        <v>0.71</v>
      </c>
      <c r="AZ60">
        <v>-0.99</v>
      </c>
      <c r="BA60">
        <v>0</v>
      </c>
      <c r="BB60">
        <v>0</v>
      </c>
      <c r="BC60">
        <v>0.47</v>
      </c>
      <c r="BD60">
        <v>2.2000000000000002</v>
      </c>
      <c r="BE60">
        <v>1.6</v>
      </c>
      <c r="BF60">
        <v>0.12</v>
      </c>
      <c r="BG60">
        <v>5.3</v>
      </c>
      <c r="BH60">
        <v>0.179394</v>
      </c>
      <c r="BI60">
        <v>2.9135000000000001E-2</v>
      </c>
      <c r="BJ60">
        <v>3.9925799999999997E-2</v>
      </c>
      <c r="BK60">
        <v>9.9248600000000006E-2</v>
      </c>
      <c r="BL60">
        <v>0</v>
      </c>
      <c r="BM60">
        <v>-1.83836E-2</v>
      </c>
      <c r="BN60">
        <v>0</v>
      </c>
      <c r="BO60">
        <v>0</v>
      </c>
      <c r="BP60">
        <v>7.1403599999999998E-2</v>
      </c>
      <c r="BQ60">
        <v>9.6300399999999994E-2</v>
      </c>
      <c r="BR60">
        <v>0.28698899999999999</v>
      </c>
      <c r="BS60">
        <v>2.56469E-2</v>
      </c>
      <c r="BT60">
        <v>0.80965900000000002</v>
      </c>
      <c r="BU60">
        <v>0.34770299999999998</v>
      </c>
      <c r="BV60">
        <v>561.81299999999999</v>
      </c>
      <c r="BW60">
        <v>729.83900000000006</v>
      </c>
      <c r="BX60">
        <v>349.64499999999998</v>
      </c>
      <c r="BY60">
        <v>1120.76</v>
      </c>
      <c r="BZ60">
        <v>-5080.0600000000004</v>
      </c>
      <c r="CA60">
        <v>615.745</v>
      </c>
      <c r="CB60">
        <v>1083.0999999999999</v>
      </c>
      <c r="CC60">
        <v>2371.31</v>
      </c>
      <c r="CD60">
        <v>151.51499999999999</v>
      </c>
      <c r="CE60">
        <v>1903.67</v>
      </c>
      <c r="CF60">
        <v>2762.06</v>
      </c>
      <c r="CG60">
        <v>261.20800000000003</v>
      </c>
      <c r="CH60">
        <v>0</v>
      </c>
      <c r="CI60">
        <v>0</v>
      </c>
      <c r="CJ60">
        <v>47.252000000000002</v>
      </c>
      <c r="CK60">
        <v>47.252000000000002</v>
      </c>
      <c r="CL60">
        <v>0</v>
      </c>
      <c r="CM60">
        <v>1.77</v>
      </c>
      <c r="CN60">
        <v>1.91</v>
      </c>
      <c r="CO60">
        <v>0.87</v>
      </c>
      <c r="CP60">
        <v>2.73</v>
      </c>
      <c r="CQ60">
        <v>-5.33</v>
      </c>
      <c r="CR60">
        <v>1.63</v>
      </c>
      <c r="CS60">
        <v>4.75</v>
      </c>
      <c r="CT60">
        <v>6.03</v>
      </c>
      <c r="CU60">
        <v>0.41</v>
      </c>
      <c r="CV60">
        <v>14.77</v>
      </c>
      <c r="CW60">
        <v>7.28</v>
      </c>
      <c r="CX60">
        <v>0.8</v>
      </c>
      <c r="CY60">
        <v>0.32</v>
      </c>
      <c r="CZ60">
        <v>0.22</v>
      </c>
      <c r="DA60">
        <v>3.98</v>
      </c>
      <c r="DB60">
        <v>-0.99</v>
      </c>
      <c r="DC60">
        <v>0.47</v>
      </c>
      <c r="DD60">
        <v>2.21</v>
      </c>
      <c r="DE60">
        <v>1.6</v>
      </c>
      <c r="DF60">
        <v>0.12</v>
      </c>
      <c r="DG60">
        <v>8.73</v>
      </c>
      <c r="DH60">
        <v>0.219277</v>
      </c>
      <c r="DI60">
        <v>3.07786E-2</v>
      </c>
      <c r="DJ60">
        <v>3.9925799999999997E-2</v>
      </c>
      <c r="DK60">
        <v>9.6502099999999993E-2</v>
      </c>
      <c r="DL60">
        <v>-1.83836E-2</v>
      </c>
      <c r="DM60">
        <v>7.1403599999999998E-2</v>
      </c>
      <c r="DN60">
        <v>9.6562300000000004E-2</v>
      </c>
      <c r="DO60">
        <v>0.28698899999999999</v>
      </c>
      <c r="DP60">
        <v>2.56469E-2</v>
      </c>
      <c r="DQ60">
        <v>0.84870199999999996</v>
      </c>
      <c r="DR60">
        <v>0.38648399999999999</v>
      </c>
      <c r="DS60" t="s">
        <v>689</v>
      </c>
      <c r="DT60" t="s">
        <v>700</v>
      </c>
      <c r="DU60" t="s">
        <v>701</v>
      </c>
      <c r="DV60" t="s">
        <v>455</v>
      </c>
      <c r="DW60">
        <v>3.9042500000000001E-2</v>
      </c>
      <c r="DX60">
        <v>3.8780599999999998E-2</v>
      </c>
      <c r="EC60">
        <v>6.74</v>
      </c>
      <c r="ED60">
        <v>0</v>
      </c>
      <c r="EE60">
        <v>7.28</v>
      </c>
      <c r="EF60">
        <v>0</v>
      </c>
      <c r="EG60">
        <v>1.9</v>
      </c>
      <c r="EH60">
        <v>0</v>
      </c>
      <c r="EI60">
        <v>1.39</v>
      </c>
      <c r="EJ60">
        <v>3.93</v>
      </c>
      <c r="EK60">
        <v>1</v>
      </c>
      <c r="EL60">
        <v>1</v>
      </c>
      <c r="EM60">
        <v>3.0150999999999999</v>
      </c>
      <c r="EP60">
        <v>1</v>
      </c>
      <c r="EQ60">
        <v>1</v>
      </c>
      <c r="ER60">
        <v>30.904</v>
      </c>
      <c r="ES60">
        <v>31.350999999999999</v>
      </c>
      <c r="ET60">
        <v>30.8005</v>
      </c>
      <c r="EU60">
        <v>31.2454</v>
      </c>
      <c r="EV60">
        <v>199.46299999999999</v>
      </c>
      <c r="EW60">
        <v>75.987399999999994</v>
      </c>
      <c r="EX60">
        <v>63.082999999999998</v>
      </c>
      <c r="EY60">
        <v>202.13900000000001</v>
      </c>
      <c r="EZ60">
        <v>0</v>
      </c>
      <c r="FA60">
        <v>-422.94799999999998</v>
      </c>
      <c r="FB60">
        <v>0</v>
      </c>
      <c r="FC60">
        <v>0</v>
      </c>
      <c r="FD60">
        <v>134.46700000000001</v>
      </c>
      <c r="FE60">
        <v>180.81899999999999</v>
      </c>
      <c r="FF60">
        <v>457.98599999999999</v>
      </c>
      <c r="FG60">
        <v>35.051499999999997</v>
      </c>
      <c r="FH60">
        <v>926.048</v>
      </c>
      <c r="FI60">
        <v>0</v>
      </c>
      <c r="FJ60">
        <v>0</v>
      </c>
      <c r="FK60">
        <v>0</v>
      </c>
      <c r="FL60">
        <v>276.30599999999998</v>
      </c>
      <c r="FM60">
        <v>276.30599999999998</v>
      </c>
      <c r="FN60">
        <v>116.8</v>
      </c>
      <c r="FO60">
        <v>44.593200000000003</v>
      </c>
      <c r="FP60">
        <v>31.541499999999999</v>
      </c>
      <c r="FQ60">
        <v>98.816100000000006</v>
      </c>
      <c r="FR60">
        <v>-140.983</v>
      </c>
      <c r="FS60">
        <v>67.2333</v>
      </c>
      <c r="FT60">
        <v>90.802599999999998</v>
      </c>
      <c r="FU60">
        <v>228.99299999999999</v>
      </c>
      <c r="FV60">
        <v>17.5258</v>
      </c>
      <c r="FW60">
        <v>555.32299999999998</v>
      </c>
      <c r="FX60">
        <v>0</v>
      </c>
      <c r="FY60">
        <v>0</v>
      </c>
      <c r="FZ60">
        <v>276.30599999999998</v>
      </c>
      <c r="GA60">
        <v>276.30599999999998</v>
      </c>
      <c r="GB60">
        <v>3.0150999999999999</v>
      </c>
      <c r="GC60">
        <v>5081.55</v>
      </c>
      <c r="GD60">
        <v>2651.13</v>
      </c>
      <c r="GE60">
        <v>52.171599999999998</v>
      </c>
      <c r="GF60">
        <v>3.0150999999999999</v>
      </c>
      <c r="GG60">
        <v>5081.55</v>
      </c>
      <c r="GH60">
        <v>2594.39</v>
      </c>
      <c r="GI60">
        <v>51.055100000000003</v>
      </c>
      <c r="GJ60">
        <v>0</v>
      </c>
      <c r="GK60">
        <v>0</v>
      </c>
    </row>
    <row r="61" spans="1:193" x14ac:dyDescent="0.3">
      <c r="A61" s="110">
        <v>45966.82408564815</v>
      </c>
      <c r="B61" t="s">
        <v>758</v>
      </c>
      <c r="D61">
        <v>10</v>
      </c>
      <c r="E61">
        <v>1</v>
      </c>
      <c r="F61">
        <v>2700</v>
      </c>
      <c r="G61" t="s">
        <v>452</v>
      </c>
      <c r="H61" t="s">
        <v>453</v>
      </c>
      <c r="I61">
        <v>0.65</v>
      </c>
      <c r="J61">
        <v>0.52</v>
      </c>
      <c r="K61">
        <v>3.37</v>
      </c>
      <c r="L61">
        <v>152</v>
      </c>
      <c r="M61">
        <v>506.71199999999999</v>
      </c>
      <c r="N61">
        <v>873.16700000000003</v>
      </c>
      <c r="O61">
        <v>347.46100000000001</v>
      </c>
      <c r="P61">
        <v>1113.73</v>
      </c>
      <c r="Q61">
        <v>0</v>
      </c>
      <c r="R61">
        <v>-5196.72</v>
      </c>
      <c r="S61">
        <v>0</v>
      </c>
      <c r="T61">
        <v>0</v>
      </c>
      <c r="U61">
        <v>615.745</v>
      </c>
      <c r="V61">
        <v>1083.04</v>
      </c>
      <c r="W61">
        <v>2371.31</v>
      </c>
      <c r="X61">
        <v>151.51499999999999</v>
      </c>
      <c r="Y61">
        <v>1865.96</v>
      </c>
      <c r="Z61">
        <v>2841.07</v>
      </c>
      <c r="AA61">
        <v>300.452</v>
      </c>
      <c r="AB61">
        <v>0</v>
      </c>
      <c r="AC61">
        <v>0</v>
      </c>
      <c r="AD61">
        <v>0</v>
      </c>
      <c r="AE61">
        <v>47.252000000000002</v>
      </c>
      <c r="AF61">
        <v>47.252000000000002</v>
      </c>
      <c r="AG61">
        <v>0</v>
      </c>
      <c r="AH61">
        <v>1.6</v>
      </c>
      <c r="AI61">
        <v>2.2000000000000002</v>
      </c>
      <c r="AJ61">
        <v>0.86</v>
      </c>
      <c r="AK61">
        <v>2.71</v>
      </c>
      <c r="AL61">
        <v>0</v>
      </c>
      <c r="AM61">
        <v>-5.49</v>
      </c>
      <c r="AN61">
        <v>0</v>
      </c>
      <c r="AO61">
        <v>0</v>
      </c>
      <c r="AP61">
        <v>1.63</v>
      </c>
      <c r="AQ61">
        <v>4.75</v>
      </c>
      <c r="AR61">
        <v>6.03</v>
      </c>
      <c r="AS61">
        <v>0.41</v>
      </c>
      <c r="AT61">
        <v>14.7</v>
      </c>
      <c r="AU61">
        <v>7.37</v>
      </c>
      <c r="AV61">
        <v>0.72</v>
      </c>
      <c r="AW61">
        <v>0.35</v>
      </c>
      <c r="AX61">
        <v>0.22</v>
      </c>
      <c r="AY61">
        <v>0.69</v>
      </c>
      <c r="AZ61">
        <v>-1.01</v>
      </c>
      <c r="BA61">
        <v>0</v>
      </c>
      <c r="BB61">
        <v>0</v>
      </c>
      <c r="BC61">
        <v>0.47</v>
      </c>
      <c r="BD61">
        <v>2.21</v>
      </c>
      <c r="BE61">
        <v>1.6</v>
      </c>
      <c r="BF61">
        <v>0.12</v>
      </c>
      <c r="BG61">
        <v>5.37</v>
      </c>
      <c r="BH61">
        <v>0.20749999999999999</v>
      </c>
      <c r="BI61">
        <v>3.0138600000000001E-2</v>
      </c>
      <c r="BJ61">
        <v>3.9676400000000001E-2</v>
      </c>
      <c r="BK61">
        <v>9.8815500000000001E-2</v>
      </c>
      <c r="BL61">
        <v>0</v>
      </c>
      <c r="BM61">
        <v>-1.9610099999999998E-2</v>
      </c>
      <c r="BN61">
        <v>0</v>
      </c>
      <c r="BO61">
        <v>0</v>
      </c>
      <c r="BP61">
        <v>7.1403599999999998E-2</v>
      </c>
      <c r="BQ61">
        <v>9.6296499999999993E-2</v>
      </c>
      <c r="BR61">
        <v>0.28698899999999999</v>
      </c>
      <c r="BS61">
        <v>2.56469E-2</v>
      </c>
      <c r="BT61">
        <v>0.83685600000000004</v>
      </c>
      <c r="BU61">
        <v>0.37613099999999999</v>
      </c>
      <c r="BV61">
        <v>585.55399999999997</v>
      </c>
      <c r="BW61">
        <v>1074.24</v>
      </c>
      <c r="BX61">
        <v>347.46100000000001</v>
      </c>
      <c r="BY61">
        <v>1094.32</v>
      </c>
      <c r="BZ61">
        <v>-5196.72</v>
      </c>
      <c r="CA61">
        <v>615.745</v>
      </c>
      <c r="CB61">
        <v>1089.67</v>
      </c>
      <c r="CC61">
        <v>2371.31</v>
      </c>
      <c r="CD61">
        <v>151.51499999999999</v>
      </c>
      <c r="CE61">
        <v>2133.09</v>
      </c>
      <c r="CF61">
        <v>3101.58</v>
      </c>
      <c r="CG61">
        <v>376.75299999999999</v>
      </c>
      <c r="CH61">
        <v>0</v>
      </c>
      <c r="CI61">
        <v>0</v>
      </c>
      <c r="CJ61">
        <v>47.252000000000002</v>
      </c>
      <c r="CK61">
        <v>47.252000000000002</v>
      </c>
      <c r="CL61">
        <v>0</v>
      </c>
      <c r="CM61">
        <v>1.87</v>
      </c>
      <c r="CN61">
        <v>2.63</v>
      </c>
      <c r="CO61">
        <v>0.86</v>
      </c>
      <c r="CP61">
        <v>2.66</v>
      </c>
      <c r="CQ61">
        <v>-5.63</v>
      </c>
      <c r="CR61">
        <v>1.63</v>
      </c>
      <c r="CS61">
        <v>4.76</v>
      </c>
      <c r="CT61">
        <v>6.03</v>
      </c>
      <c r="CU61">
        <v>0.41</v>
      </c>
      <c r="CV61">
        <v>15.22</v>
      </c>
      <c r="CW61">
        <v>8.02</v>
      </c>
      <c r="CX61">
        <v>0.81</v>
      </c>
      <c r="CY61">
        <v>0.41</v>
      </c>
      <c r="CZ61">
        <v>0.22</v>
      </c>
      <c r="DA61">
        <v>3.91</v>
      </c>
      <c r="DB61">
        <v>-1.01</v>
      </c>
      <c r="DC61">
        <v>0.47</v>
      </c>
      <c r="DD61">
        <v>2.21</v>
      </c>
      <c r="DE61">
        <v>1.6</v>
      </c>
      <c r="DF61">
        <v>0.12</v>
      </c>
      <c r="DG61">
        <v>8.74</v>
      </c>
      <c r="DH61">
        <v>0.26623000000000002</v>
      </c>
      <c r="DI61">
        <v>3.1973000000000001E-2</v>
      </c>
      <c r="DJ61">
        <v>3.9676400000000001E-2</v>
      </c>
      <c r="DK61">
        <v>9.5352199999999998E-2</v>
      </c>
      <c r="DL61">
        <v>-1.9610099999999998E-2</v>
      </c>
      <c r="DM61">
        <v>7.1403599999999998E-2</v>
      </c>
      <c r="DN61">
        <v>9.6518999999999994E-2</v>
      </c>
      <c r="DO61">
        <v>0.28698899999999999</v>
      </c>
      <c r="DP61">
        <v>2.56469E-2</v>
      </c>
      <c r="DQ61">
        <v>0.89417999999999997</v>
      </c>
      <c r="DR61">
        <v>0.43323200000000001</v>
      </c>
      <c r="DS61" t="s">
        <v>689</v>
      </c>
      <c r="DT61" t="s">
        <v>700</v>
      </c>
      <c r="DU61" t="s">
        <v>701</v>
      </c>
      <c r="DV61" t="s">
        <v>455</v>
      </c>
      <c r="DW61">
        <v>5.7323800000000001E-2</v>
      </c>
      <c r="DX61">
        <v>5.7101199999999998E-2</v>
      </c>
      <c r="EC61">
        <v>7.37</v>
      </c>
      <c r="ED61">
        <v>0</v>
      </c>
      <c r="EE61">
        <v>8.02</v>
      </c>
      <c r="EF61">
        <v>0</v>
      </c>
      <c r="EG61">
        <v>1.98</v>
      </c>
      <c r="EH61">
        <v>0</v>
      </c>
      <c r="EI61">
        <v>1.49</v>
      </c>
      <c r="EJ61">
        <v>3.86</v>
      </c>
      <c r="EK61">
        <v>1</v>
      </c>
      <c r="EL61">
        <v>1</v>
      </c>
      <c r="EM61">
        <v>3.1029</v>
      </c>
      <c r="EP61">
        <v>1</v>
      </c>
      <c r="EQ61">
        <v>1</v>
      </c>
      <c r="ER61">
        <v>33.286000000000001</v>
      </c>
      <c r="ES61">
        <v>33.780999999999999</v>
      </c>
      <c r="ET61">
        <v>33.222999999999999</v>
      </c>
      <c r="EU61">
        <v>33.717399999999998</v>
      </c>
      <c r="EV61">
        <v>204.36</v>
      </c>
      <c r="EW61">
        <v>100.271</v>
      </c>
      <c r="EX61">
        <v>62.688899999999997</v>
      </c>
      <c r="EY61">
        <v>197.75800000000001</v>
      </c>
      <c r="EZ61">
        <v>0</v>
      </c>
      <c r="FA61">
        <v>-432.84300000000002</v>
      </c>
      <c r="FB61">
        <v>0</v>
      </c>
      <c r="FC61">
        <v>0</v>
      </c>
      <c r="FD61">
        <v>134.46700000000001</v>
      </c>
      <c r="FE61">
        <v>181.53700000000001</v>
      </c>
      <c r="FF61">
        <v>457.98599999999999</v>
      </c>
      <c r="FG61">
        <v>35.051499999999997</v>
      </c>
      <c r="FH61">
        <v>941.27700000000004</v>
      </c>
      <c r="FI61">
        <v>0</v>
      </c>
      <c r="FJ61">
        <v>0</v>
      </c>
      <c r="FK61">
        <v>0</v>
      </c>
      <c r="FL61">
        <v>276.30599999999998</v>
      </c>
      <c r="FM61">
        <v>276.30599999999998</v>
      </c>
      <c r="FN61">
        <v>117.979</v>
      </c>
      <c r="FO61">
        <v>57.456600000000002</v>
      </c>
      <c r="FP61">
        <v>31.3444</v>
      </c>
      <c r="FQ61">
        <v>97.520700000000005</v>
      </c>
      <c r="FR61">
        <v>-144.28100000000001</v>
      </c>
      <c r="FS61">
        <v>67.2333</v>
      </c>
      <c r="FT61">
        <v>91.113500000000002</v>
      </c>
      <c r="FU61">
        <v>228.99299999999999</v>
      </c>
      <c r="FV61">
        <v>17.5258</v>
      </c>
      <c r="FW61">
        <v>564.88499999999999</v>
      </c>
      <c r="FX61">
        <v>0</v>
      </c>
      <c r="FY61">
        <v>0</v>
      </c>
      <c r="FZ61">
        <v>276.30599999999998</v>
      </c>
      <c r="GA61">
        <v>276.30599999999998</v>
      </c>
      <c r="GB61">
        <v>3.1029</v>
      </c>
      <c r="GC61">
        <v>5198.25</v>
      </c>
      <c r="GD61">
        <v>2635.02</v>
      </c>
      <c r="GE61">
        <v>50.6905</v>
      </c>
      <c r="GF61">
        <v>3.1029</v>
      </c>
      <c r="GG61">
        <v>5198.25</v>
      </c>
      <c r="GH61">
        <v>2558.02</v>
      </c>
      <c r="GI61">
        <v>49.209299999999999</v>
      </c>
      <c r="GJ61">
        <v>0</v>
      </c>
      <c r="GK61">
        <v>0</v>
      </c>
    </row>
    <row r="62" spans="1:193" x14ac:dyDescent="0.3">
      <c r="A62" s="110">
        <v>45966.824780092589</v>
      </c>
      <c r="B62" t="s">
        <v>759</v>
      </c>
      <c r="D62">
        <v>11</v>
      </c>
      <c r="E62">
        <v>1</v>
      </c>
      <c r="F62">
        <v>2700</v>
      </c>
      <c r="G62" t="s">
        <v>452</v>
      </c>
      <c r="H62" t="s">
        <v>453</v>
      </c>
      <c r="I62">
        <v>0.88</v>
      </c>
      <c r="J62">
        <v>0.75</v>
      </c>
      <c r="K62">
        <v>3.39</v>
      </c>
      <c r="L62">
        <v>207</v>
      </c>
      <c r="M62">
        <v>1738.13</v>
      </c>
      <c r="N62">
        <v>1432.8</v>
      </c>
      <c r="O62">
        <v>345.11500000000001</v>
      </c>
      <c r="P62">
        <v>1351.48</v>
      </c>
      <c r="Q62">
        <v>0</v>
      </c>
      <c r="R62">
        <v>-5647.42</v>
      </c>
      <c r="S62">
        <v>0</v>
      </c>
      <c r="T62">
        <v>0</v>
      </c>
      <c r="U62">
        <v>615.745</v>
      </c>
      <c r="V62">
        <v>1071.92</v>
      </c>
      <c r="W62">
        <v>2371.31</v>
      </c>
      <c r="X62">
        <v>151.51499999999999</v>
      </c>
      <c r="Y62">
        <v>3430.59</v>
      </c>
      <c r="Z62">
        <v>4867.53</v>
      </c>
      <c r="AA62">
        <v>524.61300000000006</v>
      </c>
      <c r="AB62">
        <v>0</v>
      </c>
      <c r="AC62">
        <v>0</v>
      </c>
      <c r="AD62">
        <v>0</v>
      </c>
      <c r="AE62">
        <v>47.252000000000002</v>
      </c>
      <c r="AF62">
        <v>47.252000000000002</v>
      </c>
      <c r="AG62">
        <v>0</v>
      </c>
      <c r="AH62">
        <v>5.29</v>
      </c>
      <c r="AI62">
        <v>3.7</v>
      </c>
      <c r="AJ62">
        <v>0.86</v>
      </c>
      <c r="AK62">
        <v>3.33</v>
      </c>
      <c r="AL62">
        <v>0</v>
      </c>
      <c r="AM62">
        <v>-5.74</v>
      </c>
      <c r="AN62">
        <v>0</v>
      </c>
      <c r="AO62">
        <v>0</v>
      </c>
      <c r="AP62">
        <v>1.66</v>
      </c>
      <c r="AQ62">
        <v>4.71</v>
      </c>
      <c r="AR62">
        <v>6.06</v>
      </c>
      <c r="AS62">
        <v>0.42</v>
      </c>
      <c r="AT62">
        <v>20.29</v>
      </c>
      <c r="AU62">
        <v>13.18</v>
      </c>
      <c r="AV62">
        <v>2.2000000000000002</v>
      </c>
      <c r="AW62">
        <v>0.55000000000000004</v>
      </c>
      <c r="AX62">
        <v>0.22</v>
      </c>
      <c r="AY62">
        <v>0.93</v>
      </c>
      <c r="AZ62">
        <v>-0.93</v>
      </c>
      <c r="BA62">
        <v>0</v>
      </c>
      <c r="BB62">
        <v>0</v>
      </c>
      <c r="BC62">
        <v>0.47</v>
      </c>
      <c r="BD62">
        <v>2.2000000000000002</v>
      </c>
      <c r="BE62">
        <v>1.6</v>
      </c>
      <c r="BF62">
        <v>0.12</v>
      </c>
      <c r="BG62">
        <v>7.36</v>
      </c>
      <c r="BH62">
        <v>0.64519099999999996</v>
      </c>
      <c r="BI62">
        <v>3.4590599999999999E-2</v>
      </c>
      <c r="BJ62">
        <v>3.9408499999999999E-2</v>
      </c>
      <c r="BK62">
        <v>0.129915</v>
      </c>
      <c r="BL62">
        <v>0</v>
      </c>
      <c r="BM62">
        <v>-7.9110900000000008E-3</v>
      </c>
      <c r="BN62">
        <v>0</v>
      </c>
      <c r="BO62">
        <v>0</v>
      </c>
      <c r="BP62">
        <v>7.1403599999999998E-2</v>
      </c>
      <c r="BQ62">
        <v>9.3559299999999998E-2</v>
      </c>
      <c r="BR62">
        <v>0.28698899999999999</v>
      </c>
      <c r="BS62">
        <v>2.56469E-2</v>
      </c>
      <c r="BT62">
        <v>1.3187899999999999</v>
      </c>
      <c r="BU62">
        <v>0.84910399999999997</v>
      </c>
      <c r="BV62">
        <v>1900.13</v>
      </c>
      <c r="BW62">
        <v>1660.39</v>
      </c>
      <c r="BX62">
        <v>345.11500000000001</v>
      </c>
      <c r="BY62">
        <v>1309.27</v>
      </c>
      <c r="BZ62">
        <v>-5647.42</v>
      </c>
      <c r="CA62">
        <v>615.745</v>
      </c>
      <c r="CB62">
        <v>1077.3399999999999</v>
      </c>
      <c r="CC62">
        <v>2371.31</v>
      </c>
      <c r="CD62">
        <v>151.51499999999999</v>
      </c>
      <c r="CE62">
        <v>3783.39</v>
      </c>
      <c r="CF62">
        <v>5214.91</v>
      </c>
      <c r="CG62">
        <v>609.80100000000004</v>
      </c>
      <c r="CH62">
        <v>0</v>
      </c>
      <c r="CI62">
        <v>0</v>
      </c>
      <c r="CJ62">
        <v>47.252000000000002</v>
      </c>
      <c r="CK62">
        <v>47.252000000000002</v>
      </c>
      <c r="CL62">
        <v>0</v>
      </c>
      <c r="CM62">
        <v>5.77</v>
      </c>
      <c r="CN62">
        <v>4.2</v>
      </c>
      <c r="CO62">
        <v>0.86</v>
      </c>
      <c r="CP62">
        <v>3.23</v>
      </c>
      <c r="CQ62">
        <v>-5.88</v>
      </c>
      <c r="CR62">
        <v>1.66</v>
      </c>
      <c r="CS62">
        <v>4.72</v>
      </c>
      <c r="CT62">
        <v>6.06</v>
      </c>
      <c r="CU62">
        <v>0.42</v>
      </c>
      <c r="CV62">
        <v>21.04</v>
      </c>
      <c r="CW62">
        <v>14.06</v>
      </c>
      <c r="CX62">
        <v>2.38</v>
      </c>
      <c r="CY62">
        <v>0.62</v>
      </c>
      <c r="CZ62">
        <v>0.22</v>
      </c>
      <c r="DA62">
        <v>4.0599999999999996</v>
      </c>
      <c r="DB62">
        <v>-0.93</v>
      </c>
      <c r="DC62">
        <v>0.47</v>
      </c>
      <c r="DD62">
        <v>2.21</v>
      </c>
      <c r="DE62">
        <v>1.6</v>
      </c>
      <c r="DF62">
        <v>0.12</v>
      </c>
      <c r="DG62">
        <v>10.75</v>
      </c>
      <c r="DH62">
        <v>0.68587500000000001</v>
      </c>
      <c r="DI62">
        <v>3.6291799999999999E-2</v>
      </c>
      <c r="DJ62">
        <v>3.9408499999999999E-2</v>
      </c>
      <c r="DK62">
        <v>0.124832</v>
      </c>
      <c r="DL62">
        <v>-7.9110900000000008E-3</v>
      </c>
      <c r="DM62">
        <v>7.1403599999999998E-2</v>
      </c>
      <c r="DN62">
        <v>9.3872200000000003E-2</v>
      </c>
      <c r="DO62">
        <v>0.28698899999999999</v>
      </c>
      <c r="DP62">
        <v>2.56469E-2</v>
      </c>
      <c r="DQ62">
        <v>1.3564099999999999</v>
      </c>
      <c r="DR62">
        <v>0.88640799999999997</v>
      </c>
      <c r="DS62" t="s">
        <v>689</v>
      </c>
      <c r="DT62" t="s">
        <v>700</v>
      </c>
      <c r="DU62" t="s">
        <v>701</v>
      </c>
      <c r="DV62" t="s">
        <v>455</v>
      </c>
      <c r="DW62">
        <v>3.76166E-2</v>
      </c>
      <c r="DX62">
        <v>3.7303799999999998E-2</v>
      </c>
      <c r="EC62">
        <v>13.18</v>
      </c>
      <c r="ED62">
        <v>0</v>
      </c>
      <c r="EE62">
        <v>14.06</v>
      </c>
      <c r="EF62">
        <v>0</v>
      </c>
      <c r="EG62">
        <v>3.9</v>
      </c>
      <c r="EH62">
        <v>0</v>
      </c>
      <c r="EI62">
        <v>3.27</v>
      </c>
      <c r="EJ62">
        <v>4.01</v>
      </c>
      <c r="EK62">
        <v>1</v>
      </c>
      <c r="EL62">
        <v>1</v>
      </c>
      <c r="EM62">
        <v>3.6972</v>
      </c>
      <c r="EP62">
        <v>1</v>
      </c>
      <c r="EQ62">
        <v>1</v>
      </c>
      <c r="ER62">
        <v>35.36</v>
      </c>
      <c r="ES62">
        <v>35.898000000000003</v>
      </c>
      <c r="ET62">
        <v>35.314100000000003</v>
      </c>
      <c r="EU62">
        <v>35.851100000000002</v>
      </c>
      <c r="EV62">
        <v>628.73699999999997</v>
      </c>
      <c r="EW62">
        <v>157.36799999999999</v>
      </c>
      <c r="EX62">
        <v>62.265599999999999</v>
      </c>
      <c r="EY62">
        <v>265.45499999999998</v>
      </c>
      <c r="EZ62">
        <v>0</v>
      </c>
      <c r="FA62">
        <v>-397.577</v>
      </c>
      <c r="FB62">
        <v>0</v>
      </c>
      <c r="FC62">
        <v>0</v>
      </c>
      <c r="FD62">
        <v>134.46700000000001</v>
      </c>
      <c r="FE62">
        <v>177.56299999999999</v>
      </c>
      <c r="FF62">
        <v>457.98599999999999</v>
      </c>
      <c r="FG62">
        <v>35.051499999999997</v>
      </c>
      <c r="FH62">
        <v>1521.32</v>
      </c>
      <c r="FI62">
        <v>0</v>
      </c>
      <c r="FJ62">
        <v>0</v>
      </c>
      <c r="FK62">
        <v>0</v>
      </c>
      <c r="FL62">
        <v>276.30599999999998</v>
      </c>
      <c r="FM62">
        <v>276.30599999999998</v>
      </c>
      <c r="FN62">
        <v>343.23399999999998</v>
      </c>
      <c r="FO62">
        <v>88.425299999999993</v>
      </c>
      <c r="FP62">
        <v>31.1328</v>
      </c>
      <c r="FQ62">
        <v>127.827</v>
      </c>
      <c r="FR62">
        <v>-132.52600000000001</v>
      </c>
      <c r="FS62">
        <v>67.2333</v>
      </c>
      <c r="FT62">
        <v>89.0779</v>
      </c>
      <c r="FU62">
        <v>228.99299999999999</v>
      </c>
      <c r="FV62">
        <v>17.5258</v>
      </c>
      <c r="FW62">
        <v>860.923</v>
      </c>
      <c r="FX62">
        <v>0</v>
      </c>
      <c r="FY62">
        <v>0</v>
      </c>
      <c r="FZ62">
        <v>276.30599999999998</v>
      </c>
      <c r="GA62">
        <v>276.30599999999998</v>
      </c>
      <c r="GB62">
        <v>3.6972</v>
      </c>
      <c r="GC62">
        <v>5649.08</v>
      </c>
      <c r="GD62">
        <v>2817.34</v>
      </c>
      <c r="GE62">
        <v>49.872500000000002</v>
      </c>
      <c r="GF62">
        <v>3.6972</v>
      </c>
      <c r="GG62">
        <v>5649.08</v>
      </c>
      <c r="GH62">
        <v>2740.61</v>
      </c>
      <c r="GI62">
        <v>48.514299999999999</v>
      </c>
      <c r="GJ62">
        <v>0</v>
      </c>
      <c r="GK62">
        <v>0</v>
      </c>
    </row>
    <row r="63" spans="1:193" x14ac:dyDescent="0.3">
      <c r="A63" s="110">
        <v>45966.82545138889</v>
      </c>
      <c r="B63" t="s">
        <v>760</v>
      </c>
      <c r="D63">
        <v>12</v>
      </c>
      <c r="E63">
        <v>1</v>
      </c>
      <c r="F63">
        <v>2700</v>
      </c>
      <c r="G63" t="s">
        <v>452</v>
      </c>
      <c r="H63" t="s">
        <v>453</v>
      </c>
      <c r="I63">
        <v>0.65</v>
      </c>
      <c r="J63">
        <v>0.61</v>
      </c>
      <c r="K63">
        <v>3.55</v>
      </c>
      <c r="L63">
        <v>89</v>
      </c>
      <c r="M63">
        <v>1750.05</v>
      </c>
      <c r="N63">
        <v>320.67200000000003</v>
      </c>
      <c r="O63">
        <v>344.29599999999999</v>
      </c>
      <c r="P63">
        <v>1482.64</v>
      </c>
      <c r="Q63">
        <v>0</v>
      </c>
      <c r="R63">
        <v>-4800.01</v>
      </c>
      <c r="S63">
        <v>0</v>
      </c>
      <c r="T63">
        <v>0</v>
      </c>
      <c r="U63">
        <v>615.745</v>
      </c>
      <c r="V63">
        <v>1045.0899999999999</v>
      </c>
      <c r="W63">
        <v>2371.31</v>
      </c>
      <c r="X63">
        <v>151.51499999999999</v>
      </c>
      <c r="Y63">
        <v>3281.31</v>
      </c>
      <c r="Z63">
        <v>3897.66</v>
      </c>
      <c r="AA63">
        <v>98.120800000000003</v>
      </c>
      <c r="AB63">
        <v>0</v>
      </c>
      <c r="AC63">
        <v>0</v>
      </c>
      <c r="AD63">
        <v>0</v>
      </c>
      <c r="AE63">
        <v>47.252000000000002</v>
      </c>
      <c r="AF63">
        <v>47.252000000000002</v>
      </c>
      <c r="AG63">
        <v>0</v>
      </c>
      <c r="AH63">
        <v>5.29</v>
      </c>
      <c r="AI63">
        <v>0.92</v>
      </c>
      <c r="AJ63">
        <v>0.86</v>
      </c>
      <c r="AK63">
        <v>3.66</v>
      </c>
      <c r="AL63">
        <v>0</v>
      </c>
      <c r="AM63">
        <v>-4.6500000000000004</v>
      </c>
      <c r="AN63">
        <v>0</v>
      </c>
      <c r="AO63">
        <v>0</v>
      </c>
      <c r="AP63">
        <v>1.66</v>
      </c>
      <c r="AQ63">
        <v>4.6500000000000004</v>
      </c>
      <c r="AR63">
        <v>6.06</v>
      </c>
      <c r="AS63">
        <v>0.42</v>
      </c>
      <c r="AT63">
        <v>18.87</v>
      </c>
      <c r="AU63">
        <v>10.73</v>
      </c>
      <c r="AV63">
        <v>2.13</v>
      </c>
      <c r="AW63">
        <v>0.16</v>
      </c>
      <c r="AX63">
        <v>0.22</v>
      </c>
      <c r="AY63">
        <v>0.98</v>
      </c>
      <c r="AZ63">
        <v>-0.77</v>
      </c>
      <c r="BA63">
        <v>0</v>
      </c>
      <c r="BB63">
        <v>0</v>
      </c>
      <c r="BC63">
        <v>0.47</v>
      </c>
      <c r="BD63">
        <v>2.19</v>
      </c>
      <c r="BE63">
        <v>1.6</v>
      </c>
      <c r="BF63">
        <v>0.12</v>
      </c>
      <c r="BG63">
        <v>7.1</v>
      </c>
      <c r="BH63">
        <v>0.64443099999999998</v>
      </c>
      <c r="BI63">
        <v>1.26903E-2</v>
      </c>
      <c r="BJ63">
        <v>3.9315000000000003E-2</v>
      </c>
      <c r="BK63">
        <v>0.14391300000000001</v>
      </c>
      <c r="BL63">
        <v>0</v>
      </c>
      <c r="BM63">
        <v>-7.9438200000000007E-3</v>
      </c>
      <c r="BN63">
        <v>0</v>
      </c>
      <c r="BO63">
        <v>0</v>
      </c>
      <c r="BP63">
        <v>7.1403599999999998E-2</v>
      </c>
      <c r="BQ63">
        <v>9.1855999999999993E-2</v>
      </c>
      <c r="BR63">
        <v>0.28698899999999999</v>
      </c>
      <c r="BS63">
        <v>2.56469E-2</v>
      </c>
      <c r="BT63">
        <v>1.3083</v>
      </c>
      <c r="BU63">
        <v>0.84034900000000001</v>
      </c>
      <c r="BV63">
        <v>1893.18</v>
      </c>
      <c r="BW63">
        <v>441.63200000000001</v>
      </c>
      <c r="BX63">
        <v>344.29599999999999</v>
      </c>
      <c r="BY63">
        <v>1439.6</v>
      </c>
      <c r="BZ63">
        <v>-4800.01</v>
      </c>
      <c r="CA63">
        <v>615.745</v>
      </c>
      <c r="CB63">
        <v>1052.74</v>
      </c>
      <c r="CC63">
        <v>2371.31</v>
      </c>
      <c r="CD63">
        <v>151.51499999999999</v>
      </c>
      <c r="CE63">
        <v>3510.01</v>
      </c>
      <c r="CF63">
        <v>4118.71</v>
      </c>
      <c r="CG63">
        <v>155.65700000000001</v>
      </c>
      <c r="CH63">
        <v>0</v>
      </c>
      <c r="CI63">
        <v>0</v>
      </c>
      <c r="CJ63">
        <v>47.252000000000002</v>
      </c>
      <c r="CK63">
        <v>47.252000000000002</v>
      </c>
      <c r="CL63">
        <v>0</v>
      </c>
      <c r="CM63">
        <v>5.7</v>
      </c>
      <c r="CN63">
        <v>1.26</v>
      </c>
      <c r="CO63">
        <v>0.86</v>
      </c>
      <c r="CP63">
        <v>3.56</v>
      </c>
      <c r="CQ63">
        <v>-4.71</v>
      </c>
      <c r="CR63">
        <v>1.66</v>
      </c>
      <c r="CS63">
        <v>4.67</v>
      </c>
      <c r="CT63">
        <v>6.06</v>
      </c>
      <c r="CU63">
        <v>0.42</v>
      </c>
      <c r="CV63">
        <v>19.48</v>
      </c>
      <c r="CW63">
        <v>11.38</v>
      </c>
      <c r="CX63">
        <v>2.2799999999999998</v>
      </c>
      <c r="CY63">
        <v>0.22</v>
      </c>
      <c r="CZ63">
        <v>0.22</v>
      </c>
      <c r="DA63">
        <v>4.3099999999999996</v>
      </c>
      <c r="DB63">
        <v>-0.77</v>
      </c>
      <c r="DC63">
        <v>0.47</v>
      </c>
      <c r="DD63">
        <v>2.2000000000000002</v>
      </c>
      <c r="DE63">
        <v>1.6</v>
      </c>
      <c r="DF63">
        <v>0.12</v>
      </c>
      <c r="DG63">
        <v>10.65</v>
      </c>
      <c r="DH63">
        <v>0.66964599999999996</v>
      </c>
      <c r="DI63">
        <v>1.32595E-2</v>
      </c>
      <c r="DJ63">
        <v>3.9315000000000003E-2</v>
      </c>
      <c r="DK63">
        <v>0.13906299999999999</v>
      </c>
      <c r="DL63">
        <v>-7.9438200000000007E-3</v>
      </c>
      <c r="DM63">
        <v>7.1403599999999998E-2</v>
      </c>
      <c r="DN63">
        <v>9.22684E-2</v>
      </c>
      <c r="DO63">
        <v>0.28698899999999999</v>
      </c>
      <c r="DP63">
        <v>2.56469E-2</v>
      </c>
      <c r="DQ63">
        <v>1.32965</v>
      </c>
      <c r="DR63">
        <v>0.86128400000000005</v>
      </c>
      <c r="DS63" t="s">
        <v>689</v>
      </c>
      <c r="DT63" t="s">
        <v>700</v>
      </c>
      <c r="DU63" t="s">
        <v>701</v>
      </c>
      <c r="DV63" t="s">
        <v>455</v>
      </c>
      <c r="DW63">
        <v>2.1347100000000001E-2</v>
      </c>
      <c r="DX63">
        <v>2.0934600000000001E-2</v>
      </c>
      <c r="EC63">
        <v>10.73</v>
      </c>
      <c r="ED63">
        <v>0</v>
      </c>
      <c r="EE63">
        <v>11.38</v>
      </c>
      <c r="EF63">
        <v>0</v>
      </c>
      <c r="EG63">
        <v>3.49</v>
      </c>
      <c r="EH63">
        <v>0</v>
      </c>
      <c r="EI63">
        <v>2.77</v>
      </c>
      <c r="EJ63">
        <v>4.26</v>
      </c>
      <c r="EK63">
        <v>1</v>
      </c>
      <c r="EL63">
        <v>1</v>
      </c>
      <c r="EM63">
        <v>3.0550999999999999</v>
      </c>
      <c r="EP63">
        <v>1</v>
      </c>
      <c r="EQ63">
        <v>1</v>
      </c>
      <c r="ER63">
        <v>33.323</v>
      </c>
      <c r="ES63">
        <v>33.819000000000003</v>
      </c>
      <c r="ET63">
        <v>33.290100000000002</v>
      </c>
      <c r="EU63">
        <v>33.785800000000002</v>
      </c>
      <c r="EV63">
        <v>609.57799999999997</v>
      </c>
      <c r="EW63">
        <v>46.8429</v>
      </c>
      <c r="EX63">
        <v>62.117899999999999</v>
      </c>
      <c r="EY63">
        <v>279.31299999999999</v>
      </c>
      <c r="EZ63">
        <v>0</v>
      </c>
      <c r="FA63">
        <v>-328.077</v>
      </c>
      <c r="FB63">
        <v>0</v>
      </c>
      <c r="FC63">
        <v>0</v>
      </c>
      <c r="FD63">
        <v>134.46700000000001</v>
      </c>
      <c r="FE63">
        <v>174.51400000000001</v>
      </c>
      <c r="FF63">
        <v>457.98599999999999</v>
      </c>
      <c r="FG63">
        <v>35.051499999999997</v>
      </c>
      <c r="FH63">
        <v>1471.79</v>
      </c>
      <c r="FI63">
        <v>0</v>
      </c>
      <c r="FJ63">
        <v>0</v>
      </c>
      <c r="FK63">
        <v>0</v>
      </c>
      <c r="FL63">
        <v>276.30599999999998</v>
      </c>
      <c r="FM63">
        <v>276.30599999999998</v>
      </c>
      <c r="FN63">
        <v>329.80799999999999</v>
      </c>
      <c r="FO63">
        <v>30.688199999999998</v>
      </c>
      <c r="FP63">
        <v>31.059000000000001</v>
      </c>
      <c r="FQ63">
        <v>134.905</v>
      </c>
      <c r="FR63">
        <v>-109.35899999999999</v>
      </c>
      <c r="FS63">
        <v>67.2333</v>
      </c>
      <c r="FT63">
        <v>87.694999999999993</v>
      </c>
      <c r="FU63">
        <v>228.99299999999999</v>
      </c>
      <c r="FV63">
        <v>17.5258</v>
      </c>
      <c r="FW63">
        <v>818.54899999999998</v>
      </c>
      <c r="FX63">
        <v>0</v>
      </c>
      <c r="FY63">
        <v>0</v>
      </c>
      <c r="FZ63">
        <v>276.30599999999998</v>
      </c>
      <c r="GA63">
        <v>276.30599999999998</v>
      </c>
      <c r="GB63">
        <v>3.0550999999999999</v>
      </c>
      <c r="GC63">
        <v>4801.42</v>
      </c>
      <c r="GD63">
        <v>2512.9299999999998</v>
      </c>
      <c r="GE63">
        <v>52.337200000000003</v>
      </c>
      <c r="GF63">
        <v>3.0550999999999999</v>
      </c>
      <c r="GG63">
        <v>4801.42</v>
      </c>
      <c r="GH63">
        <v>2480.14</v>
      </c>
      <c r="GI63">
        <v>51.654299999999999</v>
      </c>
      <c r="GJ63">
        <v>0</v>
      </c>
      <c r="GK63">
        <v>0</v>
      </c>
    </row>
    <row r="64" spans="1:193" x14ac:dyDescent="0.3">
      <c r="A64" s="110">
        <v>45966.826111111113</v>
      </c>
      <c r="B64" t="s">
        <v>761</v>
      </c>
      <c r="D64">
        <v>13</v>
      </c>
      <c r="E64">
        <v>1</v>
      </c>
      <c r="F64">
        <v>2700</v>
      </c>
      <c r="G64" t="s">
        <v>452</v>
      </c>
      <c r="H64" t="s">
        <v>453</v>
      </c>
      <c r="I64">
        <v>0.78</v>
      </c>
      <c r="J64">
        <v>0.62</v>
      </c>
      <c r="K64">
        <v>3.32</v>
      </c>
      <c r="L64">
        <v>219</v>
      </c>
      <c r="M64">
        <v>1289.81</v>
      </c>
      <c r="N64">
        <v>1821.48</v>
      </c>
      <c r="O64">
        <v>347.46100000000001</v>
      </c>
      <c r="P64">
        <v>1227.8699999999999</v>
      </c>
      <c r="Q64">
        <v>0</v>
      </c>
      <c r="R64">
        <v>-6161.05</v>
      </c>
      <c r="S64">
        <v>0</v>
      </c>
      <c r="T64">
        <v>0</v>
      </c>
      <c r="U64">
        <v>615.745</v>
      </c>
      <c r="V64">
        <v>1088.99</v>
      </c>
      <c r="W64">
        <v>2371.31</v>
      </c>
      <c r="X64">
        <v>151.51499999999999</v>
      </c>
      <c r="Y64">
        <v>2753.12</v>
      </c>
      <c r="Z64">
        <v>4686.62</v>
      </c>
      <c r="AA64">
        <v>621.23</v>
      </c>
      <c r="AB64">
        <v>0</v>
      </c>
      <c r="AC64">
        <v>0</v>
      </c>
      <c r="AD64">
        <v>0</v>
      </c>
      <c r="AE64">
        <v>47.252000000000002</v>
      </c>
      <c r="AF64">
        <v>47.252000000000002</v>
      </c>
      <c r="AG64">
        <v>0</v>
      </c>
      <c r="AH64">
        <v>3.99</v>
      </c>
      <c r="AI64">
        <v>4.84</v>
      </c>
      <c r="AJ64">
        <v>0.86</v>
      </c>
      <c r="AK64">
        <v>3.01</v>
      </c>
      <c r="AL64">
        <v>0</v>
      </c>
      <c r="AM64">
        <v>-6.27</v>
      </c>
      <c r="AN64">
        <v>0</v>
      </c>
      <c r="AO64">
        <v>0</v>
      </c>
      <c r="AP64">
        <v>1.66</v>
      </c>
      <c r="AQ64">
        <v>4.75</v>
      </c>
      <c r="AR64">
        <v>6.05</v>
      </c>
      <c r="AS64">
        <v>0.42</v>
      </c>
      <c r="AT64">
        <v>19.309999999999999</v>
      </c>
      <c r="AU64">
        <v>12.7</v>
      </c>
      <c r="AV64">
        <v>1.63</v>
      </c>
      <c r="AW64">
        <v>0.72</v>
      </c>
      <c r="AX64">
        <v>0.22</v>
      </c>
      <c r="AY64">
        <v>0.82</v>
      </c>
      <c r="AZ64">
        <v>-1.01</v>
      </c>
      <c r="BA64">
        <v>0</v>
      </c>
      <c r="BB64">
        <v>0</v>
      </c>
      <c r="BC64">
        <v>0.47</v>
      </c>
      <c r="BD64">
        <v>2.21</v>
      </c>
      <c r="BE64">
        <v>1.6</v>
      </c>
      <c r="BF64">
        <v>0.12</v>
      </c>
      <c r="BG64">
        <v>6.78</v>
      </c>
      <c r="BH64">
        <v>0.54965900000000001</v>
      </c>
      <c r="BI64">
        <v>5.7150899999999998E-2</v>
      </c>
      <c r="BJ64">
        <v>3.9676400000000001E-2</v>
      </c>
      <c r="BK64">
        <v>0.116968</v>
      </c>
      <c r="BL64">
        <v>0</v>
      </c>
      <c r="BM64">
        <v>-1.24759E-2</v>
      </c>
      <c r="BN64">
        <v>0</v>
      </c>
      <c r="BO64">
        <v>0</v>
      </c>
      <c r="BP64">
        <v>7.1403599999999998E-2</v>
      </c>
      <c r="BQ64">
        <v>9.4591700000000001E-2</v>
      </c>
      <c r="BR64">
        <v>0.28698899999999999</v>
      </c>
      <c r="BS64">
        <v>2.56469E-2</v>
      </c>
      <c r="BT64">
        <v>1.2296100000000001</v>
      </c>
      <c r="BU64">
        <v>0.76345499999999999</v>
      </c>
      <c r="BV64">
        <v>1391.62</v>
      </c>
      <c r="BW64">
        <v>2073.33</v>
      </c>
      <c r="BX64">
        <v>347.46100000000001</v>
      </c>
      <c r="BY64">
        <v>1201.5</v>
      </c>
      <c r="BZ64">
        <v>-6161.05</v>
      </c>
      <c r="CA64">
        <v>615.745</v>
      </c>
      <c r="CB64">
        <v>1095.1199999999999</v>
      </c>
      <c r="CC64">
        <v>2371.31</v>
      </c>
      <c r="CD64">
        <v>151.51499999999999</v>
      </c>
      <c r="CE64">
        <v>3086.56</v>
      </c>
      <c r="CF64">
        <v>5013.92</v>
      </c>
      <c r="CG64">
        <v>699.81600000000003</v>
      </c>
      <c r="CH64">
        <v>0</v>
      </c>
      <c r="CI64">
        <v>0</v>
      </c>
      <c r="CJ64">
        <v>47.252000000000002</v>
      </c>
      <c r="CK64">
        <v>47.252000000000002</v>
      </c>
      <c r="CL64">
        <v>0</v>
      </c>
      <c r="CM64">
        <v>4.29</v>
      </c>
      <c r="CN64">
        <v>5.38</v>
      </c>
      <c r="CO64">
        <v>0.86</v>
      </c>
      <c r="CP64">
        <v>2.95</v>
      </c>
      <c r="CQ64">
        <v>-6.45</v>
      </c>
      <c r="CR64">
        <v>1.66</v>
      </c>
      <c r="CS64">
        <v>4.7699999999999996</v>
      </c>
      <c r="CT64">
        <v>6.05</v>
      </c>
      <c r="CU64">
        <v>0.42</v>
      </c>
      <c r="CV64">
        <v>19.93</v>
      </c>
      <c r="CW64">
        <v>13.48</v>
      </c>
      <c r="CX64">
        <v>1.73</v>
      </c>
      <c r="CY64">
        <v>0.79</v>
      </c>
      <c r="CZ64">
        <v>0.22</v>
      </c>
      <c r="DA64">
        <v>3.96</v>
      </c>
      <c r="DB64">
        <v>-1.01</v>
      </c>
      <c r="DC64">
        <v>0.47</v>
      </c>
      <c r="DD64">
        <v>2.2200000000000002</v>
      </c>
      <c r="DE64">
        <v>1.6</v>
      </c>
      <c r="DF64">
        <v>0.12</v>
      </c>
      <c r="DG64">
        <v>10.1</v>
      </c>
      <c r="DH64">
        <v>0.57207399999999997</v>
      </c>
      <c r="DI64">
        <v>5.9989599999999997E-2</v>
      </c>
      <c r="DJ64">
        <v>3.9676400000000001E-2</v>
      </c>
      <c r="DK64">
        <v>0.110417</v>
      </c>
      <c r="DL64">
        <v>-1.24759E-2</v>
      </c>
      <c r="DM64">
        <v>7.1403599999999998E-2</v>
      </c>
      <c r="DN64">
        <v>9.4952800000000004E-2</v>
      </c>
      <c r="DO64">
        <v>0.28698899999999999</v>
      </c>
      <c r="DP64">
        <v>2.56469E-2</v>
      </c>
      <c r="DQ64">
        <v>1.2486699999999999</v>
      </c>
      <c r="DR64">
        <v>0.78215699999999999</v>
      </c>
      <c r="DS64" t="s">
        <v>689</v>
      </c>
      <c r="DT64" t="s">
        <v>700</v>
      </c>
      <c r="DU64" t="s">
        <v>701</v>
      </c>
      <c r="DV64" t="s">
        <v>455</v>
      </c>
      <c r="DW64">
        <v>1.9062900000000001E-2</v>
      </c>
      <c r="DX64">
        <v>1.8701800000000001E-2</v>
      </c>
      <c r="EC64">
        <v>12.7</v>
      </c>
      <c r="ED64">
        <v>0</v>
      </c>
      <c r="EE64">
        <v>13.48</v>
      </c>
      <c r="EF64">
        <v>0</v>
      </c>
      <c r="EG64">
        <v>3.39</v>
      </c>
      <c r="EH64">
        <v>0</v>
      </c>
      <c r="EI64">
        <v>2.79</v>
      </c>
      <c r="EJ64">
        <v>3.91</v>
      </c>
      <c r="EK64">
        <v>1</v>
      </c>
      <c r="EL64">
        <v>1</v>
      </c>
      <c r="EM64">
        <v>3.9238</v>
      </c>
      <c r="EP64">
        <v>1</v>
      </c>
      <c r="EQ64">
        <v>1</v>
      </c>
      <c r="ER64">
        <v>36.039000000000001</v>
      </c>
      <c r="ES64">
        <v>36.591000000000001</v>
      </c>
      <c r="ET64">
        <v>35.970599999999997</v>
      </c>
      <c r="EU64">
        <v>36.521000000000001</v>
      </c>
      <c r="EV64">
        <v>464.47500000000002</v>
      </c>
      <c r="EW64">
        <v>206.227</v>
      </c>
      <c r="EX64">
        <v>62.688899999999997</v>
      </c>
      <c r="EY64">
        <v>234.01400000000001</v>
      </c>
      <c r="EZ64">
        <v>0</v>
      </c>
      <c r="FA64">
        <v>-432.702</v>
      </c>
      <c r="FB64">
        <v>0</v>
      </c>
      <c r="FC64">
        <v>0</v>
      </c>
      <c r="FD64">
        <v>134.46700000000001</v>
      </c>
      <c r="FE64">
        <v>180.56800000000001</v>
      </c>
      <c r="FF64">
        <v>457.98599999999999</v>
      </c>
      <c r="FG64">
        <v>35.051499999999997</v>
      </c>
      <c r="FH64">
        <v>1342.77</v>
      </c>
      <c r="FI64">
        <v>0</v>
      </c>
      <c r="FJ64">
        <v>0</v>
      </c>
      <c r="FK64">
        <v>0</v>
      </c>
      <c r="FL64">
        <v>276.30599999999998</v>
      </c>
      <c r="FM64">
        <v>276.30599999999998</v>
      </c>
      <c r="FN64">
        <v>250.72900000000001</v>
      </c>
      <c r="FO64">
        <v>112.583</v>
      </c>
      <c r="FP64">
        <v>31.3444</v>
      </c>
      <c r="FQ64">
        <v>114.601</v>
      </c>
      <c r="FR64">
        <v>-144.23400000000001</v>
      </c>
      <c r="FS64">
        <v>67.2333</v>
      </c>
      <c r="FT64">
        <v>90.616900000000001</v>
      </c>
      <c r="FU64">
        <v>228.99299999999999</v>
      </c>
      <c r="FV64">
        <v>17.5258</v>
      </c>
      <c r="FW64">
        <v>769.39200000000005</v>
      </c>
      <c r="FX64">
        <v>0</v>
      </c>
      <c r="FY64">
        <v>0</v>
      </c>
      <c r="FZ64">
        <v>276.30599999999998</v>
      </c>
      <c r="GA64">
        <v>276.30599999999998</v>
      </c>
      <c r="GB64">
        <v>3.9238</v>
      </c>
      <c r="GC64">
        <v>6162.86</v>
      </c>
      <c r="GD64">
        <v>3088.36</v>
      </c>
      <c r="GE64">
        <v>50.112499999999997</v>
      </c>
      <c r="GF64">
        <v>3.9238</v>
      </c>
      <c r="GG64">
        <v>6162.86</v>
      </c>
      <c r="GH64">
        <v>2985.5</v>
      </c>
      <c r="GI64">
        <v>48.4435</v>
      </c>
      <c r="GJ64">
        <v>0</v>
      </c>
      <c r="GK64">
        <v>0</v>
      </c>
    </row>
    <row r="65" spans="1:193" x14ac:dyDescent="0.3">
      <c r="A65" s="110">
        <v>45966.826747685183</v>
      </c>
      <c r="B65" t="s">
        <v>762</v>
      </c>
      <c r="D65">
        <v>14</v>
      </c>
      <c r="E65">
        <v>1</v>
      </c>
      <c r="F65">
        <v>2700</v>
      </c>
      <c r="G65" t="s">
        <v>452</v>
      </c>
      <c r="H65" t="s">
        <v>453</v>
      </c>
      <c r="I65">
        <v>1.05</v>
      </c>
      <c r="J65">
        <v>0.88</v>
      </c>
      <c r="K65">
        <v>3.37</v>
      </c>
      <c r="L65">
        <v>158</v>
      </c>
      <c r="M65">
        <v>1759.41</v>
      </c>
      <c r="N65">
        <v>1265.3699999999999</v>
      </c>
      <c r="O65">
        <v>340.84399999999999</v>
      </c>
      <c r="P65">
        <v>1475.87</v>
      </c>
      <c r="Q65">
        <v>0</v>
      </c>
      <c r="R65">
        <v>-5921.78</v>
      </c>
      <c r="S65">
        <v>0</v>
      </c>
      <c r="T65">
        <v>0</v>
      </c>
      <c r="U65">
        <v>615.745</v>
      </c>
      <c r="V65">
        <v>1065.5</v>
      </c>
      <c r="W65">
        <v>2371.31</v>
      </c>
      <c r="X65">
        <v>151.51499999999999</v>
      </c>
      <c r="Y65">
        <v>3123.79</v>
      </c>
      <c r="Z65">
        <v>4841.5</v>
      </c>
      <c r="AA65">
        <v>394.71300000000002</v>
      </c>
      <c r="AB65">
        <v>0</v>
      </c>
      <c r="AC65">
        <v>0</v>
      </c>
      <c r="AD65">
        <v>0</v>
      </c>
      <c r="AE65">
        <v>47.252000000000002</v>
      </c>
      <c r="AF65">
        <v>47.252000000000002</v>
      </c>
      <c r="AG65">
        <v>0</v>
      </c>
      <c r="AH65">
        <v>5.41</v>
      </c>
      <c r="AI65">
        <v>3.01</v>
      </c>
      <c r="AJ65">
        <v>0.85</v>
      </c>
      <c r="AK65">
        <v>3.65</v>
      </c>
      <c r="AL65">
        <v>0</v>
      </c>
      <c r="AM65">
        <v>-6.54</v>
      </c>
      <c r="AN65">
        <v>0</v>
      </c>
      <c r="AO65">
        <v>0</v>
      </c>
      <c r="AP65">
        <v>1.63</v>
      </c>
      <c r="AQ65">
        <v>4.6900000000000004</v>
      </c>
      <c r="AR65">
        <v>6.02</v>
      </c>
      <c r="AS65">
        <v>0.41</v>
      </c>
      <c r="AT65">
        <v>19.13</v>
      </c>
      <c r="AU65">
        <v>12.92</v>
      </c>
      <c r="AV65">
        <v>2.33</v>
      </c>
      <c r="AW65">
        <v>0.42</v>
      </c>
      <c r="AX65">
        <v>0.22</v>
      </c>
      <c r="AY65">
        <v>1.04</v>
      </c>
      <c r="AZ65">
        <v>-1.23</v>
      </c>
      <c r="BA65">
        <v>0</v>
      </c>
      <c r="BB65">
        <v>0</v>
      </c>
      <c r="BC65">
        <v>0.47</v>
      </c>
      <c r="BD65">
        <v>2.19</v>
      </c>
      <c r="BE65">
        <v>1.6</v>
      </c>
      <c r="BF65">
        <v>0.12</v>
      </c>
      <c r="BG65">
        <v>7.16</v>
      </c>
      <c r="BH65">
        <v>0.68958699999999995</v>
      </c>
      <c r="BI65">
        <v>2.2538800000000001E-2</v>
      </c>
      <c r="BJ65">
        <v>3.8920799999999998E-2</v>
      </c>
      <c r="BK65">
        <v>0.15856899999999999</v>
      </c>
      <c r="BL65">
        <v>0</v>
      </c>
      <c r="BM65">
        <v>-2.0478799999999998E-2</v>
      </c>
      <c r="BN65">
        <v>0</v>
      </c>
      <c r="BO65">
        <v>0</v>
      </c>
      <c r="BP65">
        <v>7.1403599999999998E-2</v>
      </c>
      <c r="BQ65">
        <v>9.1860300000000006E-2</v>
      </c>
      <c r="BR65">
        <v>0.28698899999999999</v>
      </c>
      <c r="BS65">
        <v>2.56469E-2</v>
      </c>
      <c r="BT65">
        <v>1.36504</v>
      </c>
      <c r="BU65">
        <v>0.90961599999999998</v>
      </c>
      <c r="BV65">
        <v>1993.04</v>
      </c>
      <c r="BW65">
        <v>1503.45</v>
      </c>
      <c r="BX65">
        <v>340.84399999999999</v>
      </c>
      <c r="BY65">
        <v>1401.79</v>
      </c>
      <c r="BZ65">
        <v>-5921.78</v>
      </c>
      <c r="CA65">
        <v>615.745</v>
      </c>
      <c r="CB65">
        <v>1072.83</v>
      </c>
      <c r="CC65">
        <v>2371.31</v>
      </c>
      <c r="CD65">
        <v>151.51499999999999</v>
      </c>
      <c r="CE65">
        <v>3528.75</v>
      </c>
      <c r="CF65">
        <v>5239.13</v>
      </c>
      <c r="CG65">
        <v>460.90300000000002</v>
      </c>
      <c r="CH65">
        <v>0</v>
      </c>
      <c r="CI65">
        <v>0</v>
      </c>
      <c r="CJ65">
        <v>47.252000000000002</v>
      </c>
      <c r="CK65">
        <v>47.252000000000002</v>
      </c>
      <c r="CL65">
        <v>0</v>
      </c>
      <c r="CM65">
        <v>6.14</v>
      </c>
      <c r="CN65">
        <v>3.52</v>
      </c>
      <c r="CO65">
        <v>0.85</v>
      </c>
      <c r="CP65">
        <v>3.46</v>
      </c>
      <c r="CQ65">
        <v>-6.73</v>
      </c>
      <c r="CR65">
        <v>1.63</v>
      </c>
      <c r="CS65">
        <v>4.71</v>
      </c>
      <c r="CT65">
        <v>6.02</v>
      </c>
      <c r="CU65">
        <v>0.41</v>
      </c>
      <c r="CV65">
        <v>20.010000000000002</v>
      </c>
      <c r="CW65">
        <v>13.97</v>
      </c>
      <c r="CX65">
        <v>2.6</v>
      </c>
      <c r="CY65">
        <v>0.48</v>
      </c>
      <c r="CZ65">
        <v>0.22</v>
      </c>
      <c r="DA65">
        <v>4.08</v>
      </c>
      <c r="DB65">
        <v>-1.23</v>
      </c>
      <c r="DC65">
        <v>0.47</v>
      </c>
      <c r="DD65">
        <v>2.19</v>
      </c>
      <c r="DE65">
        <v>1.6</v>
      </c>
      <c r="DF65">
        <v>0.12</v>
      </c>
      <c r="DG65">
        <v>10.53</v>
      </c>
      <c r="DH65">
        <v>0.80374999999999996</v>
      </c>
      <c r="DI65">
        <v>2.4335599999999999E-2</v>
      </c>
      <c r="DJ65">
        <v>3.8920799999999998E-2</v>
      </c>
      <c r="DK65">
        <v>0.145506</v>
      </c>
      <c r="DL65">
        <v>-2.0478799999999998E-2</v>
      </c>
      <c r="DM65">
        <v>7.1403599999999998E-2</v>
      </c>
      <c r="DN65">
        <v>9.2381599999999994E-2</v>
      </c>
      <c r="DO65">
        <v>0.28698899999999999</v>
      </c>
      <c r="DP65">
        <v>2.56469E-2</v>
      </c>
      <c r="DQ65">
        <v>1.46845</v>
      </c>
      <c r="DR65">
        <v>1.01251</v>
      </c>
      <c r="DS65" t="s">
        <v>689</v>
      </c>
      <c r="DT65" t="s">
        <v>700</v>
      </c>
      <c r="DU65" t="s">
        <v>701</v>
      </c>
      <c r="DV65" t="s">
        <v>455</v>
      </c>
      <c r="DW65">
        <v>0.103417</v>
      </c>
      <c r="DX65">
        <v>0.102896</v>
      </c>
      <c r="EC65">
        <v>12.92</v>
      </c>
      <c r="ED65">
        <v>0</v>
      </c>
      <c r="EE65">
        <v>13.97</v>
      </c>
      <c r="EF65">
        <v>0</v>
      </c>
      <c r="EG65">
        <v>4.01</v>
      </c>
      <c r="EH65">
        <v>0</v>
      </c>
      <c r="EI65">
        <v>3.35</v>
      </c>
      <c r="EJ65">
        <v>4.03</v>
      </c>
      <c r="EK65">
        <v>1</v>
      </c>
      <c r="EL65">
        <v>1</v>
      </c>
      <c r="EM65">
        <v>3.2606999999999999</v>
      </c>
      <c r="EP65">
        <v>1</v>
      </c>
      <c r="EQ65">
        <v>1</v>
      </c>
      <c r="ER65">
        <v>40.616999999999997</v>
      </c>
      <c r="ES65">
        <v>41.262</v>
      </c>
      <c r="ET65">
        <v>40.520899999999997</v>
      </c>
      <c r="EU65">
        <v>41.164200000000001</v>
      </c>
      <c r="EV65">
        <v>664.65300000000002</v>
      </c>
      <c r="EW65">
        <v>121.029</v>
      </c>
      <c r="EX65">
        <v>61.495100000000001</v>
      </c>
      <c r="EY65">
        <v>298.65800000000002</v>
      </c>
      <c r="EZ65">
        <v>0</v>
      </c>
      <c r="FA65">
        <v>-525.56500000000005</v>
      </c>
      <c r="FB65">
        <v>0</v>
      </c>
      <c r="FC65">
        <v>0</v>
      </c>
      <c r="FD65">
        <v>134.46700000000001</v>
      </c>
      <c r="FE65">
        <v>176.16499999999999</v>
      </c>
      <c r="FF65">
        <v>457.98599999999999</v>
      </c>
      <c r="FG65">
        <v>35.051499999999997</v>
      </c>
      <c r="FH65">
        <v>1423.94</v>
      </c>
      <c r="FI65">
        <v>0</v>
      </c>
      <c r="FJ65">
        <v>0</v>
      </c>
      <c r="FK65">
        <v>0</v>
      </c>
      <c r="FL65">
        <v>276.30599999999998</v>
      </c>
      <c r="FM65">
        <v>276.30599999999998</v>
      </c>
      <c r="FN65">
        <v>374.69900000000001</v>
      </c>
      <c r="FO65">
        <v>68.447000000000003</v>
      </c>
      <c r="FP65">
        <v>30.747499999999999</v>
      </c>
      <c r="FQ65">
        <v>140.65100000000001</v>
      </c>
      <c r="FR65">
        <v>-175.18799999999999</v>
      </c>
      <c r="FS65">
        <v>67.2333</v>
      </c>
      <c r="FT65">
        <v>88.555300000000003</v>
      </c>
      <c r="FU65">
        <v>228.99299999999999</v>
      </c>
      <c r="FV65">
        <v>17.5258</v>
      </c>
      <c r="FW65">
        <v>841.66399999999999</v>
      </c>
      <c r="FX65">
        <v>0</v>
      </c>
      <c r="FY65">
        <v>0</v>
      </c>
      <c r="FZ65">
        <v>276.30599999999998</v>
      </c>
      <c r="GA65">
        <v>276.30599999999998</v>
      </c>
      <c r="GB65">
        <v>3.2606999999999999</v>
      </c>
      <c r="GC65">
        <v>5923.51</v>
      </c>
      <c r="GD65">
        <v>2870.8</v>
      </c>
      <c r="GE65">
        <v>48.464500000000001</v>
      </c>
      <c r="GF65">
        <v>3.2606999999999999</v>
      </c>
      <c r="GG65">
        <v>5923.51</v>
      </c>
      <c r="GH65">
        <v>2764.03</v>
      </c>
      <c r="GI65">
        <v>46.662100000000002</v>
      </c>
      <c r="GJ65">
        <v>0</v>
      </c>
      <c r="GK65">
        <v>0</v>
      </c>
    </row>
    <row r="66" spans="1:193" x14ac:dyDescent="0.3">
      <c r="A66" s="110">
        <v>45966.827372685184</v>
      </c>
      <c r="B66" t="s">
        <v>763</v>
      </c>
      <c r="D66">
        <v>15</v>
      </c>
      <c r="E66">
        <v>1</v>
      </c>
      <c r="F66">
        <v>2700</v>
      </c>
      <c r="G66" t="s">
        <v>452</v>
      </c>
      <c r="H66" t="s">
        <v>453</v>
      </c>
      <c r="I66">
        <v>0.67</v>
      </c>
      <c r="J66">
        <v>0.48</v>
      </c>
      <c r="K66">
        <v>2.76</v>
      </c>
      <c r="L66">
        <v>265</v>
      </c>
      <c r="M66">
        <v>192.428</v>
      </c>
      <c r="N66">
        <v>4570.1899999999996</v>
      </c>
      <c r="O66">
        <v>345.11500000000001</v>
      </c>
      <c r="P66">
        <v>765.61099999999999</v>
      </c>
      <c r="Q66">
        <v>0</v>
      </c>
      <c r="R66">
        <v>-9570.39</v>
      </c>
      <c r="S66">
        <v>0</v>
      </c>
      <c r="T66">
        <v>0</v>
      </c>
      <c r="U66">
        <v>615.745</v>
      </c>
      <c r="V66">
        <v>1156.45</v>
      </c>
      <c r="W66">
        <v>2371.31</v>
      </c>
      <c r="X66">
        <v>151.51499999999999</v>
      </c>
      <c r="Y66">
        <v>597.97299999999996</v>
      </c>
      <c r="Z66">
        <v>5873.34</v>
      </c>
      <c r="AA66">
        <v>1011.24</v>
      </c>
      <c r="AB66">
        <v>0</v>
      </c>
      <c r="AC66">
        <v>0</v>
      </c>
      <c r="AD66">
        <v>0</v>
      </c>
      <c r="AE66">
        <v>47.252000000000002</v>
      </c>
      <c r="AF66">
        <v>47.252000000000002</v>
      </c>
      <c r="AG66">
        <v>0</v>
      </c>
      <c r="AH66">
        <v>0.66</v>
      </c>
      <c r="AI66">
        <v>10.74</v>
      </c>
      <c r="AJ66">
        <v>0.86</v>
      </c>
      <c r="AK66">
        <v>1.88</v>
      </c>
      <c r="AL66">
        <v>0</v>
      </c>
      <c r="AM66">
        <v>-9.94</v>
      </c>
      <c r="AN66">
        <v>0</v>
      </c>
      <c r="AO66">
        <v>0</v>
      </c>
      <c r="AP66">
        <v>1.63</v>
      </c>
      <c r="AQ66">
        <v>4.91</v>
      </c>
      <c r="AR66">
        <v>6.02</v>
      </c>
      <c r="AS66">
        <v>0.41</v>
      </c>
      <c r="AT66">
        <v>17.170000000000002</v>
      </c>
      <c r="AU66">
        <v>14.14</v>
      </c>
      <c r="AV66">
        <v>0.32</v>
      </c>
      <c r="AW66">
        <v>1.51</v>
      </c>
      <c r="AX66">
        <v>0.22</v>
      </c>
      <c r="AY66">
        <v>0.5</v>
      </c>
      <c r="AZ66">
        <v>-2.0099999999999998</v>
      </c>
      <c r="BA66">
        <v>0</v>
      </c>
      <c r="BB66">
        <v>0</v>
      </c>
      <c r="BC66">
        <v>0.47</v>
      </c>
      <c r="BD66">
        <v>2.2400000000000002</v>
      </c>
      <c r="BE66">
        <v>1.6</v>
      </c>
      <c r="BF66">
        <v>0.12</v>
      </c>
      <c r="BG66">
        <v>4.97</v>
      </c>
      <c r="BH66">
        <v>0.108836</v>
      </c>
      <c r="BI66">
        <v>0.15762200000000001</v>
      </c>
      <c r="BJ66">
        <v>3.9408499999999999E-2</v>
      </c>
      <c r="BK66">
        <v>7.8611600000000004E-2</v>
      </c>
      <c r="BL66">
        <v>0</v>
      </c>
      <c r="BM66">
        <v>-3.6879700000000001E-2</v>
      </c>
      <c r="BN66">
        <v>0</v>
      </c>
      <c r="BO66">
        <v>0</v>
      </c>
      <c r="BP66">
        <v>7.1403599999999998E-2</v>
      </c>
      <c r="BQ66">
        <v>0.100538</v>
      </c>
      <c r="BR66">
        <v>0.28698899999999999</v>
      </c>
      <c r="BS66">
        <v>2.56469E-2</v>
      </c>
      <c r="BT66">
        <v>0.832175</v>
      </c>
      <c r="BU66">
        <v>0.38447700000000001</v>
      </c>
      <c r="BV66">
        <v>232.94300000000001</v>
      </c>
      <c r="BW66">
        <v>4849.71</v>
      </c>
      <c r="BX66">
        <v>345.11500000000001</v>
      </c>
      <c r="BY66">
        <v>746.14800000000002</v>
      </c>
      <c r="BZ66">
        <v>-9570.39</v>
      </c>
      <c r="CA66">
        <v>615.745</v>
      </c>
      <c r="CB66">
        <v>1162.69</v>
      </c>
      <c r="CC66">
        <v>2371.31</v>
      </c>
      <c r="CD66">
        <v>151.51499999999999</v>
      </c>
      <c r="CE66">
        <v>904.79</v>
      </c>
      <c r="CF66">
        <v>6173.92</v>
      </c>
      <c r="CG66">
        <v>1063.43</v>
      </c>
      <c r="CH66">
        <v>0</v>
      </c>
      <c r="CI66">
        <v>0</v>
      </c>
      <c r="CJ66">
        <v>47.252000000000002</v>
      </c>
      <c r="CK66">
        <v>47.252000000000002</v>
      </c>
      <c r="CL66">
        <v>0</v>
      </c>
      <c r="CM66">
        <v>0.81</v>
      </c>
      <c r="CN66">
        <v>11.31</v>
      </c>
      <c r="CO66">
        <v>0.86</v>
      </c>
      <c r="CP66">
        <v>1.83</v>
      </c>
      <c r="CQ66">
        <v>-10.14</v>
      </c>
      <c r="CR66">
        <v>1.63</v>
      </c>
      <c r="CS66">
        <v>4.92</v>
      </c>
      <c r="CT66">
        <v>6.02</v>
      </c>
      <c r="CU66">
        <v>0.41</v>
      </c>
      <c r="CV66">
        <v>17.649999999999999</v>
      </c>
      <c r="CW66">
        <v>14.81</v>
      </c>
      <c r="CX66">
        <v>0.37</v>
      </c>
      <c r="CY66">
        <v>1.57</v>
      </c>
      <c r="CZ66">
        <v>0.22</v>
      </c>
      <c r="DA66">
        <v>3.14</v>
      </c>
      <c r="DB66">
        <v>-2.0099999999999998</v>
      </c>
      <c r="DC66">
        <v>0.47</v>
      </c>
      <c r="DD66">
        <v>2.25</v>
      </c>
      <c r="DE66">
        <v>1.6</v>
      </c>
      <c r="DF66">
        <v>0.12</v>
      </c>
      <c r="DG66">
        <v>7.73</v>
      </c>
      <c r="DH66">
        <v>0.14085300000000001</v>
      </c>
      <c r="DI66">
        <v>0.160025</v>
      </c>
      <c r="DJ66">
        <v>3.9408499999999999E-2</v>
      </c>
      <c r="DK66">
        <v>7.6276200000000002E-2</v>
      </c>
      <c r="DL66">
        <v>-3.6879700000000001E-2</v>
      </c>
      <c r="DM66">
        <v>7.1403599999999998E-2</v>
      </c>
      <c r="DN66">
        <v>0.10076400000000001</v>
      </c>
      <c r="DO66">
        <v>0.28698899999999999</v>
      </c>
      <c r="DP66">
        <v>2.56469E-2</v>
      </c>
      <c r="DQ66">
        <v>0.86448599999999998</v>
      </c>
      <c r="DR66">
        <v>0.41656199999999999</v>
      </c>
      <c r="DS66" t="s">
        <v>689</v>
      </c>
      <c r="DT66" t="s">
        <v>700</v>
      </c>
      <c r="DU66" t="s">
        <v>701</v>
      </c>
      <c r="DV66" t="s">
        <v>455</v>
      </c>
      <c r="DW66">
        <v>3.2310999999999999E-2</v>
      </c>
      <c r="DX66">
        <v>3.2085200000000001E-2</v>
      </c>
      <c r="EC66">
        <v>14.14</v>
      </c>
      <c r="ED66">
        <v>0</v>
      </c>
      <c r="EE66">
        <v>14.81</v>
      </c>
      <c r="EF66">
        <v>0</v>
      </c>
      <c r="EG66">
        <v>2.5499999999999998</v>
      </c>
      <c r="EH66">
        <v>0</v>
      </c>
      <c r="EI66">
        <v>2.21</v>
      </c>
      <c r="EJ66">
        <v>3.09</v>
      </c>
      <c r="EK66">
        <v>1</v>
      </c>
      <c r="EL66">
        <v>1</v>
      </c>
      <c r="EM66">
        <v>5.6820000000000004</v>
      </c>
      <c r="EP66">
        <v>1</v>
      </c>
      <c r="EQ66">
        <v>1</v>
      </c>
      <c r="ER66">
        <v>46.677999999999997</v>
      </c>
      <c r="ES66">
        <v>47.447000000000003</v>
      </c>
      <c r="ET66">
        <v>46.6389</v>
      </c>
      <c r="EU66">
        <v>47.406999999999996</v>
      </c>
      <c r="EV66">
        <v>91.520600000000002</v>
      </c>
      <c r="EW66">
        <v>430.726</v>
      </c>
      <c r="EX66">
        <v>62.265599999999999</v>
      </c>
      <c r="EY66">
        <v>144.059</v>
      </c>
      <c r="EZ66">
        <v>0</v>
      </c>
      <c r="FA66">
        <v>-862.89499999999998</v>
      </c>
      <c r="FB66">
        <v>0</v>
      </c>
      <c r="FC66">
        <v>0</v>
      </c>
      <c r="FD66">
        <v>134.46700000000001</v>
      </c>
      <c r="FE66">
        <v>191.17</v>
      </c>
      <c r="FF66">
        <v>457.98599999999999</v>
      </c>
      <c r="FG66">
        <v>35.051499999999997</v>
      </c>
      <c r="FH66">
        <v>684.351</v>
      </c>
      <c r="FI66">
        <v>0</v>
      </c>
      <c r="FJ66">
        <v>0</v>
      </c>
      <c r="FK66">
        <v>0</v>
      </c>
      <c r="FL66">
        <v>276.30599999999998</v>
      </c>
      <c r="FM66">
        <v>276.30599999999998</v>
      </c>
      <c r="FN66">
        <v>54.686300000000003</v>
      </c>
      <c r="FO66">
        <v>222.91900000000001</v>
      </c>
      <c r="FP66">
        <v>31.1328</v>
      </c>
      <c r="FQ66">
        <v>70.259500000000003</v>
      </c>
      <c r="FR66">
        <v>-287.63200000000001</v>
      </c>
      <c r="FS66">
        <v>67.2333</v>
      </c>
      <c r="FT66">
        <v>95.981999999999999</v>
      </c>
      <c r="FU66">
        <v>228.99299999999999</v>
      </c>
      <c r="FV66">
        <v>17.5258</v>
      </c>
      <c r="FW66">
        <v>501.1</v>
      </c>
      <c r="FX66">
        <v>0</v>
      </c>
      <c r="FY66">
        <v>0</v>
      </c>
      <c r="FZ66">
        <v>276.30599999999998</v>
      </c>
      <c r="GA66">
        <v>276.30599999999998</v>
      </c>
      <c r="GB66">
        <v>5.6820000000000004</v>
      </c>
      <c r="GC66">
        <v>9573.19</v>
      </c>
      <c r="GD66">
        <v>4945.87</v>
      </c>
      <c r="GE66">
        <v>51.663800000000002</v>
      </c>
      <c r="GF66">
        <v>5.6820000000000004</v>
      </c>
      <c r="GG66">
        <v>9573.19</v>
      </c>
      <c r="GH66">
        <v>4832.8</v>
      </c>
      <c r="GI66">
        <v>50.482599999999998</v>
      </c>
      <c r="GJ66">
        <v>0</v>
      </c>
      <c r="GK66">
        <v>0</v>
      </c>
    </row>
    <row r="67" spans="1:193" x14ac:dyDescent="0.3">
      <c r="A67" s="110">
        <v>45966.828020833331</v>
      </c>
      <c r="B67" t="s">
        <v>764</v>
      </c>
      <c r="D67">
        <v>16</v>
      </c>
      <c r="E67">
        <v>1</v>
      </c>
      <c r="F67">
        <v>2700</v>
      </c>
      <c r="G67" t="s">
        <v>452</v>
      </c>
      <c r="H67" t="s">
        <v>453</v>
      </c>
      <c r="I67">
        <v>0.84</v>
      </c>
      <c r="J67">
        <v>0.8</v>
      </c>
      <c r="K67">
        <v>3.9</v>
      </c>
      <c r="L67" t="s">
        <v>688</v>
      </c>
      <c r="M67">
        <v>3371.78</v>
      </c>
      <c r="N67">
        <v>91.776600000000002</v>
      </c>
      <c r="O67">
        <v>345.916</v>
      </c>
      <c r="P67">
        <v>1505.66</v>
      </c>
      <c r="Q67">
        <v>0</v>
      </c>
      <c r="R67">
        <v>-4646.3</v>
      </c>
      <c r="S67">
        <v>0</v>
      </c>
      <c r="T67">
        <v>0</v>
      </c>
      <c r="U67">
        <v>615.745</v>
      </c>
      <c r="V67">
        <v>1010.56</v>
      </c>
      <c r="W67">
        <v>2371.31</v>
      </c>
      <c r="X67">
        <v>151.51499999999999</v>
      </c>
      <c r="Y67">
        <v>4817.96</v>
      </c>
      <c r="Z67">
        <v>5315.14</v>
      </c>
      <c r="AA67">
        <v>49.203099999999999</v>
      </c>
      <c r="AB67">
        <v>0</v>
      </c>
      <c r="AC67">
        <v>0</v>
      </c>
      <c r="AD67">
        <v>0</v>
      </c>
      <c r="AE67">
        <v>47.252000000000002</v>
      </c>
      <c r="AF67">
        <v>47.252000000000002</v>
      </c>
      <c r="AG67">
        <v>0</v>
      </c>
      <c r="AH67">
        <v>9.81</v>
      </c>
      <c r="AI67">
        <v>0.2</v>
      </c>
      <c r="AJ67">
        <v>0.86</v>
      </c>
      <c r="AK67">
        <v>3.88</v>
      </c>
      <c r="AL67">
        <v>0</v>
      </c>
      <c r="AM67">
        <v>-4.8499999999999996</v>
      </c>
      <c r="AN67">
        <v>0</v>
      </c>
      <c r="AO67">
        <v>0</v>
      </c>
      <c r="AP67">
        <v>1.66</v>
      </c>
      <c r="AQ67">
        <v>4.5599999999999996</v>
      </c>
      <c r="AR67">
        <v>6.08</v>
      </c>
      <c r="AS67">
        <v>0.42</v>
      </c>
      <c r="AT67">
        <v>22.62</v>
      </c>
      <c r="AU67">
        <v>14.75</v>
      </c>
      <c r="AV67">
        <v>3.46</v>
      </c>
      <c r="AW67">
        <v>0.04</v>
      </c>
      <c r="AX67">
        <v>0.22</v>
      </c>
      <c r="AY67">
        <v>1.07</v>
      </c>
      <c r="AZ67">
        <v>-0.83</v>
      </c>
      <c r="BA67">
        <v>0</v>
      </c>
      <c r="BB67">
        <v>0</v>
      </c>
      <c r="BC67">
        <v>0.47</v>
      </c>
      <c r="BD67">
        <v>2.16</v>
      </c>
      <c r="BE67">
        <v>1.6</v>
      </c>
      <c r="BF67">
        <v>0.12</v>
      </c>
      <c r="BG67">
        <v>8.31</v>
      </c>
      <c r="BH67">
        <v>0.81072100000000002</v>
      </c>
      <c r="BI67" s="117">
        <v>5.4506899999999998E-5</v>
      </c>
      <c r="BJ67">
        <v>3.95E-2</v>
      </c>
      <c r="BK67">
        <v>0.160662</v>
      </c>
      <c r="BL67">
        <v>0</v>
      </c>
      <c r="BM67">
        <v>-1.07029E-2</v>
      </c>
      <c r="BN67">
        <v>0</v>
      </c>
      <c r="BO67">
        <v>0</v>
      </c>
      <c r="BP67">
        <v>7.1403599999999998E-2</v>
      </c>
      <c r="BQ67">
        <v>8.8399500000000006E-2</v>
      </c>
      <c r="BR67">
        <v>0.28698899999999999</v>
      </c>
      <c r="BS67">
        <v>2.56469E-2</v>
      </c>
      <c r="BT67">
        <v>1.4726699999999999</v>
      </c>
      <c r="BU67">
        <v>1.0109399999999999</v>
      </c>
      <c r="BV67">
        <v>3603.3</v>
      </c>
      <c r="BW67">
        <v>201.75200000000001</v>
      </c>
      <c r="BX67">
        <v>345.916</v>
      </c>
      <c r="BY67">
        <v>1418.02</v>
      </c>
      <c r="BZ67">
        <v>-4646.3</v>
      </c>
      <c r="CA67">
        <v>615.745</v>
      </c>
      <c r="CB67">
        <v>1019.21</v>
      </c>
      <c r="CC67">
        <v>2371.31</v>
      </c>
      <c r="CD67">
        <v>151.51499999999999</v>
      </c>
      <c r="CE67">
        <v>5080.46</v>
      </c>
      <c r="CF67">
        <v>5568.99</v>
      </c>
      <c r="CG67">
        <v>102.011</v>
      </c>
      <c r="CH67">
        <v>0</v>
      </c>
      <c r="CI67">
        <v>0</v>
      </c>
      <c r="CJ67">
        <v>47.252000000000002</v>
      </c>
      <c r="CK67">
        <v>47.252000000000002</v>
      </c>
      <c r="CL67">
        <v>0</v>
      </c>
      <c r="CM67">
        <v>10.63</v>
      </c>
      <c r="CN67">
        <v>0.42</v>
      </c>
      <c r="CO67">
        <v>0.86</v>
      </c>
      <c r="CP67">
        <v>3.68</v>
      </c>
      <c r="CQ67">
        <v>-4.91</v>
      </c>
      <c r="CR67">
        <v>1.66</v>
      </c>
      <c r="CS67">
        <v>4.58</v>
      </c>
      <c r="CT67">
        <v>6.08</v>
      </c>
      <c r="CU67">
        <v>0.42</v>
      </c>
      <c r="CV67">
        <v>23.42</v>
      </c>
      <c r="CW67">
        <v>15.59</v>
      </c>
      <c r="CX67">
        <v>3.82</v>
      </c>
      <c r="CY67">
        <v>7.0000000000000007E-2</v>
      </c>
      <c r="CZ67">
        <v>0.22</v>
      </c>
      <c r="DA67">
        <v>4.57</v>
      </c>
      <c r="DB67">
        <v>-0.83</v>
      </c>
      <c r="DC67">
        <v>0.47</v>
      </c>
      <c r="DD67">
        <v>2.17</v>
      </c>
      <c r="DE67">
        <v>1.6</v>
      </c>
      <c r="DF67">
        <v>0.12</v>
      </c>
      <c r="DG67">
        <v>12.21</v>
      </c>
      <c r="DH67">
        <v>0.89892099999999997</v>
      </c>
      <c r="DI67">
        <v>1.0014999999999999E-4</v>
      </c>
      <c r="DJ67">
        <v>3.95E-2</v>
      </c>
      <c r="DK67">
        <v>0.157249</v>
      </c>
      <c r="DL67">
        <v>-1.07029E-2</v>
      </c>
      <c r="DM67">
        <v>7.1403599999999998E-2</v>
      </c>
      <c r="DN67">
        <v>8.8909199999999994E-2</v>
      </c>
      <c r="DO67">
        <v>0.28698899999999999</v>
      </c>
      <c r="DP67">
        <v>2.56469E-2</v>
      </c>
      <c r="DQ67">
        <v>1.55802</v>
      </c>
      <c r="DR67">
        <v>1.0957699999999999</v>
      </c>
      <c r="DS67" t="s">
        <v>689</v>
      </c>
      <c r="DT67" t="s">
        <v>700</v>
      </c>
      <c r="DU67" t="s">
        <v>701</v>
      </c>
      <c r="DV67" t="s">
        <v>455</v>
      </c>
      <c r="DW67">
        <v>8.5341799999999995E-2</v>
      </c>
      <c r="DX67">
        <v>8.4832099999999994E-2</v>
      </c>
      <c r="EC67">
        <v>14.75</v>
      </c>
      <c r="ED67">
        <v>0</v>
      </c>
      <c r="EE67">
        <v>15.59</v>
      </c>
      <c r="EF67">
        <v>0</v>
      </c>
      <c r="EG67">
        <v>4.79</v>
      </c>
      <c r="EH67">
        <v>0</v>
      </c>
      <c r="EI67">
        <v>4.16</v>
      </c>
      <c r="EJ67">
        <v>4.5199999999999996</v>
      </c>
      <c r="EK67">
        <v>1</v>
      </c>
      <c r="EL67">
        <v>1</v>
      </c>
      <c r="EM67">
        <v>2.8130000000000002</v>
      </c>
      <c r="EP67">
        <v>1</v>
      </c>
      <c r="EQ67">
        <v>1</v>
      </c>
      <c r="ER67">
        <v>45.637</v>
      </c>
      <c r="ES67">
        <v>46.384</v>
      </c>
      <c r="ET67">
        <v>45.566400000000002</v>
      </c>
      <c r="EU67">
        <v>46.312600000000003</v>
      </c>
      <c r="EV67">
        <v>989.07299999999998</v>
      </c>
      <c r="EW67">
        <v>10.1205</v>
      </c>
      <c r="EX67">
        <v>62.4101</v>
      </c>
      <c r="EY67">
        <v>306.19499999999999</v>
      </c>
      <c r="EZ67">
        <v>0</v>
      </c>
      <c r="FA67">
        <v>-356.99599999999998</v>
      </c>
      <c r="FB67">
        <v>0</v>
      </c>
      <c r="FC67">
        <v>0</v>
      </c>
      <c r="FD67">
        <v>134.46700000000001</v>
      </c>
      <c r="FE67">
        <v>168.739</v>
      </c>
      <c r="FF67">
        <v>457.98599999999999</v>
      </c>
      <c r="FG67">
        <v>35.051499999999997</v>
      </c>
      <c r="FH67">
        <v>1807.05</v>
      </c>
      <c r="FI67">
        <v>0</v>
      </c>
      <c r="FJ67">
        <v>0</v>
      </c>
      <c r="FK67">
        <v>0</v>
      </c>
      <c r="FL67">
        <v>276.30599999999998</v>
      </c>
      <c r="FM67">
        <v>276.30599999999998</v>
      </c>
      <c r="FN67">
        <v>547.351</v>
      </c>
      <c r="FO67">
        <v>10.1816</v>
      </c>
      <c r="FP67">
        <v>31.205100000000002</v>
      </c>
      <c r="FQ67">
        <v>145.62899999999999</v>
      </c>
      <c r="FR67">
        <v>-118.999</v>
      </c>
      <c r="FS67">
        <v>67.2333</v>
      </c>
      <c r="FT67">
        <v>84.826499999999996</v>
      </c>
      <c r="FU67">
        <v>228.99299999999999</v>
      </c>
      <c r="FV67">
        <v>17.5258</v>
      </c>
      <c r="FW67">
        <v>1013.95</v>
      </c>
      <c r="FX67">
        <v>0</v>
      </c>
      <c r="FY67">
        <v>0</v>
      </c>
      <c r="FZ67">
        <v>276.30599999999998</v>
      </c>
      <c r="GA67">
        <v>276.30599999999998</v>
      </c>
      <c r="GB67">
        <v>2.8130000000000002</v>
      </c>
      <c r="GC67">
        <v>4647.67</v>
      </c>
      <c r="GD67">
        <v>2365.21</v>
      </c>
      <c r="GE67">
        <v>50.8902</v>
      </c>
      <c r="GF67">
        <v>2.8130000000000002</v>
      </c>
      <c r="GG67">
        <v>4647.67</v>
      </c>
      <c r="GH67">
        <v>2331.5300000000002</v>
      </c>
      <c r="GI67">
        <v>50.165700000000001</v>
      </c>
      <c r="GJ67">
        <v>0</v>
      </c>
      <c r="GK67">
        <v>0</v>
      </c>
    </row>
    <row r="68" spans="1:193" x14ac:dyDescent="0.3">
      <c r="A68" s="110">
        <v>45966.828680555554</v>
      </c>
      <c r="B68" t="s">
        <v>765</v>
      </c>
      <c r="D68">
        <v>12</v>
      </c>
      <c r="E68">
        <v>1</v>
      </c>
      <c r="F68">
        <v>2100</v>
      </c>
      <c r="G68" t="s">
        <v>452</v>
      </c>
      <c r="H68" t="s">
        <v>453</v>
      </c>
      <c r="I68">
        <v>0.51</v>
      </c>
      <c r="J68">
        <v>0.47</v>
      </c>
      <c r="K68">
        <v>4.03</v>
      </c>
      <c r="L68">
        <v>49</v>
      </c>
      <c r="M68">
        <v>1531.58</v>
      </c>
      <c r="N68">
        <v>176.74199999999999</v>
      </c>
      <c r="O68">
        <v>277.07299999999998</v>
      </c>
      <c r="P68">
        <v>1304.79</v>
      </c>
      <c r="Q68">
        <v>0</v>
      </c>
      <c r="R68">
        <v>-4222.1400000000003</v>
      </c>
      <c r="S68">
        <v>0</v>
      </c>
      <c r="T68">
        <v>0</v>
      </c>
      <c r="U68">
        <v>505.55700000000002</v>
      </c>
      <c r="V68">
        <v>935</v>
      </c>
      <c r="W68">
        <v>2025.88</v>
      </c>
      <c r="X68">
        <v>119.621</v>
      </c>
      <c r="Y68">
        <v>2654.1</v>
      </c>
      <c r="Z68">
        <v>3290.18</v>
      </c>
      <c r="AA68">
        <v>39.826700000000002</v>
      </c>
      <c r="AB68">
        <v>0</v>
      </c>
      <c r="AC68">
        <v>0</v>
      </c>
      <c r="AD68">
        <v>0</v>
      </c>
      <c r="AE68">
        <v>43.1492</v>
      </c>
      <c r="AF68">
        <v>43.1492</v>
      </c>
      <c r="AG68">
        <v>0</v>
      </c>
      <c r="AH68">
        <v>5.87</v>
      </c>
      <c r="AI68">
        <v>0.61</v>
      </c>
      <c r="AJ68">
        <v>0.88</v>
      </c>
      <c r="AK68">
        <v>4.18</v>
      </c>
      <c r="AL68">
        <v>0</v>
      </c>
      <c r="AM68">
        <v>-5.13</v>
      </c>
      <c r="AN68">
        <v>0</v>
      </c>
      <c r="AO68">
        <v>0</v>
      </c>
      <c r="AP68">
        <v>1.75</v>
      </c>
      <c r="AQ68">
        <v>5.43</v>
      </c>
      <c r="AR68">
        <v>6.66</v>
      </c>
      <c r="AS68">
        <v>0.42</v>
      </c>
      <c r="AT68">
        <v>20.67</v>
      </c>
      <c r="AU68">
        <v>11.54</v>
      </c>
      <c r="AV68">
        <v>2.35</v>
      </c>
      <c r="AW68">
        <v>0.11</v>
      </c>
      <c r="AX68">
        <v>0.22</v>
      </c>
      <c r="AY68">
        <v>1.1100000000000001</v>
      </c>
      <c r="AZ68">
        <v>-0.87</v>
      </c>
      <c r="BA68">
        <v>0</v>
      </c>
      <c r="BB68">
        <v>0</v>
      </c>
      <c r="BC68">
        <v>0.5</v>
      </c>
      <c r="BD68">
        <v>2.57</v>
      </c>
      <c r="BE68">
        <v>1.76</v>
      </c>
      <c r="BF68">
        <v>0.12</v>
      </c>
      <c r="BG68">
        <v>7.87</v>
      </c>
      <c r="BH68">
        <v>0.53002099999999996</v>
      </c>
      <c r="BI68">
        <v>8.9803000000000001E-3</v>
      </c>
      <c r="BJ68">
        <v>3.1638800000000002E-2</v>
      </c>
      <c r="BK68">
        <v>0.14572499999999999</v>
      </c>
      <c r="BL68">
        <v>0</v>
      </c>
      <c r="BM68">
        <v>-6.98747E-3</v>
      </c>
      <c r="BN68">
        <v>0</v>
      </c>
      <c r="BO68">
        <v>0</v>
      </c>
      <c r="BP68">
        <v>5.8625900000000002E-2</v>
      </c>
      <c r="BQ68">
        <v>8.6452799999999996E-2</v>
      </c>
      <c r="BR68">
        <v>0.24510499999999999</v>
      </c>
      <c r="BS68">
        <v>2.02483E-2</v>
      </c>
      <c r="BT68">
        <v>1.11981</v>
      </c>
      <c r="BU68">
        <v>0.71636500000000003</v>
      </c>
      <c r="BV68">
        <v>1642.07</v>
      </c>
      <c r="BW68">
        <v>235.41</v>
      </c>
      <c r="BX68">
        <v>277.07299999999998</v>
      </c>
      <c r="BY68">
        <v>1271.28</v>
      </c>
      <c r="BZ68">
        <v>-4222.1400000000003</v>
      </c>
      <c r="CA68">
        <v>505.55700000000002</v>
      </c>
      <c r="CB68">
        <v>940.84699999999998</v>
      </c>
      <c r="CC68">
        <v>2025.88</v>
      </c>
      <c r="CD68">
        <v>119.621</v>
      </c>
      <c r="CE68">
        <v>2795.6</v>
      </c>
      <c r="CF68">
        <v>3425.83</v>
      </c>
      <c r="CG68">
        <v>73.775199999999998</v>
      </c>
      <c r="CH68">
        <v>0</v>
      </c>
      <c r="CI68">
        <v>0</v>
      </c>
      <c r="CJ68">
        <v>43.1492</v>
      </c>
      <c r="CK68">
        <v>43.1492</v>
      </c>
      <c r="CL68">
        <v>0</v>
      </c>
      <c r="CM68">
        <v>6.27</v>
      </c>
      <c r="CN68">
        <v>0.83</v>
      </c>
      <c r="CO68">
        <v>0.88</v>
      </c>
      <c r="CP68">
        <v>4.07</v>
      </c>
      <c r="CQ68">
        <v>-5.18</v>
      </c>
      <c r="CR68">
        <v>1.75</v>
      </c>
      <c r="CS68">
        <v>5.44</v>
      </c>
      <c r="CT68">
        <v>6.66</v>
      </c>
      <c r="CU68">
        <v>0.42</v>
      </c>
      <c r="CV68">
        <v>21.14</v>
      </c>
      <c r="CW68">
        <v>12.05</v>
      </c>
      <c r="CX68">
        <v>2.5</v>
      </c>
      <c r="CY68">
        <v>0.15</v>
      </c>
      <c r="CZ68">
        <v>0.22</v>
      </c>
      <c r="DA68">
        <v>4.95</v>
      </c>
      <c r="DB68">
        <v>-0.87</v>
      </c>
      <c r="DC68">
        <v>0.5</v>
      </c>
      <c r="DD68">
        <v>2.57</v>
      </c>
      <c r="DE68">
        <v>1.76</v>
      </c>
      <c r="DF68">
        <v>0.12</v>
      </c>
      <c r="DG68">
        <v>11.9</v>
      </c>
      <c r="DH68">
        <v>0.546149</v>
      </c>
      <c r="DI68">
        <v>9.0878699999999996E-3</v>
      </c>
      <c r="DJ68">
        <v>3.1638800000000002E-2</v>
      </c>
      <c r="DK68">
        <v>0.14361299999999999</v>
      </c>
      <c r="DL68">
        <v>-6.98747E-3</v>
      </c>
      <c r="DM68">
        <v>5.8625900000000002E-2</v>
      </c>
      <c r="DN68">
        <v>8.6817800000000001E-2</v>
      </c>
      <c r="DO68">
        <v>0.24510499999999999</v>
      </c>
      <c r="DP68">
        <v>2.02483E-2</v>
      </c>
      <c r="DQ68">
        <v>1.1343000000000001</v>
      </c>
      <c r="DR68">
        <v>0.73048900000000005</v>
      </c>
      <c r="DS68" t="s">
        <v>689</v>
      </c>
      <c r="DT68" t="s">
        <v>700</v>
      </c>
      <c r="DU68" t="s">
        <v>701</v>
      </c>
      <c r="DV68" t="s">
        <v>455</v>
      </c>
      <c r="DW68">
        <v>1.4488900000000001E-2</v>
      </c>
      <c r="DX68">
        <v>1.41239E-2</v>
      </c>
      <c r="EC68">
        <v>11.54</v>
      </c>
      <c r="ED68">
        <v>0</v>
      </c>
      <c r="EE68">
        <v>12.05</v>
      </c>
      <c r="EF68">
        <v>0</v>
      </c>
      <c r="EG68">
        <v>3.79</v>
      </c>
      <c r="EH68">
        <v>0</v>
      </c>
      <c r="EI68">
        <v>2.93</v>
      </c>
      <c r="EJ68">
        <v>4.8899999999999997</v>
      </c>
      <c r="EK68">
        <v>1</v>
      </c>
      <c r="EL68">
        <v>1</v>
      </c>
      <c r="EM68">
        <v>2.6873</v>
      </c>
      <c r="EP68">
        <v>1</v>
      </c>
      <c r="EQ68">
        <v>1</v>
      </c>
      <c r="ER68">
        <v>26.847999999999999</v>
      </c>
      <c r="ES68">
        <v>27.213000000000001</v>
      </c>
      <c r="ET68">
        <v>26.9893</v>
      </c>
      <c r="EU68">
        <v>27.356400000000001</v>
      </c>
      <c r="EV68">
        <v>522.74199999999996</v>
      </c>
      <c r="EW68">
        <v>25.499500000000001</v>
      </c>
      <c r="EX68">
        <v>49.9895</v>
      </c>
      <c r="EY68">
        <v>246.79599999999999</v>
      </c>
      <c r="EZ68">
        <v>0</v>
      </c>
      <c r="FA68">
        <v>-288.58</v>
      </c>
      <c r="FB68">
        <v>0</v>
      </c>
      <c r="FC68">
        <v>0</v>
      </c>
      <c r="FD68">
        <v>110.404</v>
      </c>
      <c r="FE68">
        <v>156.88800000000001</v>
      </c>
      <c r="FF68">
        <v>391.38499999999999</v>
      </c>
      <c r="FG68">
        <v>27.673200000000001</v>
      </c>
      <c r="FH68">
        <v>1242.8</v>
      </c>
      <c r="FI68">
        <v>0</v>
      </c>
      <c r="FJ68">
        <v>0</v>
      </c>
      <c r="FK68">
        <v>0</v>
      </c>
      <c r="FL68">
        <v>252.315</v>
      </c>
      <c r="FM68">
        <v>252.315</v>
      </c>
      <c r="FN68">
        <v>280.07100000000003</v>
      </c>
      <c r="FO68">
        <v>16.9802</v>
      </c>
      <c r="FP68">
        <v>24.994700000000002</v>
      </c>
      <c r="FQ68">
        <v>119.75</v>
      </c>
      <c r="FR68">
        <v>-96.193399999999997</v>
      </c>
      <c r="FS68">
        <v>55.201799999999999</v>
      </c>
      <c r="FT68">
        <v>78.835300000000004</v>
      </c>
      <c r="FU68">
        <v>195.69200000000001</v>
      </c>
      <c r="FV68">
        <v>13.836600000000001</v>
      </c>
      <c r="FW68">
        <v>689.16899999999998</v>
      </c>
      <c r="FX68">
        <v>0</v>
      </c>
      <c r="FY68">
        <v>0</v>
      </c>
      <c r="FZ68">
        <v>252.315</v>
      </c>
      <c r="GA68">
        <v>252.315</v>
      </c>
      <c r="GB68">
        <v>2.6873</v>
      </c>
      <c r="GC68">
        <v>4223.38</v>
      </c>
      <c r="GD68">
        <v>2271.0700000000002</v>
      </c>
      <c r="GE68">
        <v>53.773699999999998</v>
      </c>
      <c r="GF68">
        <v>2.6873</v>
      </c>
      <c r="GG68">
        <v>4223.38</v>
      </c>
      <c r="GH68">
        <v>2248.14</v>
      </c>
      <c r="GI68">
        <v>53.230699999999999</v>
      </c>
      <c r="GJ68">
        <v>0</v>
      </c>
      <c r="GK68">
        <v>0</v>
      </c>
    </row>
    <row r="69" spans="1:193" x14ac:dyDescent="0.3">
      <c r="A69" s="110">
        <v>45966.829328703701</v>
      </c>
      <c r="B69" t="s">
        <v>766</v>
      </c>
      <c r="D69">
        <v>12</v>
      </c>
      <c r="E69">
        <v>1</v>
      </c>
      <c r="F69">
        <v>2100</v>
      </c>
      <c r="G69" t="s">
        <v>452</v>
      </c>
      <c r="H69" t="s">
        <v>456</v>
      </c>
      <c r="I69">
        <v>0.11</v>
      </c>
      <c r="J69">
        <v>0.14000000000000001</v>
      </c>
      <c r="K69">
        <v>3.95</v>
      </c>
      <c r="L69">
        <v>-31</v>
      </c>
      <c r="M69">
        <v>1479.03</v>
      </c>
      <c r="N69">
        <v>311.95999999999998</v>
      </c>
      <c r="O69">
        <v>277.07299999999998</v>
      </c>
      <c r="P69">
        <v>1303.81</v>
      </c>
      <c r="Q69">
        <v>0</v>
      </c>
      <c r="R69">
        <v>-4222.1400000000003</v>
      </c>
      <c r="S69">
        <v>0</v>
      </c>
      <c r="T69">
        <v>0</v>
      </c>
      <c r="U69">
        <v>505.55700000000002</v>
      </c>
      <c r="V69">
        <v>941.26700000000005</v>
      </c>
      <c r="W69">
        <v>2025.88</v>
      </c>
      <c r="X69">
        <v>119.621</v>
      </c>
      <c r="Y69">
        <v>2742.05</v>
      </c>
      <c r="Z69">
        <v>3371.87</v>
      </c>
      <c r="AA69">
        <v>119.57299999999999</v>
      </c>
      <c r="AB69">
        <v>0</v>
      </c>
      <c r="AC69">
        <v>0</v>
      </c>
      <c r="AD69">
        <v>0</v>
      </c>
      <c r="AE69">
        <v>43.1492</v>
      </c>
      <c r="AF69">
        <v>43.1492</v>
      </c>
      <c r="AG69">
        <v>0</v>
      </c>
      <c r="AH69">
        <v>5.78</v>
      </c>
      <c r="AI69">
        <v>1.1000000000000001</v>
      </c>
      <c r="AJ69">
        <v>0.88</v>
      </c>
      <c r="AK69">
        <v>4.18</v>
      </c>
      <c r="AL69">
        <v>0</v>
      </c>
      <c r="AM69">
        <v>-5.21</v>
      </c>
      <c r="AN69">
        <v>0</v>
      </c>
      <c r="AO69">
        <v>0</v>
      </c>
      <c r="AP69">
        <v>1.75</v>
      </c>
      <c r="AQ69">
        <v>5.44</v>
      </c>
      <c r="AR69">
        <v>6.66</v>
      </c>
      <c r="AS69">
        <v>0.42</v>
      </c>
      <c r="AT69">
        <v>21</v>
      </c>
      <c r="AU69">
        <v>11.94</v>
      </c>
      <c r="AV69">
        <v>2.34</v>
      </c>
      <c r="AW69">
        <v>0.2</v>
      </c>
      <c r="AX69">
        <v>0.22</v>
      </c>
      <c r="AY69">
        <v>1.1100000000000001</v>
      </c>
      <c r="AZ69">
        <v>-0.87</v>
      </c>
      <c r="BA69">
        <v>0</v>
      </c>
      <c r="BB69">
        <v>0</v>
      </c>
      <c r="BC69">
        <v>0.5</v>
      </c>
      <c r="BD69">
        <v>2.57</v>
      </c>
      <c r="BE69">
        <v>1.76</v>
      </c>
      <c r="BF69">
        <v>0.12</v>
      </c>
      <c r="BG69">
        <v>7.95</v>
      </c>
      <c r="BH69">
        <v>0.56847800000000004</v>
      </c>
      <c r="BI69">
        <v>1.05629E-2</v>
      </c>
      <c r="BJ69">
        <v>3.1638800000000002E-2</v>
      </c>
      <c r="BK69">
        <v>0.14557300000000001</v>
      </c>
      <c r="BL69">
        <v>0</v>
      </c>
      <c r="BM69">
        <v>-6.98747E-3</v>
      </c>
      <c r="BN69">
        <v>0</v>
      </c>
      <c r="BO69">
        <v>0</v>
      </c>
      <c r="BP69">
        <v>5.8625900000000002E-2</v>
      </c>
      <c r="BQ69">
        <v>8.6786000000000002E-2</v>
      </c>
      <c r="BR69">
        <v>0.24510499999999999</v>
      </c>
      <c r="BS69">
        <v>2.02483E-2</v>
      </c>
      <c r="BT69">
        <v>1.1600299999999999</v>
      </c>
      <c r="BU69">
        <v>0.75625299999999995</v>
      </c>
      <c r="BV69">
        <v>1642.07</v>
      </c>
      <c r="BW69">
        <v>235.41</v>
      </c>
      <c r="BX69">
        <v>277.07299999999998</v>
      </c>
      <c r="BY69">
        <v>1271.28</v>
      </c>
      <c r="BZ69">
        <v>-4222.1400000000003</v>
      </c>
      <c r="CA69">
        <v>505.55700000000002</v>
      </c>
      <c r="CB69">
        <v>940.84699999999998</v>
      </c>
      <c r="CC69">
        <v>2025.88</v>
      </c>
      <c r="CD69">
        <v>119.621</v>
      </c>
      <c r="CE69">
        <v>2795.6</v>
      </c>
      <c r="CF69">
        <v>3425.83</v>
      </c>
      <c r="CG69">
        <v>73.775199999999998</v>
      </c>
      <c r="CH69">
        <v>0</v>
      </c>
      <c r="CI69">
        <v>0</v>
      </c>
      <c r="CJ69">
        <v>43.1492</v>
      </c>
      <c r="CK69">
        <v>43.1492</v>
      </c>
      <c r="CL69">
        <v>0</v>
      </c>
      <c r="CM69">
        <v>6.27</v>
      </c>
      <c r="CN69">
        <v>0.83</v>
      </c>
      <c r="CO69">
        <v>0.88</v>
      </c>
      <c r="CP69">
        <v>4.07</v>
      </c>
      <c r="CQ69">
        <v>-5.18</v>
      </c>
      <c r="CR69">
        <v>1.75</v>
      </c>
      <c r="CS69">
        <v>5.44</v>
      </c>
      <c r="CT69">
        <v>6.66</v>
      </c>
      <c r="CU69">
        <v>0.42</v>
      </c>
      <c r="CV69">
        <v>21.14</v>
      </c>
      <c r="CW69">
        <v>12.05</v>
      </c>
      <c r="CX69">
        <v>2.5</v>
      </c>
      <c r="CY69">
        <v>0.15</v>
      </c>
      <c r="CZ69">
        <v>0.22</v>
      </c>
      <c r="DA69">
        <v>4.95</v>
      </c>
      <c r="DB69">
        <v>-0.87</v>
      </c>
      <c r="DC69">
        <v>0.5</v>
      </c>
      <c r="DD69">
        <v>2.57</v>
      </c>
      <c r="DE69">
        <v>1.76</v>
      </c>
      <c r="DF69">
        <v>0.12</v>
      </c>
      <c r="DG69">
        <v>11.9</v>
      </c>
      <c r="DH69">
        <v>0.546149</v>
      </c>
      <c r="DI69">
        <v>9.0878699999999996E-3</v>
      </c>
      <c r="DJ69">
        <v>3.1638800000000002E-2</v>
      </c>
      <c r="DK69">
        <v>0.14361299999999999</v>
      </c>
      <c r="DL69">
        <v>-6.98747E-3</v>
      </c>
      <c r="DM69">
        <v>5.8625900000000002E-2</v>
      </c>
      <c r="DN69">
        <v>8.6817800000000001E-2</v>
      </c>
      <c r="DO69">
        <v>0.24510499999999999</v>
      </c>
      <c r="DP69">
        <v>2.02483E-2</v>
      </c>
      <c r="DQ69">
        <v>1.1343000000000001</v>
      </c>
      <c r="DR69">
        <v>0.73048900000000005</v>
      </c>
      <c r="DS69" t="s">
        <v>689</v>
      </c>
      <c r="DT69" t="s">
        <v>700</v>
      </c>
      <c r="DU69" t="s">
        <v>701</v>
      </c>
      <c r="DV69" t="s">
        <v>455</v>
      </c>
      <c r="DW69">
        <v>-2.5732100000000001E-2</v>
      </c>
      <c r="DX69">
        <v>-2.57638E-2</v>
      </c>
      <c r="EC69">
        <v>11.94</v>
      </c>
      <c r="ED69">
        <v>0</v>
      </c>
      <c r="EE69">
        <v>12.05</v>
      </c>
      <c r="EF69">
        <v>0</v>
      </c>
      <c r="EG69">
        <v>3.87</v>
      </c>
      <c r="EH69">
        <v>0</v>
      </c>
      <c r="EI69">
        <v>2.93</v>
      </c>
      <c r="EJ69">
        <v>4.8899999999999997</v>
      </c>
      <c r="EK69">
        <v>1</v>
      </c>
      <c r="EL69">
        <v>1</v>
      </c>
      <c r="EM69">
        <v>2.6873</v>
      </c>
      <c r="EP69">
        <v>1</v>
      </c>
      <c r="EQ69">
        <v>1</v>
      </c>
      <c r="ER69">
        <v>26.847999999999999</v>
      </c>
      <c r="ES69">
        <v>27.213000000000001</v>
      </c>
      <c r="ET69">
        <v>26.9893</v>
      </c>
      <c r="EU69">
        <v>27.356400000000001</v>
      </c>
      <c r="EV69">
        <v>520.21900000000005</v>
      </c>
      <c r="EW69">
        <v>44.699300000000001</v>
      </c>
      <c r="EX69">
        <v>49.9895</v>
      </c>
      <c r="EY69">
        <v>246.738</v>
      </c>
      <c r="EZ69">
        <v>0</v>
      </c>
      <c r="FA69">
        <v>-288.58</v>
      </c>
      <c r="FB69">
        <v>0</v>
      </c>
      <c r="FC69">
        <v>0</v>
      </c>
      <c r="FD69">
        <v>110.404</v>
      </c>
      <c r="FE69">
        <v>157.78</v>
      </c>
      <c r="FF69">
        <v>391.38499999999999</v>
      </c>
      <c r="FG69">
        <v>27.673200000000001</v>
      </c>
      <c r="FH69">
        <v>1260.31</v>
      </c>
      <c r="FI69">
        <v>0</v>
      </c>
      <c r="FJ69">
        <v>0</v>
      </c>
      <c r="FK69">
        <v>0</v>
      </c>
      <c r="FL69">
        <v>252.315</v>
      </c>
      <c r="FM69">
        <v>252.315</v>
      </c>
      <c r="FN69">
        <v>280.07100000000003</v>
      </c>
      <c r="FO69">
        <v>16.9802</v>
      </c>
      <c r="FP69">
        <v>24.994700000000002</v>
      </c>
      <c r="FQ69">
        <v>119.75</v>
      </c>
      <c r="FR69">
        <v>-96.193399999999997</v>
      </c>
      <c r="FS69">
        <v>55.201799999999999</v>
      </c>
      <c r="FT69">
        <v>78.835300000000004</v>
      </c>
      <c r="FU69">
        <v>195.69200000000001</v>
      </c>
      <c r="FV69">
        <v>13.836600000000001</v>
      </c>
      <c r="FW69">
        <v>689.16899999999998</v>
      </c>
      <c r="FX69">
        <v>0</v>
      </c>
      <c r="FY69">
        <v>0</v>
      </c>
      <c r="FZ69">
        <v>252.315</v>
      </c>
      <c r="GA69">
        <v>252.315</v>
      </c>
      <c r="GB69">
        <v>2.6873</v>
      </c>
      <c r="GC69">
        <v>4223.38</v>
      </c>
      <c r="GD69">
        <v>2234.19</v>
      </c>
      <c r="GE69">
        <v>52.900500000000001</v>
      </c>
      <c r="GF69">
        <v>2.6873</v>
      </c>
      <c r="GG69">
        <v>4223.38</v>
      </c>
      <c r="GH69">
        <v>2248.14</v>
      </c>
      <c r="GI69">
        <v>53.230699999999999</v>
      </c>
      <c r="GJ69">
        <v>0</v>
      </c>
      <c r="GK69">
        <v>0</v>
      </c>
    </row>
    <row r="70" spans="1:193" x14ac:dyDescent="0.3">
      <c r="A70" s="110">
        <v>45966.829988425925</v>
      </c>
      <c r="B70" t="s">
        <v>767</v>
      </c>
      <c r="D70">
        <v>12</v>
      </c>
      <c r="E70">
        <v>1</v>
      </c>
      <c r="F70">
        <v>2100</v>
      </c>
      <c r="G70" t="s">
        <v>452</v>
      </c>
      <c r="H70" t="s">
        <v>456</v>
      </c>
      <c r="I70">
        <v>-0.52</v>
      </c>
      <c r="J70">
        <v>-0.52</v>
      </c>
      <c r="K70">
        <v>3.66</v>
      </c>
      <c r="L70">
        <v>23</v>
      </c>
      <c r="M70">
        <v>1757.01</v>
      </c>
      <c r="N70">
        <v>220.03899999999999</v>
      </c>
      <c r="O70">
        <v>277.07299999999998</v>
      </c>
      <c r="P70">
        <v>1294.68</v>
      </c>
      <c r="Q70">
        <v>0</v>
      </c>
      <c r="R70">
        <v>-4222.1400000000003</v>
      </c>
      <c r="S70">
        <v>0</v>
      </c>
      <c r="T70">
        <v>0</v>
      </c>
      <c r="U70">
        <v>505.55700000000002</v>
      </c>
      <c r="V70">
        <v>936.51499999999999</v>
      </c>
      <c r="W70">
        <v>2025.88</v>
      </c>
      <c r="X70">
        <v>119.621</v>
      </c>
      <c r="Y70">
        <v>2914.24</v>
      </c>
      <c r="Z70">
        <v>3548.81</v>
      </c>
      <c r="AA70">
        <v>66.042900000000003</v>
      </c>
      <c r="AB70">
        <v>0</v>
      </c>
      <c r="AC70">
        <v>0</v>
      </c>
      <c r="AD70">
        <v>0</v>
      </c>
      <c r="AE70">
        <v>43.1492</v>
      </c>
      <c r="AF70">
        <v>43.1492</v>
      </c>
      <c r="AG70">
        <v>0</v>
      </c>
      <c r="AH70">
        <v>6.73</v>
      </c>
      <c r="AI70">
        <v>0.81</v>
      </c>
      <c r="AJ70">
        <v>0.88</v>
      </c>
      <c r="AK70">
        <v>4.1500000000000004</v>
      </c>
      <c r="AL70">
        <v>0</v>
      </c>
      <c r="AM70">
        <v>-5.17</v>
      </c>
      <c r="AN70">
        <v>0</v>
      </c>
      <c r="AO70">
        <v>0</v>
      </c>
      <c r="AP70">
        <v>1.75</v>
      </c>
      <c r="AQ70">
        <v>5.43</v>
      </c>
      <c r="AR70">
        <v>6.66</v>
      </c>
      <c r="AS70">
        <v>0.42</v>
      </c>
      <c r="AT70">
        <v>21.66</v>
      </c>
      <c r="AU70">
        <v>12.57</v>
      </c>
      <c r="AV70">
        <v>2.69</v>
      </c>
      <c r="AW70">
        <v>0.15</v>
      </c>
      <c r="AX70">
        <v>0.22</v>
      </c>
      <c r="AY70">
        <v>1.1000000000000001</v>
      </c>
      <c r="AZ70">
        <v>-0.87</v>
      </c>
      <c r="BA70">
        <v>0</v>
      </c>
      <c r="BB70">
        <v>0</v>
      </c>
      <c r="BC70">
        <v>0.5</v>
      </c>
      <c r="BD70">
        <v>2.57</v>
      </c>
      <c r="BE70">
        <v>1.76</v>
      </c>
      <c r="BF70">
        <v>0.12</v>
      </c>
      <c r="BG70">
        <v>8.24</v>
      </c>
      <c r="BH70">
        <v>0.60192999999999997</v>
      </c>
      <c r="BI70">
        <v>9.2367000000000005E-3</v>
      </c>
      <c r="BJ70">
        <v>3.1638800000000002E-2</v>
      </c>
      <c r="BK70">
        <v>0.14575299999999999</v>
      </c>
      <c r="BL70">
        <v>0</v>
      </c>
      <c r="BM70">
        <v>-6.98747E-3</v>
      </c>
      <c r="BN70">
        <v>0</v>
      </c>
      <c r="BO70">
        <v>0</v>
      </c>
      <c r="BP70">
        <v>5.8625900000000002E-2</v>
      </c>
      <c r="BQ70">
        <v>8.6638300000000001E-2</v>
      </c>
      <c r="BR70">
        <v>0.24510499999999999</v>
      </c>
      <c r="BS70">
        <v>2.02483E-2</v>
      </c>
      <c r="BT70">
        <v>1.1921900000000001</v>
      </c>
      <c r="BU70">
        <v>0.78855900000000001</v>
      </c>
      <c r="BV70">
        <v>1642.07</v>
      </c>
      <c r="BW70">
        <v>235.40600000000001</v>
      </c>
      <c r="BX70">
        <v>277.07299999999998</v>
      </c>
      <c r="BY70">
        <v>1271.28</v>
      </c>
      <c r="BZ70">
        <v>-4222.1400000000003</v>
      </c>
      <c r="CA70">
        <v>505.55700000000002</v>
      </c>
      <c r="CB70">
        <v>940.84699999999998</v>
      </c>
      <c r="CC70">
        <v>2025.88</v>
      </c>
      <c r="CD70">
        <v>119.621</v>
      </c>
      <c r="CE70">
        <v>2795.59</v>
      </c>
      <c r="CF70">
        <v>3425.83</v>
      </c>
      <c r="CG70">
        <v>73.772999999999996</v>
      </c>
      <c r="CH70">
        <v>0</v>
      </c>
      <c r="CI70">
        <v>0</v>
      </c>
      <c r="CJ70">
        <v>43.1492</v>
      </c>
      <c r="CK70">
        <v>43.1492</v>
      </c>
      <c r="CL70">
        <v>0</v>
      </c>
      <c r="CM70">
        <v>6.27</v>
      </c>
      <c r="CN70">
        <v>0.83</v>
      </c>
      <c r="CO70">
        <v>0.88</v>
      </c>
      <c r="CP70">
        <v>4.07</v>
      </c>
      <c r="CQ70">
        <v>-5.18</v>
      </c>
      <c r="CR70">
        <v>1.75</v>
      </c>
      <c r="CS70">
        <v>5.44</v>
      </c>
      <c r="CT70">
        <v>6.66</v>
      </c>
      <c r="CU70">
        <v>0.42</v>
      </c>
      <c r="CV70">
        <v>21.14</v>
      </c>
      <c r="CW70">
        <v>12.05</v>
      </c>
      <c r="CX70">
        <v>2.5</v>
      </c>
      <c r="CY70">
        <v>0.15</v>
      </c>
      <c r="CZ70">
        <v>0.22</v>
      </c>
      <c r="DA70">
        <v>4.95</v>
      </c>
      <c r="DB70">
        <v>-0.87</v>
      </c>
      <c r="DC70">
        <v>0.5</v>
      </c>
      <c r="DD70">
        <v>2.57</v>
      </c>
      <c r="DE70">
        <v>1.76</v>
      </c>
      <c r="DF70">
        <v>0.12</v>
      </c>
      <c r="DG70">
        <v>11.9</v>
      </c>
      <c r="DH70">
        <v>0.54614799999999997</v>
      </c>
      <c r="DI70">
        <v>9.0878599999999997E-3</v>
      </c>
      <c r="DJ70">
        <v>3.1638800000000002E-2</v>
      </c>
      <c r="DK70">
        <v>0.14361299999999999</v>
      </c>
      <c r="DL70">
        <v>-6.98747E-3</v>
      </c>
      <c r="DM70">
        <v>5.8625900000000002E-2</v>
      </c>
      <c r="DN70">
        <v>8.6817800000000001E-2</v>
      </c>
      <c r="DO70">
        <v>0.24510499999999999</v>
      </c>
      <c r="DP70">
        <v>2.02483E-2</v>
      </c>
      <c r="DQ70">
        <v>1.1343000000000001</v>
      </c>
      <c r="DR70">
        <v>0.73048800000000003</v>
      </c>
      <c r="DS70" t="s">
        <v>689</v>
      </c>
      <c r="DT70" t="s">
        <v>700</v>
      </c>
      <c r="DU70" t="s">
        <v>701</v>
      </c>
      <c r="DV70" t="s">
        <v>455</v>
      </c>
      <c r="DW70">
        <v>-5.7892100000000002E-2</v>
      </c>
      <c r="DX70">
        <v>-5.8071499999999998E-2</v>
      </c>
      <c r="EC70">
        <v>12.57</v>
      </c>
      <c r="ED70">
        <v>0</v>
      </c>
      <c r="EE70">
        <v>12.05</v>
      </c>
      <c r="EF70">
        <v>0</v>
      </c>
      <c r="EG70">
        <v>4.16</v>
      </c>
      <c r="EH70">
        <v>0</v>
      </c>
      <c r="EI70">
        <v>2.93</v>
      </c>
      <c r="EJ70">
        <v>4.8899999999999997</v>
      </c>
      <c r="EK70">
        <v>1</v>
      </c>
      <c r="EL70">
        <v>1</v>
      </c>
      <c r="EM70">
        <v>2.6873</v>
      </c>
      <c r="EP70">
        <v>1</v>
      </c>
      <c r="EQ70">
        <v>1</v>
      </c>
      <c r="ER70">
        <v>26.847999999999999</v>
      </c>
      <c r="ES70">
        <v>27.213000000000001</v>
      </c>
      <c r="ET70">
        <v>26.9892</v>
      </c>
      <c r="EU70">
        <v>27.356300000000001</v>
      </c>
      <c r="EV70">
        <v>598.82799999999997</v>
      </c>
      <c r="EW70">
        <v>32.7498</v>
      </c>
      <c r="EX70">
        <v>49.9895</v>
      </c>
      <c r="EY70">
        <v>243.517</v>
      </c>
      <c r="EZ70">
        <v>0</v>
      </c>
      <c r="FA70">
        <v>-288.58</v>
      </c>
      <c r="FB70">
        <v>0</v>
      </c>
      <c r="FC70">
        <v>0</v>
      </c>
      <c r="FD70">
        <v>110.404</v>
      </c>
      <c r="FE70">
        <v>157.12799999999999</v>
      </c>
      <c r="FF70">
        <v>391.38499999999999</v>
      </c>
      <c r="FG70">
        <v>27.673200000000001</v>
      </c>
      <c r="FH70">
        <v>1323.09</v>
      </c>
      <c r="FI70">
        <v>0</v>
      </c>
      <c r="FJ70">
        <v>0</v>
      </c>
      <c r="FK70">
        <v>0</v>
      </c>
      <c r="FL70">
        <v>252.315</v>
      </c>
      <c r="FM70">
        <v>252.315</v>
      </c>
      <c r="FN70">
        <v>280.07100000000003</v>
      </c>
      <c r="FO70">
        <v>16.98</v>
      </c>
      <c r="FP70">
        <v>24.994700000000002</v>
      </c>
      <c r="FQ70">
        <v>119.75</v>
      </c>
      <c r="FR70">
        <v>-96.193399999999997</v>
      </c>
      <c r="FS70">
        <v>55.201799999999999</v>
      </c>
      <c r="FT70">
        <v>78.835300000000004</v>
      </c>
      <c r="FU70">
        <v>195.69200000000001</v>
      </c>
      <c r="FV70">
        <v>13.836600000000001</v>
      </c>
      <c r="FW70">
        <v>689.16800000000001</v>
      </c>
      <c r="FX70">
        <v>0</v>
      </c>
      <c r="FY70">
        <v>0</v>
      </c>
      <c r="FZ70">
        <v>252.315</v>
      </c>
      <c r="GA70">
        <v>252.315</v>
      </c>
      <c r="GB70">
        <v>2.6873</v>
      </c>
      <c r="GC70">
        <v>4223.38</v>
      </c>
      <c r="GD70">
        <v>2252.67</v>
      </c>
      <c r="GE70">
        <v>53.338099999999997</v>
      </c>
      <c r="GF70">
        <v>2.6873</v>
      </c>
      <c r="GG70">
        <v>4223.38</v>
      </c>
      <c r="GH70">
        <v>2248.13</v>
      </c>
      <c r="GI70">
        <v>53.230699999999999</v>
      </c>
      <c r="GJ70">
        <v>0</v>
      </c>
      <c r="GK70">
        <v>0</v>
      </c>
    </row>
    <row r="71" spans="1:193" x14ac:dyDescent="0.3">
      <c r="A71" s="110">
        <v>45966.830636574072</v>
      </c>
      <c r="B71" t="s">
        <v>768</v>
      </c>
      <c r="D71">
        <v>12</v>
      </c>
      <c r="E71">
        <v>1</v>
      </c>
      <c r="F71">
        <v>2100</v>
      </c>
      <c r="G71" t="s">
        <v>452</v>
      </c>
      <c r="H71" t="s">
        <v>456</v>
      </c>
      <c r="I71">
        <v>-0.38</v>
      </c>
      <c r="J71">
        <v>-0.38</v>
      </c>
      <c r="K71">
        <v>3.74</v>
      </c>
      <c r="L71">
        <v>1</v>
      </c>
      <c r="M71">
        <v>1673.64</v>
      </c>
      <c r="N71">
        <v>252.00399999999999</v>
      </c>
      <c r="O71">
        <v>277.07299999999998</v>
      </c>
      <c r="P71">
        <v>1304.6300000000001</v>
      </c>
      <c r="Q71">
        <v>0</v>
      </c>
      <c r="R71">
        <v>-4222.1400000000003</v>
      </c>
      <c r="S71">
        <v>0</v>
      </c>
      <c r="T71">
        <v>0</v>
      </c>
      <c r="U71">
        <v>505.55700000000002</v>
      </c>
      <c r="V71">
        <v>937.14700000000005</v>
      </c>
      <c r="W71">
        <v>2025.88</v>
      </c>
      <c r="X71">
        <v>119.621</v>
      </c>
      <c r="Y71">
        <v>2873.41</v>
      </c>
      <c r="Z71">
        <v>3507.35</v>
      </c>
      <c r="AA71">
        <v>88.030900000000003</v>
      </c>
      <c r="AB71">
        <v>0</v>
      </c>
      <c r="AC71">
        <v>0</v>
      </c>
      <c r="AD71">
        <v>0</v>
      </c>
      <c r="AE71">
        <v>43.1492</v>
      </c>
      <c r="AF71">
        <v>43.1492</v>
      </c>
      <c r="AG71">
        <v>0</v>
      </c>
      <c r="AH71">
        <v>6.43</v>
      </c>
      <c r="AI71">
        <v>0.94</v>
      </c>
      <c r="AJ71">
        <v>0.88</v>
      </c>
      <c r="AK71">
        <v>4.18</v>
      </c>
      <c r="AL71">
        <v>0</v>
      </c>
      <c r="AM71">
        <v>-5.17</v>
      </c>
      <c r="AN71">
        <v>0</v>
      </c>
      <c r="AO71">
        <v>0</v>
      </c>
      <c r="AP71">
        <v>1.75</v>
      </c>
      <c r="AQ71">
        <v>5.43</v>
      </c>
      <c r="AR71">
        <v>6.66</v>
      </c>
      <c r="AS71">
        <v>0.42</v>
      </c>
      <c r="AT71">
        <v>21.52</v>
      </c>
      <c r="AU71">
        <v>12.43</v>
      </c>
      <c r="AV71">
        <v>2.58</v>
      </c>
      <c r="AW71">
        <v>0.17</v>
      </c>
      <c r="AX71">
        <v>0.22</v>
      </c>
      <c r="AY71">
        <v>1.1100000000000001</v>
      </c>
      <c r="AZ71">
        <v>-0.87</v>
      </c>
      <c r="BA71">
        <v>0</v>
      </c>
      <c r="BB71">
        <v>0</v>
      </c>
      <c r="BC71">
        <v>0.5</v>
      </c>
      <c r="BD71">
        <v>2.57</v>
      </c>
      <c r="BE71">
        <v>1.76</v>
      </c>
      <c r="BF71">
        <v>0.12</v>
      </c>
      <c r="BG71">
        <v>8.16</v>
      </c>
      <c r="BH71">
        <v>0.58456200000000003</v>
      </c>
      <c r="BI71">
        <v>9.7437099999999992E-3</v>
      </c>
      <c r="BJ71">
        <v>3.1638800000000002E-2</v>
      </c>
      <c r="BK71">
        <v>0.145708</v>
      </c>
      <c r="BL71">
        <v>0</v>
      </c>
      <c r="BM71">
        <v>-6.98747E-3</v>
      </c>
      <c r="BN71">
        <v>0</v>
      </c>
      <c r="BO71">
        <v>0</v>
      </c>
      <c r="BP71">
        <v>5.8625900000000002E-2</v>
      </c>
      <c r="BQ71">
        <v>8.6614999999999998E-2</v>
      </c>
      <c r="BR71">
        <v>0.24510499999999999</v>
      </c>
      <c r="BS71">
        <v>2.02483E-2</v>
      </c>
      <c r="BT71">
        <v>1.17526</v>
      </c>
      <c r="BU71">
        <v>0.77165300000000003</v>
      </c>
      <c r="BV71">
        <v>1642.07</v>
      </c>
      <c r="BW71">
        <v>235.41</v>
      </c>
      <c r="BX71">
        <v>277.07299999999998</v>
      </c>
      <c r="BY71">
        <v>1271.28</v>
      </c>
      <c r="BZ71">
        <v>-4222.1400000000003</v>
      </c>
      <c r="CA71">
        <v>505.55700000000002</v>
      </c>
      <c r="CB71">
        <v>940.84699999999998</v>
      </c>
      <c r="CC71">
        <v>2025.88</v>
      </c>
      <c r="CD71">
        <v>119.621</v>
      </c>
      <c r="CE71">
        <v>2795.6</v>
      </c>
      <c r="CF71">
        <v>3425.83</v>
      </c>
      <c r="CG71">
        <v>73.775199999999998</v>
      </c>
      <c r="CH71">
        <v>0</v>
      </c>
      <c r="CI71">
        <v>0</v>
      </c>
      <c r="CJ71">
        <v>43.1492</v>
      </c>
      <c r="CK71">
        <v>43.1492</v>
      </c>
      <c r="CL71">
        <v>0</v>
      </c>
      <c r="CM71">
        <v>6.27</v>
      </c>
      <c r="CN71">
        <v>0.83</v>
      </c>
      <c r="CO71">
        <v>0.88</v>
      </c>
      <c r="CP71">
        <v>4.07</v>
      </c>
      <c r="CQ71">
        <v>-5.18</v>
      </c>
      <c r="CR71">
        <v>1.75</v>
      </c>
      <c r="CS71">
        <v>5.44</v>
      </c>
      <c r="CT71">
        <v>6.66</v>
      </c>
      <c r="CU71">
        <v>0.42</v>
      </c>
      <c r="CV71">
        <v>21.14</v>
      </c>
      <c r="CW71">
        <v>12.05</v>
      </c>
      <c r="CX71">
        <v>2.5</v>
      </c>
      <c r="CY71">
        <v>0.15</v>
      </c>
      <c r="CZ71">
        <v>0.22</v>
      </c>
      <c r="DA71">
        <v>4.95</v>
      </c>
      <c r="DB71">
        <v>-0.87</v>
      </c>
      <c r="DC71">
        <v>0.5</v>
      </c>
      <c r="DD71">
        <v>2.57</v>
      </c>
      <c r="DE71">
        <v>1.76</v>
      </c>
      <c r="DF71">
        <v>0.12</v>
      </c>
      <c r="DG71">
        <v>11.9</v>
      </c>
      <c r="DH71">
        <v>0.546149</v>
      </c>
      <c r="DI71">
        <v>9.0878699999999996E-3</v>
      </c>
      <c r="DJ71">
        <v>3.1638800000000002E-2</v>
      </c>
      <c r="DK71">
        <v>0.14361299999999999</v>
      </c>
      <c r="DL71">
        <v>-6.98747E-3</v>
      </c>
      <c r="DM71">
        <v>5.8625900000000002E-2</v>
      </c>
      <c r="DN71">
        <v>8.6817800000000001E-2</v>
      </c>
      <c r="DO71">
        <v>0.24510499999999999</v>
      </c>
      <c r="DP71">
        <v>2.02483E-2</v>
      </c>
      <c r="DQ71">
        <v>1.1343000000000001</v>
      </c>
      <c r="DR71">
        <v>0.73048900000000005</v>
      </c>
      <c r="DS71" t="s">
        <v>689</v>
      </c>
      <c r="DT71" t="s">
        <v>700</v>
      </c>
      <c r="DU71" t="s">
        <v>701</v>
      </c>
      <c r="DV71" t="s">
        <v>455</v>
      </c>
      <c r="DW71">
        <v>-4.0961499999999998E-2</v>
      </c>
      <c r="DX71">
        <v>-4.1164300000000001E-2</v>
      </c>
      <c r="EC71">
        <v>12.43</v>
      </c>
      <c r="ED71">
        <v>0</v>
      </c>
      <c r="EE71">
        <v>12.05</v>
      </c>
      <c r="EF71">
        <v>0</v>
      </c>
      <c r="EG71">
        <v>4.08</v>
      </c>
      <c r="EH71">
        <v>0</v>
      </c>
      <c r="EI71">
        <v>2.93</v>
      </c>
      <c r="EJ71">
        <v>4.8899999999999997</v>
      </c>
      <c r="EK71">
        <v>1</v>
      </c>
      <c r="EL71">
        <v>1</v>
      </c>
      <c r="EM71">
        <v>2.6873</v>
      </c>
      <c r="EP71">
        <v>1</v>
      </c>
      <c r="EQ71">
        <v>1</v>
      </c>
      <c r="ER71">
        <v>26.847999999999999</v>
      </c>
      <c r="ES71">
        <v>27.213000000000001</v>
      </c>
      <c r="ET71">
        <v>26.9893</v>
      </c>
      <c r="EU71">
        <v>27.356400000000001</v>
      </c>
      <c r="EV71">
        <v>573.06600000000003</v>
      </c>
      <c r="EW71">
        <v>37.723500000000001</v>
      </c>
      <c r="EX71">
        <v>49.9895</v>
      </c>
      <c r="EY71">
        <v>246.77600000000001</v>
      </c>
      <c r="EZ71">
        <v>0</v>
      </c>
      <c r="FA71">
        <v>-288.58</v>
      </c>
      <c r="FB71">
        <v>0</v>
      </c>
      <c r="FC71">
        <v>0</v>
      </c>
      <c r="FD71">
        <v>110.404</v>
      </c>
      <c r="FE71">
        <v>157.16999999999999</v>
      </c>
      <c r="FF71">
        <v>391.38499999999999</v>
      </c>
      <c r="FG71">
        <v>27.673200000000001</v>
      </c>
      <c r="FH71">
        <v>1305.6099999999999</v>
      </c>
      <c r="FI71">
        <v>0</v>
      </c>
      <c r="FJ71">
        <v>0</v>
      </c>
      <c r="FK71">
        <v>0</v>
      </c>
      <c r="FL71">
        <v>252.315</v>
      </c>
      <c r="FM71">
        <v>252.315</v>
      </c>
      <c r="FN71">
        <v>280.07100000000003</v>
      </c>
      <c r="FO71">
        <v>16.9802</v>
      </c>
      <c r="FP71">
        <v>24.994700000000002</v>
      </c>
      <c r="FQ71">
        <v>119.75</v>
      </c>
      <c r="FR71">
        <v>-96.193399999999997</v>
      </c>
      <c r="FS71">
        <v>55.201799999999999</v>
      </c>
      <c r="FT71">
        <v>78.835300000000004</v>
      </c>
      <c r="FU71">
        <v>195.69200000000001</v>
      </c>
      <c r="FV71">
        <v>13.836600000000001</v>
      </c>
      <c r="FW71">
        <v>689.16899999999998</v>
      </c>
      <c r="FX71">
        <v>0</v>
      </c>
      <c r="FY71">
        <v>0</v>
      </c>
      <c r="FZ71">
        <v>252.315</v>
      </c>
      <c r="GA71">
        <v>252.315</v>
      </c>
      <c r="GB71">
        <v>2.6873</v>
      </c>
      <c r="GC71">
        <v>4223.38</v>
      </c>
      <c r="GD71">
        <v>2250.19</v>
      </c>
      <c r="GE71">
        <v>53.279499999999999</v>
      </c>
      <c r="GF71">
        <v>2.6873</v>
      </c>
      <c r="GG71">
        <v>4223.38</v>
      </c>
      <c r="GH71">
        <v>2248.14</v>
      </c>
      <c r="GI71">
        <v>53.230699999999999</v>
      </c>
      <c r="GJ71">
        <v>0</v>
      </c>
      <c r="GK71">
        <v>0</v>
      </c>
    </row>
    <row r="72" spans="1:193" x14ac:dyDescent="0.3">
      <c r="A72" s="110">
        <v>45966.831273148149</v>
      </c>
      <c r="B72" t="s">
        <v>769</v>
      </c>
      <c r="D72">
        <v>12</v>
      </c>
      <c r="E72">
        <v>1</v>
      </c>
      <c r="F72">
        <v>2100</v>
      </c>
      <c r="G72" t="s">
        <v>452</v>
      </c>
      <c r="H72" t="s">
        <v>456</v>
      </c>
      <c r="I72">
        <v>-2.87</v>
      </c>
      <c r="J72">
        <v>-2.88</v>
      </c>
      <c r="K72">
        <v>-0.06</v>
      </c>
      <c r="L72">
        <v>48</v>
      </c>
      <c r="M72">
        <v>161.542</v>
      </c>
      <c r="N72">
        <v>177.54900000000001</v>
      </c>
      <c r="O72">
        <v>277.07299999999998</v>
      </c>
      <c r="P72">
        <v>1304.52</v>
      </c>
      <c r="Q72">
        <v>0</v>
      </c>
      <c r="R72">
        <v>-4222.1400000000003</v>
      </c>
      <c r="S72">
        <v>0</v>
      </c>
      <c r="T72">
        <v>0</v>
      </c>
      <c r="U72">
        <v>505.55700000000002</v>
      </c>
      <c r="V72">
        <v>932.56700000000001</v>
      </c>
      <c r="W72">
        <v>2025.88</v>
      </c>
      <c r="X72">
        <v>119.621</v>
      </c>
      <c r="Y72">
        <v>1282.17</v>
      </c>
      <c r="Z72">
        <v>1920.68</v>
      </c>
      <c r="AA72">
        <v>40.500599999999999</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0.14560100000000001</v>
      </c>
      <c r="BL72">
        <v>0</v>
      </c>
      <c r="BM72">
        <v>-6.98747E-3</v>
      </c>
      <c r="BN72">
        <v>0</v>
      </c>
      <c r="BO72">
        <v>0</v>
      </c>
      <c r="BP72">
        <v>5.8625900000000002E-2</v>
      </c>
      <c r="BQ72">
        <v>8.5755200000000004E-2</v>
      </c>
      <c r="BR72">
        <v>0.24510499999999999</v>
      </c>
      <c r="BS72">
        <v>2.02483E-2</v>
      </c>
      <c r="BT72">
        <v>0.62178100000000003</v>
      </c>
      <c r="BU72">
        <v>0.21903400000000001</v>
      </c>
      <c r="BV72">
        <v>1642.07</v>
      </c>
      <c r="BW72">
        <v>235.41</v>
      </c>
      <c r="BX72">
        <v>277.07299999999998</v>
      </c>
      <c r="BY72">
        <v>1271.28</v>
      </c>
      <c r="BZ72">
        <v>-4222.1400000000003</v>
      </c>
      <c r="CA72">
        <v>505.55700000000002</v>
      </c>
      <c r="CB72">
        <v>940.84699999999998</v>
      </c>
      <c r="CC72">
        <v>2025.88</v>
      </c>
      <c r="CD72">
        <v>119.621</v>
      </c>
      <c r="CE72">
        <v>2795.6</v>
      </c>
      <c r="CF72">
        <v>3425.83</v>
      </c>
      <c r="CG72">
        <v>73.775199999999998</v>
      </c>
      <c r="CH72">
        <v>0</v>
      </c>
      <c r="CI72">
        <v>0</v>
      </c>
      <c r="CJ72">
        <v>43.1492</v>
      </c>
      <c r="CK72">
        <v>43.1492</v>
      </c>
      <c r="CL72">
        <v>0</v>
      </c>
      <c r="CM72">
        <v>6.27</v>
      </c>
      <c r="CN72">
        <v>0.83</v>
      </c>
      <c r="CO72">
        <v>0.88</v>
      </c>
      <c r="CP72">
        <v>4.07</v>
      </c>
      <c r="CQ72">
        <v>-5.12</v>
      </c>
      <c r="CR72">
        <v>1.75</v>
      </c>
      <c r="CS72">
        <v>5.44</v>
      </c>
      <c r="CT72">
        <v>6.66</v>
      </c>
      <c r="CU72">
        <v>0.42</v>
      </c>
      <c r="CV72">
        <v>21.2</v>
      </c>
      <c r="CW72">
        <v>12.05</v>
      </c>
      <c r="CX72">
        <v>2.5</v>
      </c>
      <c r="CY72">
        <v>0.15</v>
      </c>
      <c r="CZ72">
        <v>0.22</v>
      </c>
      <c r="DA72">
        <v>4.95</v>
      </c>
      <c r="DB72">
        <v>-0.87</v>
      </c>
      <c r="DC72">
        <v>0.5</v>
      </c>
      <c r="DD72">
        <v>2.57</v>
      </c>
      <c r="DE72">
        <v>1.76</v>
      </c>
      <c r="DF72">
        <v>0.12</v>
      </c>
      <c r="DG72">
        <v>11.9</v>
      </c>
      <c r="DH72">
        <v>0.546149</v>
      </c>
      <c r="DI72">
        <v>9.0878699999999996E-3</v>
      </c>
      <c r="DJ72">
        <v>3.1638800000000002E-2</v>
      </c>
      <c r="DK72">
        <v>0.14361299999999999</v>
      </c>
      <c r="DL72">
        <v>-6.98747E-3</v>
      </c>
      <c r="DM72">
        <v>5.8625900000000002E-2</v>
      </c>
      <c r="DN72">
        <v>8.6817800000000001E-2</v>
      </c>
      <c r="DO72">
        <v>0.24510499999999999</v>
      </c>
      <c r="DP72">
        <v>2.02483E-2</v>
      </c>
      <c r="DQ72">
        <v>1.1343000000000001</v>
      </c>
      <c r="DR72">
        <v>0.73048900000000005</v>
      </c>
      <c r="DS72" t="s">
        <v>689</v>
      </c>
      <c r="DT72" t="s">
        <v>700</v>
      </c>
      <c r="DU72" t="s">
        <v>701</v>
      </c>
      <c r="DV72" t="s">
        <v>455</v>
      </c>
      <c r="DW72">
        <v>0.512517</v>
      </c>
      <c r="DX72">
        <v>0.51145399999999996</v>
      </c>
      <c r="EC72">
        <v>6.25</v>
      </c>
      <c r="ED72">
        <v>8.67</v>
      </c>
      <c r="EE72">
        <v>12.05</v>
      </c>
      <c r="EF72">
        <v>0</v>
      </c>
      <c r="EG72">
        <v>1.67</v>
      </c>
      <c r="EH72">
        <v>6.22</v>
      </c>
      <c r="EI72">
        <v>2.93</v>
      </c>
      <c r="EJ72">
        <v>4.8899999999999997</v>
      </c>
      <c r="EK72">
        <v>1</v>
      </c>
      <c r="EL72">
        <v>1</v>
      </c>
      <c r="EM72">
        <v>2.6873</v>
      </c>
      <c r="EP72">
        <v>1</v>
      </c>
      <c r="EQ72">
        <v>1</v>
      </c>
      <c r="ER72">
        <v>21.768599999999999</v>
      </c>
      <c r="ES72">
        <v>22.165700000000001</v>
      </c>
      <c r="ET72">
        <v>26.9893</v>
      </c>
      <c r="EU72">
        <v>27.356400000000001</v>
      </c>
      <c r="EV72">
        <v>48.619300000000003</v>
      </c>
      <c r="EW72">
        <v>25.6539</v>
      </c>
      <c r="EX72">
        <v>49.9895</v>
      </c>
      <c r="EY72">
        <v>246.95099999999999</v>
      </c>
      <c r="EZ72">
        <v>0</v>
      </c>
      <c r="FA72">
        <v>-288.58</v>
      </c>
      <c r="FB72">
        <v>0</v>
      </c>
      <c r="FC72">
        <v>0</v>
      </c>
      <c r="FD72">
        <v>110.404</v>
      </c>
      <c r="FE72">
        <v>156.143</v>
      </c>
      <c r="FF72">
        <v>391.38499999999999</v>
      </c>
      <c r="FG72">
        <v>27.673200000000001</v>
      </c>
      <c r="FH72">
        <v>768.23800000000006</v>
      </c>
      <c r="FI72">
        <v>843.83199999999999</v>
      </c>
      <c r="FJ72">
        <v>0</v>
      </c>
      <c r="FK72">
        <v>0</v>
      </c>
      <c r="FL72">
        <v>252.315</v>
      </c>
      <c r="FM72">
        <v>1096.1500000000001</v>
      </c>
      <c r="FN72">
        <v>280.07100000000003</v>
      </c>
      <c r="FO72">
        <v>16.9802</v>
      </c>
      <c r="FP72">
        <v>24.994700000000002</v>
      </c>
      <c r="FQ72">
        <v>119.75</v>
      </c>
      <c r="FR72">
        <v>-96.193399999999997</v>
      </c>
      <c r="FS72">
        <v>55.201799999999999</v>
      </c>
      <c r="FT72">
        <v>78.835300000000004</v>
      </c>
      <c r="FU72">
        <v>195.69200000000001</v>
      </c>
      <c r="FV72">
        <v>13.836600000000001</v>
      </c>
      <c r="FW72">
        <v>689.16899999999998</v>
      </c>
      <c r="FX72">
        <v>0</v>
      </c>
      <c r="FY72">
        <v>0</v>
      </c>
      <c r="FZ72">
        <v>252.315</v>
      </c>
      <c r="GA72">
        <v>252.315</v>
      </c>
      <c r="GB72">
        <v>2.6873</v>
      </c>
      <c r="GC72">
        <v>4223.38</v>
      </c>
      <c r="GD72">
        <v>2284.4499999999998</v>
      </c>
      <c r="GE72">
        <v>54.090499999999999</v>
      </c>
      <c r="GF72">
        <v>2.6873</v>
      </c>
      <c r="GG72">
        <v>4223.38</v>
      </c>
      <c r="GH72">
        <v>2248.14</v>
      </c>
      <c r="GI72">
        <v>53.230699999999999</v>
      </c>
      <c r="GJ72">
        <v>0</v>
      </c>
      <c r="GK72">
        <v>0</v>
      </c>
    </row>
    <row r="73" spans="1:193" x14ac:dyDescent="0.3">
      <c r="A73" s="110">
        <v>45966.831909722219</v>
      </c>
      <c r="B73" t="s">
        <v>770</v>
      </c>
      <c r="D73">
        <v>12</v>
      </c>
      <c r="E73">
        <v>1</v>
      </c>
      <c r="F73">
        <v>2100</v>
      </c>
      <c r="G73" t="s">
        <v>452</v>
      </c>
      <c r="H73" t="s">
        <v>456</v>
      </c>
      <c r="I73">
        <v>-4.1500000000000004</v>
      </c>
      <c r="J73">
        <v>-4.16</v>
      </c>
      <c r="K73">
        <v>-0.98</v>
      </c>
      <c r="L73">
        <v>51</v>
      </c>
      <c r="M73">
        <v>161.542</v>
      </c>
      <c r="N73">
        <v>173.387</v>
      </c>
      <c r="O73">
        <v>277.07299999999998</v>
      </c>
      <c r="P73">
        <v>1304.52</v>
      </c>
      <c r="Q73">
        <v>0</v>
      </c>
      <c r="R73">
        <v>-4222.1400000000003</v>
      </c>
      <c r="S73">
        <v>0</v>
      </c>
      <c r="T73">
        <v>0</v>
      </c>
      <c r="U73">
        <v>505.55700000000002</v>
      </c>
      <c r="V73">
        <v>932.56700000000001</v>
      </c>
      <c r="W73">
        <v>2025.88</v>
      </c>
      <c r="X73">
        <v>119.621</v>
      </c>
      <c r="Y73">
        <v>1278</v>
      </c>
      <c r="Z73">
        <v>1916.52</v>
      </c>
      <c r="AA73">
        <v>37.507199999999997</v>
      </c>
      <c r="AB73">
        <v>165.952</v>
      </c>
      <c r="AC73">
        <v>0</v>
      </c>
      <c r="AD73">
        <v>0</v>
      </c>
      <c r="AE73">
        <v>43.1492</v>
      </c>
      <c r="AF73">
        <v>209.102</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0.14560100000000001</v>
      </c>
      <c r="BL73">
        <v>0</v>
      </c>
      <c r="BM73">
        <v>-6.98747E-3</v>
      </c>
      <c r="BN73">
        <v>0</v>
      </c>
      <c r="BO73">
        <v>0</v>
      </c>
      <c r="BP73">
        <v>5.8625900000000002E-2</v>
      </c>
      <c r="BQ73">
        <v>8.5755200000000004E-2</v>
      </c>
      <c r="BR73">
        <v>0.24510499999999999</v>
      </c>
      <c r="BS73">
        <v>2.02483E-2</v>
      </c>
      <c r="BT73">
        <v>0.62177400000000005</v>
      </c>
      <c r="BU73">
        <v>0.219027</v>
      </c>
      <c r="BV73">
        <v>1642.07</v>
      </c>
      <c r="BW73">
        <v>235.41</v>
      </c>
      <c r="BX73">
        <v>277.07299999999998</v>
      </c>
      <c r="BY73">
        <v>1271.28</v>
      </c>
      <c r="BZ73">
        <v>-4222.1400000000003</v>
      </c>
      <c r="CA73">
        <v>505.55700000000002</v>
      </c>
      <c r="CB73">
        <v>940.84699999999998</v>
      </c>
      <c r="CC73">
        <v>2025.88</v>
      </c>
      <c r="CD73">
        <v>119.621</v>
      </c>
      <c r="CE73">
        <v>2795.6</v>
      </c>
      <c r="CF73">
        <v>3425.83</v>
      </c>
      <c r="CG73">
        <v>73.775199999999998</v>
      </c>
      <c r="CH73">
        <v>0</v>
      </c>
      <c r="CI73">
        <v>0</v>
      </c>
      <c r="CJ73">
        <v>43.1492</v>
      </c>
      <c r="CK73">
        <v>43.1492</v>
      </c>
      <c r="CL73">
        <v>0</v>
      </c>
      <c r="CM73">
        <v>6.27</v>
      </c>
      <c r="CN73">
        <v>0.83</v>
      </c>
      <c r="CO73">
        <v>0.88</v>
      </c>
      <c r="CP73">
        <v>4.07</v>
      </c>
      <c r="CQ73">
        <v>-5.12</v>
      </c>
      <c r="CR73">
        <v>1.75</v>
      </c>
      <c r="CS73">
        <v>5.44</v>
      </c>
      <c r="CT73">
        <v>6.66</v>
      </c>
      <c r="CU73">
        <v>0.42</v>
      </c>
      <c r="CV73">
        <v>21.2</v>
      </c>
      <c r="CW73">
        <v>12.05</v>
      </c>
      <c r="CX73">
        <v>2.5</v>
      </c>
      <c r="CY73">
        <v>0.15</v>
      </c>
      <c r="CZ73">
        <v>0.22</v>
      </c>
      <c r="DA73">
        <v>4.95</v>
      </c>
      <c r="DB73">
        <v>-0.87</v>
      </c>
      <c r="DC73">
        <v>0.5</v>
      </c>
      <c r="DD73">
        <v>2.57</v>
      </c>
      <c r="DE73">
        <v>1.76</v>
      </c>
      <c r="DF73">
        <v>0.12</v>
      </c>
      <c r="DG73">
        <v>11.9</v>
      </c>
      <c r="DH73">
        <v>0.546149</v>
      </c>
      <c r="DI73">
        <v>9.0878699999999996E-3</v>
      </c>
      <c r="DJ73">
        <v>3.1638800000000002E-2</v>
      </c>
      <c r="DK73">
        <v>0.14361299999999999</v>
      </c>
      <c r="DL73">
        <v>-6.98747E-3</v>
      </c>
      <c r="DM73">
        <v>5.8625900000000002E-2</v>
      </c>
      <c r="DN73">
        <v>8.6817800000000001E-2</v>
      </c>
      <c r="DO73">
        <v>0.24510499999999999</v>
      </c>
      <c r="DP73">
        <v>2.02483E-2</v>
      </c>
      <c r="DQ73">
        <v>1.1343000000000001</v>
      </c>
      <c r="DR73">
        <v>0.73048900000000005</v>
      </c>
      <c r="DS73" t="s">
        <v>689</v>
      </c>
      <c r="DT73" t="s">
        <v>700</v>
      </c>
      <c r="DU73" t="s">
        <v>701</v>
      </c>
      <c r="DV73" t="s">
        <v>455</v>
      </c>
      <c r="DW73">
        <v>0.51252399999999998</v>
      </c>
      <c r="DX73">
        <v>0.51146199999999997</v>
      </c>
      <c r="EC73">
        <v>6.23</v>
      </c>
      <c r="ED73">
        <v>9.9700000000000006</v>
      </c>
      <c r="EE73">
        <v>12.05</v>
      </c>
      <c r="EF73">
        <v>0</v>
      </c>
      <c r="EG73">
        <v>1.66</v>
      </c>
      <c r="EH73">
        <v>7.15</v>
      </c>
      <c r="EI73">
        <v>2.93</v>
      </c>
      <c r="EJ73">
        <v>4.8899999999999997</v>
      </c>
      <c r="EK73">
        <v>1</v>
      </c>
      <c r="EL73">
        <v>1</v>
      </c>
      <c r="EM73">
        <v>2.6873</v>
      </c>
      <c r="EP73">
        <v>1</v>
      </c>
      <c r="EQ73">
        <v>1</v>
      </c>
      <c r="ER73">
        <v>21.768599999999999</v>
      </c>
      <c r="ES73">
        <v>22.165700000000001</v>
      </c>
      <c r="ET73">
        <v>26.9893</v>
      </c>
      <c r="EU73">
        <v>27.356400000000001</v>
      </c>
      <c r="EV73">
        <v>48.619300000000003</v>
      </c>
      <c r="EW73">
        <v>24.922000000000001</v>
      </c>
      <c r="EX73">
        <v>49.9895</v>
      </c>
      <c r="EY73">
        <v>246.95099999999999</v>
      </c>
      <c r="EZ73">
        <v>0</v>
      </c>
      <c r="FA73">
        <v>-288.58</v>
      </c>
      <c r="FB73">
        <v>0</v>
      </c>
      <c r="FC73">
        <v>0</v>
      </c>
      <c r="FD73">
        <v>110.404</v>
      </c>
      <c r="FE73">
        <v>156.143</v>
      </c>
      <c r="FF73">
        <v>391.38499999999999</v>
      </c>
      <c r="FG73">
        <v>27.673200000000001</v>
      </c>
      <c r="FH73">
        <v>767.50599999999997</v>
      </c>
      <c r="FI73">
        <v>970.40599999999995</v>
      </c>
      <c r="FJ73">
        <v>0</v>
      </c>
      <c r="FK73">
        <v>0</v>
      </c>
      <c r="FL73">
        <v>252.315</v>
      </c>
      <c r="FM73">
        <v>1222.72</v>
      </c>
      <c r="FN73">
        <v>280.07100000000003</v>
      </c>
      <c r="FO73">
        <v>16.9802</v>
      </c>
      <c r="FP73">
        <v>24.994700000000002</v>
      </c>
      <c r="FQ73">
        <v>119.75</v>
      </c>
      <c r="FR73">
        <v>-96.193399999999997</v>
      </c>
      <c r="FS73">
        <v>55.201799999999999</v>
      </c>
      <c r="FT73">
        <v>78.835300000000004</v>
      </c>
      <c r="FU73">
        <v>195.69200000000001</v>
      </c>
      <c r="FV73">
        <v>13.836600000000001</v>
      </c>
      <c r="FW73">
        <v>689.16899999999998</v>
      </c>
      <c r="FX73">
        <v>0</v>
      </c>
      <c r="FY73">
        <v>0</v>
      </c>
      <c r="FZ73">
        <v>252.315</v>
      </c>
      <c r="GA73">
        <v>252.315</v>
      </c>
      <c r="GB73">
        <v>2.6873</v>
      </c>
      <c r="GC73">
        <v>4223.38</v>
      </c>
      <c r="GD73">
        <v>2285.15</v>
      </c>
      <c r="GE73">
        <v>54.107199999999999</v>
      </c>
      <c r="GF73">
        <v>2.6873</v>
      </c>
      <c r="GG73">
        <v>4223.38</v>
      </c>
      <c r="GH73">
        <v>2248.14</v>
      </c>
      <c r="GI73">
        <v>53.230699999999999</v>
      </c>
      <c r="GJ73">
        <v>0</v>
      </c>
      <c r="GK73">
        <v>0</v>
      </c>
    </row>
    <row r="74" spans="1:193" x14ac:dyDescent="0.3">
      <c r="A74" s="110">
        <v>45966.832546296297</v>
      </c>
      <c r="B74" t="s">
        <v>771</v>
      </c>
      <c r="D74">
        <v>12</v>
      </c>
      <c r="E74">
        <v>1</v>
      </c>
      <c r="F74">
        <v>2100</v>
      </c>
      <c r="G74" t="s">
        <v>452</v>
      </c>
      <c r="H74" t="s">
        <v>456</v>
      </c>
      <c r="I74">
        <v>0.47</v>
      </c>
      <c r="J74">
        <v>0.43</v>
      </c>
      <c r="K74">
        <v>4.03</v>
      </c>
      <c r="L74">
        <v>-9</v>
      </c>
      <c r="M74">
        <v>1537.72</v>
      </c>
      <c r="N74">
        <v>151.86199999999999</v>
      </c>
      <c r="O74">
        <v>277.07299999999998</v>
      </c>
      <c r="P74">
        <v>1304.6300000000001</v>
      </c>
      <c r="Q74">
        <v>0</v>
      </c>
      <c r="R74">
        <v>-4222.1400000000003</v>
      </c>
      <c r="S74">
        <v>0</v>
      </c>
      <c r="T74">
        <v>0</v>
      </c>
      <c r="U74">
        <v>505.55700000000002</v>
      </c>
      <c r="V74">
        <v>940.17499999999995</v>
      </c>
      <c r="W74">
        <v>2025.88</v>
      </c>
      <c r="X74">
        <v>119.621</v>
      </c>
      <c r="Y74">
        <v>2640.38</v>
      </c>
      <c r="Z74">
        <v>3271.29</v>
      </c>
      <c r="AA74">
        <v>97.5458</v>
      </c>
      <c r="AB74">
        <v>0</v>
      </c>
      <c r="AC74">
        <v>0</v>
      </c>
      <c r="AD74">
        <v>0</v>
      </c>
      <c r="AE74">
        <v>43.1492</v>
      </c>
      <c r="AF74">
        <v>43.1492</v>
      </c>
      <c r="AG74">
        <v>0</v>
      </c>
      <c r="AH74">
        <v>5.89</v>
      </c>
      <c r="AI74">
        <v>0.63</v>
      </c>
      <c r="AJ74">
        <v>0.88</v>
      </c>
      <c r="AK74">
        <v>4.18</v>
      </c>
      <c r="AL74">
        <v>0</v>
      </c>
      <c r="AM74">
        <v>-5.14</v>
      </c>
      <c r="AN74">
        <v>0</v>
      </c>
      <c r="AO74">
        <v>0</v>
      </c>
      <c r="AP74">
        <v>1.75</v>
      </c>
      <c r="AQ74">
        <v>5.44</v>
      </c>
      <c r="AR74">
        <v>6.66</v>
      </c>
      <c r="AS74">
        <v>0.42</v>
      </c>
      <c r="AT74">
        <v>20.71</v>
      </c>
      <c r="AU74">
        <v>11.58</v>
      </c>
      <c r="AV74">
        <v>2.36</v>
      </c>
      <c r="AW74">
        <v>0.1</v>
      </c>
      <c r="AX74">
        <v>0.22</v>
      </c>
      <c r="AY74">
        <v>1.1100000000000001</v>
      </c>
      <c r="AZ74">
        <v>-0.87</v>
      </c>
      <c r="BA74">
        <v>0</v>
      </c>
      <c r="BB74">
        <v>0</v>
      </c>
      <c r="BC74">
        <v>0.5</v>
      </c>
      <c r="BD74">
        <v>2.57</v>
      </c>
      <c r="BE74">
        <v>1.76</v>
      </c>
      <c r="BF74">
        <v>0.12</v>
      </c>
      <c r="BG74">
        <v>7.87</v>
      </c>
      <c r="BH74">
        <v>0.53151099999999996</v>
      </c>
      <c r="BI74">
        <v>1.0493900000000001E-3</v>
      </c>
      <c r="BJ74">
        <v>3.1638800000000002E-2</v>
      </c>
      <c r="BK74">
        <v>0.14567099999999999</v>
      </c>
      <c r="BL74">
        <v>0</v>
      </c>
      <c r="BM74">
        <v>-6.98747E-3</v>
      </c>
      <c r="BN74">
        <v>0</v>
      </c>
      <c r="BO74">
        <v>0</v>
      </c>
      <c r="BP74">
        <v>5.8625900000000002E-2</v>
      </c>
      <c r="BQ74">
        <v>8.6915300000000001E-2</v>
      </c>
      <c r="BR74">
        <v>0.24510499999999999</v>
      </c>
      <c r="BS74">
        <v>2.02483E-2</v>
      </c>
      <c r="BT74">
        <v>1.11378</v>
      </c>
      <c r="BU74">
        <v>0.70987</v>
      </c>
      <c r="BV74">
        <v>1642.07</v>
      </c>
      <c r="BW74">
        <v>235.41</v>
      </c>
      <c r="BX74">
        <v>277.07299999999998</v>
      </c>
      <c r="BY74">
        <v>1271.28</v>
      </c>
      <c r="BZ74">
        <v>-4222.1400000000003</v>
      </c>
      <c r="CA74">
        <v>505.55700000000002</v>
      </c>
      <c r="CB74">
        <v>940.84699999999998</v>
      </c>
      <c r="CC74">
        <v>2025.88</v>
      </c>
      <c r="CD74">
        <v>119.621</v>
      </c>
      <c r="CE74">
        <v>2795.6</v>
      </c>
      <c r="CF74">
        <v>3425.83</v>
      </c>
      <c r="CG74">
        <v>73.775199999999998</v>
      </c>
      <c r="CH74">
        <v>0</v>
      </c>
      <c r="CI74">
        <v>0</v>
      </c>
      <c r="CJ74">
        <v>43.1492</v>
      </c>
      <c r="CK74">
        <v>43.1492</v>
      </c>
      <c r="CL74">
        <v>0</v>
      </c>
      <c r="CM74">
        <v>6.27</v>
      </c>
      <c r="CN74">
        <v>0.83</v>
      </c>
      <c r="CO74">
        <v>0.88</v>
      </c>
      <c r="CP74">
        <v>4.07</v>
      </c>
      <c r="CQ74">
        <v>-5.18</v>
      </c>
      <c r="CR74">
        <v>1.75</v>
      </c>
      <c r="CS74">
        <v>5.44</v>
      </c>
      <c r="CT74">
        <v>6.66</v>
      </c>
      <c r="CU74">
        <v>0.42</v>
      </c>
      <c r="CV74">
        <v>21.14</v>
      </c>
      <c r="CW74">
        <v>12.05</v>
      </c>
      <c r="CX74">
        <v>2.5</v>
      </c>
      <c r="CY74">
        <v>0.15</v>
      </c>
      <c r="CZ74">
        <v>0.22</v>
      </c>
      <c r="DA74">
        <v>4.95</v>
      </c>
      <c r="DB74">
        <v>-0.87</v>
      </c>
      <c r="DC74">
        <v>0.5</v>
      </c>
      <c r="DD74">
        <v>2.57</v>
      </c>
      <c r="DE74">
        <v>1.76</v>
      </c>
      <c r="DF74">
        <v>0.12</v>
      </c>
      <c r="DG74">
        <v>11.9</v>
      </c>
      <c r="DH74">
        <v>0.546149</v>
      </c>
      <c r="DI74">
        <v>9.0878699999999996E-3</v>
      </c>
      <c r="DJ74">
        <v>3.1638800000000002E-2</v>
      </c>
      <c r="DK74">
        <v>0.14361299999999999</v>
      </c>
      <c r="DL74">
        <v>-6.98747E-3</v>
      </c>
      <c r="DM74">
        <v>5.8625900000000002E-2</v>
      </c>
      <c r="DN74">
        <v>8.6817800000000001E-2</v>
      </c>
      <c r="DO74">
        <v>0.24510499999999999</v>
      </c>
      <c r="DP74">
        <v>2.02483E-2</v>
      </c>
      <c r="DQ74">
        <v>1.1343000000000001</v>
      </c>
      <c r="DR74">
        <v>0.73048900000000005</v>
      </c>
      <c r="DS74" t="s">
        <v>689</v>
      </c>
      <c r="DT74" t="s">
        <v>700</v>
      </c>
      <c r="DU74" t="s">
        <v>701</v>
      </c>
      <c r="DV74" t="s">
        <v>455</v>
      </c>
      <c r="DW74">
        <v>2.0520900000000002E-2</v>
      </c>
      <c r="DX74">
        <v>2.0618399999999999E-2</v>
      </c>
      <c r="EC74">
        <v>11.58</v>
      </c>
      <c r="ED74">
        <v>0</v>
      </c>
      <c r="EE74">
        <v>12.05</v>
      </c>
      <c r="EF74">
        <v>0</v>
      </c>
      <c r="EG74">
        <v>3.79</v>
      </c>
      <c r="EH74">
        <v>0</v>
      </c>
      <c r="EI74">
        <v>2.93</v>
      </c>
      <c r="EJ74">
        <v>4.8899999999999997</v>
      </c>
      <c r="EK74">
        <v>1</v>
      </c>
      <c r="EL74">
        <v>1</v>
      </c>
      <c r="EM74">
        <v>2.6873</v>
      </c>
      <c r="EP74">
        <v>1</v>
      </c>
      <c r="EQ74">
        <v>1</v>
      </c>
      <c r="ER74">
        <v>26.847999999999999</v>
      </c>
      <c r="ES74">
        <v>27.213000000000001</v>
      </c>
      <c r="ET74">
        <v>26.9893</v>
      </c>
      <c r="EU74">
        <v>27.356400000000001</v>
      </c>
      <c r="EV74">
        <v>524.59199999999998</v>
      </c>
      <c r="EW74">
        <v>23.014900000000001</v>
      </c>
      <c r="EX74">
        <v>49.9895</v>
      </c>
      <c r="EY74">
        <v>246.76599999999999</v>
      </c>
      <c r="EZ74">
        <v>0</v>
      </c>
      <c r="FA74">
        <v>-288.58</v>
      </c>
      <c r="FB74">
        <v>0</v>
      </c>
      <c r="FC74">
        <v>0</v>
      </c>
      <c r="FD74">
        <v>110.404</v>
      </c>
      <c r="FE74">
        <v>157.50299999999999</v>
      </c>
      <c r="FF74">
        <v>391.38499999999999</v>
      </c>
      <c r="FG74">
        <v>27.673200000000001</v>
      </c>
      <c r="FH74">
        <v>1242.75</v>
      </c>
      <c r="FI74">
        <v>0</v>
      </c>
      <c r="FJ74">
        <v>0</v>
      </c>
      <c r="FK74">
        <v>0</v>
      </c>
      <c r="FL74">
        <v>252.315</v>
      </c>
      <c r="FM74">
        <v>252.315</v>
      </c>
      <c r="FN74">
        <v>280.07100000000003</v>
      </c>
      <c r="FO74">
        <v>16.9802</v>
      </c>
      <c r="FP74">
        <v>24.994700000000002</v>
      </c>
      <c r="FQ74">
        <v>119.75</v>
      </c>
      <c r="FR74">
        <v>-96.193399999999997</v>
      </c>
      <c r="FS74">
        <v>55.201799999999999</v>
      </c>
      <c r="FT74">
        <v>78.835300000000004</v>
      </c>
      <c r="FU74">
        <v>195.69200000000001</v>
      </c>
      <c r="FV74">
        <v>13.836600000000001</v>
      </c>
      <c r="FW74">
        <v>689.16899999999998</v>
      </c>
      <c r="FX74">
        <v>0</v>
      </c>
      <c r="FY74">
        <v>0</v>
      </c>
      <c r="FZ74">
        <v>252.315</v>
      </c>
      <c r="GA74">
        <v>252.315</v>
      </c>
      <c r="GB74">
        <v>2.6873</v>
      </c>
      <c r="GC74">
        <v>4223.38</v>
      </c>
      <c r="GD74">
        <v>2264.5300000000002</v>
      </c>
      <c r="GE74">
        <v>53.6188</v>
      </c>
      <c r="GF74">
        <v>2.6873</v>
      </c>
      <c r="GG74">
        <v>4223.38</v>
      </c>
      <c r="GH74">
        <v>2248.14</v>
      </c>
      <c r="GI74">
        <v>53.230699999999999</v>
      </c>
      <c r="GJ74">
        <v>0</v>
      </c>
      <c r="GK74">
        <v>0</v>
      </c>
    </row>
    <row r="75" spans="1:193" x14ac:dyDescent="0.3">
      <c r="A75" s="110">
        <v>45966.83320601852</v>
      </c>
      <c r="B75" t="s">
        <v>772</v>
      </c>
      <c r="D75">
        <v>12</v>
      </c>
      <c r="E75">
        <v>1</v>
      </c>
      <c r="F75">
        <v>2100</v>
      </c>
      <c r="G75" t="s">
        <v>452</v>
      </c>
      <c r="H75" t="s">
        <v>453</v>
      </c>
      <c r="I75">
        <v>0.64</v>
      </c>
      <c r="J75">
        <v>0.6</v>
      </c>
      <c r="K75">
        <v>4.08</v>
      </c>
      <c r="L75">
        <v>50</v>
      </c>
      <c r="M75">
        <v>1499.08</v>
      </c>
      <c r="N75">
        <v>175.60900000000001</v>
      </c>
      <c r="O75">
        <v>277.07299999999998</v>
      </c>
      <c r="P75">
        <v>1304.79</v>
      </c>
      <c r="Q75">
        <v>0</v>
      </c>
      <c r="R75">
        <v>-4222.1400000000003</v>
      </c>
      <c r="S75">
        <v>0</v>
      </c>
      <c r="T75">
        <v>0</v>
      </c>
      <c r="U75">
        <v>505.55700000000002</v>
      </c>
      <c r="V75">
        <v>934.98</v>
      </c>
      <c r="W75">
        <v>2025.88</v>
      </c>
      <c r="X75">
        <v>119.621</v>
      </c>
      <c r="Y75">
        <v>2620.4499999999998</v>
      </c>
      <c r="Z75">
        <v>3256.55</v>
      </c>
      <c r="AA75">
        <v>38.9542</v>
      </c>
      <c r="AB75">
        <v>0</v>
      </c>
      <c r="AC75">
        <v>0</v>
      </c>
      <c r="AD75">
        <v>0</v>
      </c>
      <c r="AE75">
        <v>43.1492</v>
      </c>
      <c r="AF75">
        <v>43.1492</v>
      </c>
      <c r="AG75">
        <v>0</v>
      </c>
      <c r="AH75">
        <v>5.75</v>
      </c>
      <c r="AI75">
        <v>0.6</v>
      </c>
      <c r="AJ75">
        <v>0.88</v>
      </c>
      <c r="AK75">
        <v>4.18</v>
      </c>
      <c r="AL75">
        <v>0</v>
      </c>
      <c r="AM75">
        <v>-5.13</v>
      </c>
      <c r="AN75">
        <v>0</v>
      </c>
      <c r="AO75">
        <v>0</v>
      </c>
      <c r="AP75">
        <v>1.75</v>
      </c>
      <c r="AQ75">
        <v>5.43</v>
      </c>
      <c r="AR75">
        <v>6.66</v>
      </c>
      <c r="AS75">
        <v>0.42</v>
      </c>
      <c r="AT75">
        <v>20.54</v>
      </c>
      <c r="AU75">
        <v>11.41</v>
      </c>
      <c r="AV75">
        <v>2.2999999999999998</v>
      </c>
      <c r="AW75">
        <v>0.11</v>
      </c>
      <c r="AX75">
        <v>0.22</v>
      </c>
      <c r="AY75">
        <v>1.1100000000000001</v>
      </c>
      <c r="AZ75">
        <v>-0.87</v>
      </c>
      <c r="BA75">
        <v>0</v>
      </c>
      <c r="BB75">
        <v>0</v>
      </c>
      <c r="BC75">
        <v>0.5</v>
      </c>
      <c r="BD75">
        <v>2.57</v>
      </c>
      <c r="BE75">
        <v>1.76</v>
      </c>
      <c r="BF75">
        <v>0.12</v>
      </c>
      <c r="BG75">
        <v>7.82</v>
      </c>
      <c r="BH75">
        <v>0.51722800000000002</v>
      </c>
      <c r="BI75">
        <v>8.9796700000000004E-3</v>
      </c>
      <c r="BJ75">
        <v>3.1638800000000002E-2</v>
      </c>
      <c r="BK75">
        <v>0.14572499999999999</v>
      </c>
      <c r="BL75">
        <v>0</v>
      </c>
      <c r="BM75">
        <v>-6.98747E-3</v>
      </c>
      <c r="BN75">
        <v>0</v>
      </c>
      <c r="BO75">
        <v>0</v>
      </c>
      <c r="BP75">
        <v>5.8625900000000002E-2</v>
      </c>
      <c r="BQ75">
        <v>8.6452699999999993E-2</v>
      </c>
      <c r="BR75">
        <v>0.24510499999999999</v>
      </c>
      <c r="BS75">
        <v>2.02483E-2</v>
      </c>
      <c r="BT75">
        <v>1.1070199999999999</v>
      </c>
      <c r="BU75">
        <v>0.70357099999999995</v>
      </c>
      <c r="BV75">
        <v>1642.07</v>
      </c>
      <c r="BW75">
        <v>235.41</v>
      </c>
      <c r="BX75">
        <v>277.07299999999998</v>
      </c>
      <c r="BY75">
        <v>1271.28</v>
      </c>
      <c r="BZ75">
        <v>-4222.1400000000003</v>
      </c>
      <c r="CA75">
        <v>505.55700000000002</v>
      </c>
      <c r="CB75">
        <v>940.84699999999998</v>
      </c>
      <c r="CC75">
        <v>2025.88</v>
      </c>
      <c r="CD75">
        <v>119.621</v>
      </c>
      <c r="CE75">
        <v>2795.6</v>
      </c>
      <c r="CF75">
        <v>3425.83</v>
      </c>
      <c r="CG75">
        <v>73.775199999999998</v>
      </c>
      <c r="CH75">
        <v>0</v>
      </c>
      <c r="CI75">
        <v>0</v>
      </c>
      <c r="CJ75">
        <v>43.1492</v>
      </c>
      <c r="CK75">
        <v>43.1492</v>
      </c>
      <c r="CL75">
        <v>0</v>
      </c>
      <c r="CM75">
        <v>6.27</v>
      </c>
      <c r="CN75">
        <v>0.83</v>
      </c>
      <c r="CO75">
        <v>0.88</v>
      </c>
      <c r="CP75">
        <v>4.07</v>
      </c>
      <c r="CQ75">
        <v>-5.18</v>
      </c>
      <c r="CR75">
        <v>1.75</v>
      </c>
      <c r="CS75">
        <v>5.44</v>
      </c>
      <c r="CT75">
        <v>6.66</v>
      </c>
      <c r="CU75">
        <v>0.42</v>
      </c>
      <c r="CV75">
        <v>21.14</v>
      </c>
      <c r="CW75">
        <v>12.05</v>
      </c>
      <c r="CX75">
        <v>2.5</v>
      </c>
      <c r="CY75">
        <v>0.15</v>
      </c>
      <c r="CZ75">
        <v>0.22</v>
      </c>
      <c r="DA75">
        <v>4.95</v>
      </c>
      <c r="DB75">
        <v>-0.87</v>
      </c>
      <c r="DC75">
        <v>0.5</v>
      </c>
      <c r="DD75">
        <v>2.57</v>
      </c>
      <c r="DE75">
        <v>1.76</v>
      </c>
      <c r="DF75">
        <v>0.12</v>
      </c>
      <c r="DG75">
        <v>11.9</v>
      </c>
      <c r="DH75">
        <v>0.546149</v>
      </c>
      <c r="DI75">
        <v>9.0878699999999996E-3</v>
      </c>
      <c r="DJ75">
        <v>3.1638800000000002E-2</v>
      </c>
      <c r="DK75">
        <v>0.14361299999999999</v>
      </c>
      <c r="DL75">
        <v>-6.98747E-3</v>
      </c>
      <c r="DM75">
        <v>5.8625900000000002E-2</v>
      </c>
      <c r="DN75">
        <v>8.6817800000000001E-2</v>
      </c>
      <c r="DO75">
        <v>0.24510499999999999</v>
      </c>
      <c r="DP75">
        <v>2.02483E-2</v>
      </c>
      <c r="DQ75">
        <v>1.1343000000000001</v>
      </c>
      <c r="DR75">
        <v>0.73048900000000005</v>
      </c>
      <c r="DS75" t="s">
        <v>689</v>
      </c>
      <c r="DT75" t="s">
        <v>700</v>
      </c>
      <c r="DU75" t="s">
        <v>701</v>
      </c>
      <c r="DV75" t="s">
        <v>455</v>
      </c>
      <c r="DW75">
        <v>2.7282899999999999E-2</v>
      </c>
      <c r="DX75">
        <v>2.6917799999999999E-2</v>
      </c>
      <c r="EC75">
        <v>11.41</v>
      </c>
      <c r="ED75">
        <v>0</v>
      </c>
      <c r="EE75">
        <v>12.05</v>
      </c>
      <c r="EF75">
        <v>0</v>
      </c>
      <c r="EG75">
        <v>3.74</v>
      </c>
      <c r="EH75">
        <v>0</v>
      </c>
      <c r="EI75">
        <v>2.93</v>
      </c>
      <c r="EJ75">
        <v>4.8899999999999997</v>
      </c>
      <c r="EK75">
        <v>1</v>
      </c>
      <c r="EL75">
        <v>1</v>
      </c>
      <c r="EM75">
        <v>2.6873</v>
      </c>
      <c r="EP75">
        <v>1</v>
      </c>
      <c r="EQ75">
        <v>1</v>
      </c>
      <c r="ER75">
        <v>26.847999999999999</v>
      </c>
      <c r="ES75">
        <v>27.213000000000001</v>
      </c>
      <c r="ET75">
        <v>26.9893</v>
      </c>
      <c r="EU75">
        <v>27.356400000000001</v>
      </c>
      <c r="EV75">
        <v>511.37200000000001</v>
      </c>
      <c r="EW75">
        <v>25.3004</v>
      </c>
      <c r="EX75">
        <v>49.9895</v>
      </c>
      <c r="EY75">
        <v>246.79599999999999</v>
      </c>
      <c r="EZ75">
        <v>0</v>
      </c>
      <c r="FA75">
        <v>-288.58</v>
      </c>
      <c r="FB75">
        <v>0</v>
      </c>
      <c r="FC75">
        <v>0</v>
      </c>
      <c r="FD75">
        <v>110.404</v>
      </c>
      <c r="FE75">
        <v>156.88399999999999</v>
      </c>
      <c r="FF75">
        <v>391.38499999999999</v>
      </c>
      <c r="FG75">
        <v>27.673200000000001</v>
      </c>
      <c r="FH75">
        <v>1231.22</v>
      </c>
      <c r="FI75">
        <v>0</v>
      </c>
      <c r="FJ75">
        <v>0</v>
      </c>
      <c r="FK75">
        <v>0</v>
      </c>
      <c r="FL75">
        <v>252.315</v>
      </c>
      <c r="FM75">
        <v>252.315</v>
      </c>
      <c r="FN75">
        <v>280.07100000000003</v>
      </c>
      <c r="FO75">
        <v>16.9802</v>
      </c>
      <c r="FP75">
        <v>24.994700000000002</v>
      </c>
      <c r="FQ75">
        <v>119.75</v>
      </c>
      <c r="FR75">
        <v>-96.193399999999997</v>
      </c>
      <c r="FS75">
        <v>55.201799999999999</v>
      </c>
      <c r="FT75">
        <v>78.835300000000004</v>
      </c>
      <c r="FU75">
        <v>195.69200000000001</v>
      </c>
      <c r="FV75">
        <v>13.836600000000001</v>
      </c>
      <c r="FW75">
        <v>689.16899999999998</v>
      </c>
      <c r="FX75">
        <v>0</v>
      </c>
      <c r="FY75">
        <v>0</v>
      </c>
      <c r="FZ75">
        <v>252.315</v>
      </c>
      <c r="GA75">
        <v>252.315</v>
      </c>
      <c r="GB75">
        <v>2.6873</v>
      </c>
      <c r="GC75">
        <v>4223.38</v>
      </c>
      <c r="GD75">
        <v>2270.9</v>
      </c>
      <c r="GE75">
        <v>53.7697</v>
      </c>
      <c r="GF75">
        <v>2.6873</v>
      </c>
      <c r="GG75">
        <v>4223.38</v>
      </c>
      <c r="GH75">
        <v>2248.14</v>
      </c>
      <c r="GI75">
        <v>53.230699999999999</v>
      </c>
      <c r="GJ75">
        <v>0</v>
      </c>
      <c r="GK75">
        <v>0</v>
      </c>
    </row>
    <row r="76" spans="1:193" x14ac:dyDescent="0.3">
      <c r="A76" s="110">
        <v>45966.833854166667</v>
      </c>
      <c r="B76" t="s">
        <v>773</v>
      </c>
      <c r="D76">
        <v>12</v>
      </c>
      <c r="E76">
        <v>1</v>
      </c>
      <c r="F76">
        <v>2100</v>
      </c>
      <c r="G76" t="s">
        <v>452</v>
      </c>
      <c r="H76" t="s">
        <v>456</v>
      </c>
      <c r="I76">
        <v>-0.32</v>
      </c>
      <c r="J76">
        <v>-0.33</v>
      </c>
      <c r="K76">
        <v>3.72</v>
      </c>
      <c r="L76">
        <v>32</v>
      </c>
      <c r="M76">
        <v>1719.91</v>
      </c>
      <c r="N76">
        <v>204.489</v>
      </c>
      <c r="O76">
        <v>277.07299999999998</v>
      </c>
      <c r="P76">
        <v>1301.3699999999999</v>
      </c>
      <c r="Q76">
        <v>0</v>
      </c>
      <c r="R76">
        <v>-4222.1400000000003</v>
      </c>
      <c r="S76">
        <v>0</v>
      </c>
      <c r="T76">
        <v>0</v>
      </c>
      <c r="U76">
        <v>505.55700000000002</v>
      </c>
      <c r="V76">
        <v>935.83799999999997</v>
      </c>
      <c r="W76">
        <v>2025.88</v>
      </c>
      <c r="X76">
        <v>119.621</v>
      </c>
      <c r="Y76">
        <v>2867.6</v>
      </c>
      <c r="Z76">
        <v>3502.84</v>
      </c>
      <c r="AA76">
        <v>57.126800000000003</v>
      </c>
      <c r="AB76">
        <v>0</v>
      </c>
      <c r="AC76">
        <v>0</v>
      </c>
      <c r="AD76">
        <v>0</v>
      </c>
      <c r="AE76">
        <v>43.1492</v>
      </c>
      <c r="AF76">
        <v>43.1492</v>
      </c>
      <c r="AG76">
        <v>0</v>
      </c>
      <c r="AH76">
        <v>6.58</v>
      </c>
      <c r="AI76">
        <v>0.74</v>
      </c>
      <c r="AJ76">
        <v>0.88</v>
      </c>
      <c r="AK76">
        <v>4.17</v>
      </c>
      <c r="AL76">
        <v>0</v>
      </c>
      <c r="AM76">
        <v>-5.16</v>
      </c>
      <c r="AN76">
        <v>0</v>
      </c>
      <c r="AO76">
        <v>0</v>
      </c>
      <c r="AP76">
        <v>1.75</v>
      </c>
      <c r="AQ76">
        <v>5.43</v>
      </c>
      <c r="AR76">
        <v>6.66</v>
      </c>
      <c r="AS76">
        <v>0.42</v>
      </c>
      <c r="AT76">
        <v>21.47</v>
      </c>
      <c r="AU76">
        <v>12.37</v>
      </c>
      <c r="AV76">
        <v>2.63</v>
      </c>
      <c r="AW76">
        <v>0.14000000000000001</v>
      </c>
      <c r="AX76">
        <v>0.22</v>
      </c>
      <c r="AY76">
        <v>1.1100000000000001</v>
      </c>
      <c r="AZ76">
        <v>-0.87</v>
      </c>
      <c r="BA76">
        <v>0</v>
      </c>
      <c r="BB76">
        <v>0</v>
      </c>
      <c r="BC76">
        <v>0.5</v>
      </c>
      <c r="BD76">
        <v>2.57</v>
      </c>
      <c r="BE76">
        <v>1.76</v>
      </c>
      <c r="BF76">
        <v>0.12</v>
      </c>
      <c r="BG76">
        <v>8.18</v>
      </c>
      <c r="BH76">
        <v>0.58588899999999999</v>
      </c>
      <c r="BI76">
        <v>9.1145500000000008E-3</v>
      </c>
      <c r="BJ76">
        <v>3.1638800000000002E-2</v>
      </c>
      <c r="BK76">
        <v>0.14782699999999999</v>
      </c>
      <c r="BL76">
        <v>0</v>
      </c>
      <c r="BM76">
        <v>-6.98747E-3</v>
      </c>
      <c r="BN76">
        <v>0</v>
      </c>
      <c r="BO76">
        <v>0</v>
      </c>
      <c r="BP76">
        <v>5.8625900000000002E-2</v>
      </c>
      <c r="BQ76">
        <v>8.6558599999999999E-2</v>
      </c>
      <c r="BR76">
        <v>0.24510499999999999</v>
      </c>
      <c r="BS76">
        <v>2.02483E-2</v>
      </c>
      <c r="BT76">
        <v>1.1780200000000001</v>
      </c>
      <c r="BU76">
        <v>0.77446899999999996</v>
      </c>
      <c r="BV76">
        <v>1642.07</v>
      </c>
      <c r="BW76">
        <v>235.41</v>
      </c>
      <c r="BX76">
        <v>277.07299999999998</v>
      </c>
      <c r="BY76">
        <v>1271.28</v>
      </c>
      <c r="BZ76">
        <v>-4222.1400000000003</v>
      </c>
      <c r="CA76">
        <v>505.55700000000002</v>
      </c>
      <c r="CB76">
        <v>940.84699999999998</v>
      </c>
      <c r="CC76">
        <v>2025.88</v>
      </c>
      <c r="CD76">
        <v>119.621</v>
      </c>
      <c r="CE76">
        <v>2795.6</v>
      </c>
      <c r="CF76">
        <v>3425.83</v>
      </c>
      <c r="CG76">
        <v>73.775199999999998</v>
      </c>
      <c r="CH76">
        <v>0</v>
      </c>
      <c r="CI76">
        <v>0</v>
      </c>
      <c r="CJ76">
        <v>43.1492</v>
      </c>
      <c r="CK76">
        <v>43.1492</v>
      </c>
      <c r="CL76">
        <v>0</v>
      </c>
      <c r="CM76">
        <v>6.27</v>
      </c>
      <c r="CN76">
        <v>0.83</v>
      </c>
      <c r="CO76">
        <v>0.88</v>
      </c>
      <c r="CP76">
        <v>4.07</v>
      </c>
      <c r="CQ76">
        <v>-5.18</v>
      </c>
      <c r="CR76">
        <v>1.75</v>
      </c>
      <c r="CS76">
        <v>5.44</v>
      </c>
      <c r="CT76">
        <v>6.66</v>
      </c>
      <c r="CU76">
        <v>0.42</v>
      </c>
      <c r="CV76">
        <v>21.14</v>
      </c>
      <c r="CW76">
        <v>12.05</v>
      </c>
      <c r="CX76">
        <v>2.5</v>
      </c>
      <c r="CY76">
        <v>0.15</v>
      </c>
      <c r="CZ76">
        <v>0.22</v>
      </c>
      <c r="DA76">
        <v>4.95</v>
      </c>
      <c r="DB76">
        <v>-0.87</v>
      </c>
      <c r="DC76">
        <v>0.5</v>
      </c>
      <c r="DD76">
        <v>2.57</v>
      </c>
      <c r="DE76">
        <v>1.76</v>
      </c>
      <c r="DF76">
        <v>0.12</v>
      </c>
      <c r="DG76">
        <v>11.9</v>
      </c>
      <c r="DH76">
        <v>0.546149</v>
      </c>
      <c r="DI76">
        <v>9.0878699999999996E-3</v>
      </c>
      <c r="DJ76">
        <v>3.1638800000000002E-2</v>
      </c>
      <c r="DK76">
        <v>0.14361299999999999</v>
      </c>
      <c r="DL76">
        <v>-6.98747E-3</v>
      </c>
      <c r="DM76">
        <v>5.8625900000000002E-2</v>
      </c>
      <c r="DN76">
        <v>8.6817800000000001E-2</v>
      </c>
      <c r="DO76">
        <v>0.24510499999999999</v>
      </c>
      <c r="DP76">
        <v>2.02483E-2</v>
      </c>
      <c r="DQ76">
        <v>1.1343000000000001</v>
      </c>
      <c r="DR76">
        <v>0.73048900000000005</v>
      </c>
      <c r="DS76" t="s">
        <v>689</v>
      </c>
      <c r="DT76" t="s">
        <v>700</v>
      </c>
      <c r="DU76" t="s">
        <v>701</v>
      </c>
      <c r="DV76" t="s">
        <v>455</v>
      </c>
      <c r="DW76">
        <v>-4.3721299999999998E-2</v>
      </c>
      <c r="DX76">
        <v>-4.3980499999999999E-2</v>
      </c>
      <c r="EC76">
        <v>12.37</v>
      </c>
      <c r="ED76">
        <v>0</v>
      </c>
      <c r="EE76">
        <v>12.05</v>
      </c>
      <c r="EF76">
        <v>0</v>
      </c>
      <c r="EG76">
        <v>4.0999999999999996</v>
      </c>
      <c r="EH76">
        <v>0</v>
      </c>
      <c r="EI76">
        <v>2.93</v>
      </c>
      <c r="EJ76">
        <v>4.8899999999999997</v>
      </c>
      <c r="EK76">
        <v>1</v>
      </c>
      <c r="EL76">
        <v>1</v>
      </c>
      <c r="EM76">
        <v>2.6873</v>
      </c>
      <c r="EP76">
        <v>1</v>
      </c>
      <c r="EQ76">
        <v>1</v>
      </c>
      <c r="ER76">
        <v>26.847999999999999</v>
      </c>
      <c r="ES76">
        <v>27.213000000000001</v>
      </c>
      <c r="ET76">
        <v>26.9893</v>
      </c>
      <c r="EU76">
        <v>27.356400000000001</v>
      </c>
      <c r="EV76">
        <v>583.98</v>
      </c>
      <c r="EW76">
        <v>30.3795</v>
      </c>
      <c r="EX76">
        <v>49.9895</v>
      </c>
      <c r="EY76">
        <v>246.09399999999999</v>
      </c>
      <c r="EZ76">
        <v>0</v>
      </c>
      <c r="FA76">
        <v>-288.58</v>
      </c>
      <c r="FB76">
        <v>0</v>
      </c>
      <c r="FC76">
        <v>0</v>
      </c>
      <c r="FD76">
        <v>110.404</v>
      </c>
      <c r="FE76">
        <v>157.00800000000001</v>
      </c>
      <c r="FF76">
        <v>391.38499999999999</v>
      </c>
      <c r="FG76">
        <v>27.673200000000001</v>
      </c>
      <c r="FH76">
        <v>1308.33</v>
      </c>
      <c r="FI76">
        <v>0</v>
      </c>
      <c r="FJ76">
        <v>0</v>
      </c>
      <c r="FK76">
        <v>0</v>
      </c>
      <c r="FL76">
        <v>252.315</v>
      </c>
      <c r="FM76">
        <v>252.315</v>
      </c>
      <c r="FN76">
        <v>280.07100000000003</v>
      </c>
      <c r="FO76">
        <v>16.9802</v>
      </c>
      <c r="FP76">
        <v>24.994700000000002</v>
      </c>
      <c r="FQ76">
        <v>119.75</v>
      </c>
      <c r="FR76">
        <v>-96.193399999999997</v>
      </c>
      <c r="FS76">
        <v>55.201799999999999</v>
      </c>
      <c r="FT76">
        <v>78.835300000000004</v>
      </c>
      <c r="FU76">
        <v>195.69200000000001</v>
      </c>
      <c r="FV76">
        <v>13.836600000000001</v>
      </c>
      <c r="FW76">
        <v>689.16899999999998</v>
      </c>
      <c r="FX76">
        <v>0</v>
      </c>
      <c r="FY76">
        <v>0</v>
      </c>
      <c r="FZ76">
        <v>252.315</v>
      </c>
      <c r="GA76">
        <v>252.315</v>
      </c>
      <c r="GB76">
        <v>2.6873</v>
      </c>
      <c r="GC76">
        <v>4223.38</v>
      </c>
      <c r="GD76">
        <v>2257.8200000000002</v>
      </c>
      <c r="GE76">
        <v>53.460099999999997</v>
      </c>
      <c r="GF76">
        <v>2.6873</v>
      </c>
      <c r="GG76">
        <v>4223.38</v>
      </c>
      <c r="GH76">
        <v>2248.14</v>
      </c>
      <c r="GI76">
        <v>53.230699999999999</v>
      </c>
      <c r="GJ76">
        <v>0</v>
      </c>
      <c r="GK76">
        <v>0</v>
      </c>
    </row>
    <row r="77" spans="1:193" x14ac:dyDescent="0.3">
      <c r="A77" s="110">
        <v>45966.834502314814</v>
      </c>
      <c r="B77" t="s">
        <v>774</v>
      </c>
      <c r="D77">
        <v>12</v>
      </c>
      <c r="E77">
        <v>1</v>
      </c>
      <c r="F77">
        <v>2100</v>
      </c>
      <c r="G77" t="s">
        <v>452</v>
      </c>
      <c r="H77" t="s">
        <v>453</v>
      </c>
      <c r="I77">
        <v>0.77</v>
      </c>
      <c r="J77">
        <v>0.73</v>
      </c>
      <c r="K77">
        <v>4.1100000000000003</v>
      </c>
      <c r="L77">
        <v>55</v>
      </c>
      <c r="M77">
        <v>1473.74</v>
      </c>
      <c r="N77">
        <v>164.953</v>
      </c>
      <c r="O77">
        <v>277.07299999999998</v>
      </c>
      <c r="P77">
        <v>1304.8499999999999</v>
      </c>
      <c r="Q77">
        <v>0</v>
      </c>
      <c r="R77">
        <v>-4222.1400000000003</v>
      </c>
      <c r="S77">
        <v>0</v>
      </c>
      <c r="T77">
        <v>0</v>
      </c>
      <c r="U77">
        <v>505.55700000000002</v>
      </c>
      <c r="V77">
        <v>934.46600000000001</v>
      </c>
      <c r="W77">
        <v>2025.88</v>
      </c>
      <c r="X77">
        <v>119.621</v>
      </c>
      <c r="Y77">
        <v>2584</v>
      </c>
      <c r="Z77">
        <v>3220.62</v>
      </c>
      <c r="AA77">
        <v>33.864800000000002</v>
      </c>
      <c r="AB77">
        <v>0</v>
      </c>
      <c r="AC77">
        <v>0</v>
      </c>
      <c r="AD77">
        <v>0</v>
      </c>
      <c r="AE77">
        <v>43.1492</v>
      </c>
      <c r="AF77">
        <v>43.1492</v>
      </c>
      <c r="AG77">
        <v>0</v>
      </c>
      <c r="AH77">
        <v>5.66</v>
      </c>
      <c r="AI77">
        <v>0.56000000000000005</v>
      </c>
      <c r="AJ77">
        <v>0.88</v>
      </c>
      <c r="AK77">
        <v>4.18</v>
      </c>
      <c r="AL77">
        <v>0</v>
      </c>
      <c r="AM77">
        <v>-5.12</v>
      </c>
      <c r="AN77">
        <v>0</v>
      </c>
      <c r="AO77">
        <v>0</v>
      </c>
      <c r="AP77">
        <v>1.75</v>
      </c>
      <c r="AQ77">
        <v>5.42</v>
      </c>
      <c r="AR77">
        <v>6.66</v>
      </c>
      <c r="AS77">
        <v>0.42</v>
      </c>
      <c r="AT77">
        <v>20.41</v>
      </c>
      <c r="AU77">
        <v>11.28</v>
      </c>
      <c r="AV77">
        <v>2.27</v>
      </c>
      <c r="AW77">
        <v>0.11</v>
      </c>
      <c r="AX77">
        <v>0.22</v>
      </c>
      <c r="AY77">
        <v>1.1100000000000001</v>
      </c>
      <c r="AZ77">
        <v>-0.87</v>
      </c>
      <c r="BA77">
        <v>0</v>
      </c>
      <c r="BB77">
        <v>0</v>
      </c>
      <c r="BC77">
        <v>0.5</v>
      </c>
      <c r="BD77">
        <v>2.57</v>
      </c>
      <c r="BE77">
        <v>1.76</v>
      </c>
      <c r="BF77">
        <v>0.12</v>
      </c>
      <c r="BG77">
        <v>7.79</v>
      </c>
      <c r="BH77">
        <v>0.51447699999999996</v>
      </c>
      <c r="BI77">
        <v>8.9168000000000008E-3</v>
      </c>
      <c r="BJ77">
        <v>3.1638800000000002E-2</v>
      </c>
      <c r="BK77">
        <v>0.145705</v>
      </c>
      <c r="BL77">
        <v>0</v>
      </c>
      <c r="BM77">
        <v>-6.98747E-3</v>
      </c>
      <c r="BN77">
        <v>0</v>
      </c>
      <c r="BO77">
        <v>0</v>
      </c>
      <c r="BP77">
        <v>5.8625900000000002E-2</v>
      </c>
      <c r="BQ77">
        <v>8.6398000000000003E-2</v>
      </c>
      <c r="BR77">
        <v>0.24510499999999999</v>
      </c>
      <c r="BS77">
        <v>2.02483E-2</v>
      </c>
      <c r="BT77">
        <v>1.1041300000000001</v>
      </c>
      <c r="BU77">
        <v>0.70073700000000005</v>
      </c>
      <c r="BV77">
        <v>1642.07</v>
      </c>
      <c r="BW77">
        <v>235.41</v>
      </c>
      <c r="BX77">
        <v>277.07299999999998</v>
      </c>
      <c r="BY77">
        <v>1271.28</v>
      </c>
      <c r="BZ77">
        <v>-4222.1400000000003</v>
      </c>
      <c r="CA77">
        <v>505.55700000000002</v>
      </c>
      <c r="CB77">
        <v>940.84699999999998</v>
      </c>
      <c r="CC77">
        <v>2025.88</v>
      </c>
      <c r="CD77">
        <v>119.621</v>
      </c>
      <c r="CE77">
        <v>2795.6</v>
      </c>
      <c r="CF77">
        <v>3425.83</v>
      </c>
      <c r="CG77">
        <v>73.775199999999998</v>
      </c>
      <c r="CH77">
        <v>0</v>
      </c>
      <c r="CI77">
        <v>0</v>
      </c>
      <c r="CJ77">
        <v>43.1492</v>
      </c>
      <c r="CK77">
        <v>43.1492</v>
      </c>
      <c r="CL77">
        <v>0</v>
      </c>
      <c r="CM77">
        <v>6.27</v>
      </c>
      <c r="CN77">
        <v>0.83</v>
      </c>
      <c r="CO77">
        <v>0.88</v>
      </c>
      <c r="CP77">
        <v>4.07</v>
      </c>
      <c r="CQ77">
        <v>-5.18</v>
      </c>
      <c r="CR77">
        <v>1.75</v>
      </c>
      <c r="CS77">
        <v>5.44</v>
      </c>
      <c r="CT77">
        <v>6.66</v>
      </c>
      <c r="CU77">
        <v>0.42</v>
      </c>
      <c r="CV77">
        <v>21.14</v>
      </c>
      <c r="CW77">
        <v>12.05</v>
      </c>
      <c r="CX77">
        <v>2.5</v>
      </c>
      <c r="CY77">
        <v>0.15</v>
      </c>
      <c r="CZ77">
        <v>0.22</v>
      </c>
      <c r="DA77">
        <v>4.95</v>
      </c>
      <c r="DB77">
        <v>-0.87</v>
      </c>
      <c r="DC77">
        <v>0.5</v>
      </c>
      <c r="DD77">
        <v>2.57</v>
      </c>
      <c r="DE77">
        <v>1.76</v>
      </c>
      <c r="DF77">
        <v>0.12</v>
      </c>
      <c r="DG77">
        <v>11.9</v>
      </c>
      <c r="DH77">
        <v>0.546149</v>
      </c>
      <c r="DI77">
        <v>9.0878699999999996E-3</v>
      </c>
      <c r="DJ77">
        <v>3.1638800000000002E-2</v>
      </c>
      <c r="DK77">
        <v>0.14361299999999999</v>
      </c>
      <c r="DL77">
        <v>-6.98747E-3</v>
      </c>
      <c r="DM77">
        <v>5.8625900000000002E-2</v>
      </c>
      <c r="DN77">
        <v>8.6817800000000001E-2</v>
      </c>
      <c r="DO77">
        <v>0.24510499999999999</v>
      </c>
      <c r="DP77">
        <v>2.02483E-2</v>
      </c>
      <c r="DQ77">
        <v>1.1343000000000001</v>
      </c>
      <c r="DR77">
        <v>0.73048900000000005</v>
      </c>
      <c r="DS77" t="s">
        <v>689</v>
      </c>
      <c r="DT77" t="s">
        <v>700</v>
      </c>
      <c r="DU77" t="s">
        <v>701</v>
      </c>
      <c r="DV77" t="s">
        <v>455</v>
      </c>
      <c r="DW77">
        <v>3.0171400000000001E-2</v>
      </c>
      <c r="DX77">
        <v>2.97516E-2</v>
      </c>
      <c r="EC77">
        <v>11.28</v>
      </c>
      <c r="ED77">
        <v>0</v>
      </c>
      <c r="EE77">
        <v>12.05</v>
      </c>
      <c r="EF77">
        <v>0</v>
      </c>
      <c r="EG77">
        <v>3.71</v>
      </c>
      <c r="EH77">
        <v>0</v>
      </c>
      <c r="EI77">
        <v>2.93</v>
      </c>
      <c r="EJ77">
        <v>4.8899999999999997</v>
      </c>
      <c r="EK77">
        <v>1</v>
      </c>
      <c r="EL77">
        <v>1</v>
      </c>
      <c r="EM77">
        <v>2.6873</v>
      </c>
      <c r="EP77">
        <v>1</v>
      </c>
      <c r="EQ77">
        <v>1</v>
      </c>
      <c r="ER77">
        <v>26.847999999999999</v>
      </c>
      <c r="ES77">
        <v>27.213000000000001</v>
      </c>
      <c r="ET77">
        <v>26.9893</v>
      </c>
      <c r="EU77">
        <v>27.356400000000001</v>
      </c>
      <c r="EV77">
        <v>504.00599999999997</v>
      </c>
      <c r="EW77">
        <v>23.7288</v>
      </c>
      <c r="EX77">
        <v>49.9895</v>
      </c>
      <c r="EY77">
        <v>246.642</v>
      </c>
      <c r="EZ77">
        <v>0</v>
      </c>
      <c r="FA77">
        <v>-288.58</v>
      </c>
      <c r="FB77">
        <v>0</v>
      </c>
      <c r="FC77">
        <v>0</v>
      </c>
      <c r="FD77">
        <v>110.404</v>
      </c>
      <c r="FE77">
        <v>156.83199999999999</v>
      </c>
      <c r="FF77">
        <v>391.38499999999999</v>
      </c>
      <c r="FG77">
        <v>27.673200000000001</v>
      </c>
      <c r="FH77">
        <v>1222.08</v>
      </c>
      <c r="FI77">
        <v>0</v>
      </c>
      <c r="FJ77">
        <v>0</v>
      </c>
      <c r="FK77">
        <v>0</v>
      </c>
      <c r="FL77">
        <v>252.315</v>
      </c>
      <c r="FM77">
        <v>252.315</v>
      </c>
      <c r="FN77">
        <v>280.07100000000003</v>
      </c>
      <c r="FO77">
        <v>16.9802</v>
      </c>
      <c r="FP77">
        <v>24.994700000000002</v>
      </c>
      <c r="FQ77">
        <v>119.75</v>
      </c>
      <c r="FR77">
        <v>-96.193399999999997</v>
      </c>
      <c r="FS77">
        <v>55.201799999999999</v>
      </c>
      <c r="FT77">
        <v>78.835300000000004</v>
      </c>
      <c r="FU77">
        <v>195.69200000000001</v>
      </c>
      <c r="FV77">
        <v>13.836600000000001</v>
      </c>
      <c r="FW77">
        <v>689.16899999999998</v>
      </c>
      <c r="FX77">
        <v>0</v>
      </c>
      <c r="FY77">
        <v>0</v>
      </c>
      <c r="FZ77">
        <v>252.315</v>
      </c>
      <c r="GA77">
        <v>252.315</v>
      </c>
      <c r="GB77">
        <v>2.6873</v>
      </c>
      <c r="GC77">
        <v>4223.38</v>
      </c>
      <c r="GD77">
        <v>2275.94</v>
      </c>
      <c r="GE77">
        <v>53.889099999999999</v>
      </c>
      <c r="GF77">
        <v>2.6873</v>
      </c>
      <c r="GG77">
        <v>4223.38</v>
      </c>
      <c r="GH77">
        <v>2248.14</v>
      </c>
      <c r="GI77">
        <v>53.230699999999999</v>
      </c>
      <c r="GJ77">
        <v>0</v>
      </c>
      <c r="GK77">
        <v>0</v>
      </c>
    </row>
    <row r="78" spans="1:193" x14ac:dyDescent="0.3">
      <c r="A78" s="110">
        <v>45966.835127314815</v>
      </c>
      <c r="B78" t="s">
        <v>775</v>
      </c>
      <c r="D78">
        <v>12</v>
      </c>
      <c r="E78">
        <v>1</v>
      </c>
      <c r="F78">
        <v>2100</v>
      </c>
      <c r="G78" t="s">
        <v>452</v>
      </c>
      <c r="H78" t="s">
        <v>453</v>
      </c>
      <c r="I78">
        <v>1.78</v>
      </c>
      <c r="J78">
        <v>1.73</v>
      </c>
      <c r="K78">
        <v>4.53</v>
      </c>
      <c r="L78">
        <v>52</v>
      </c>
      <c r="M78">
        <v>1204.1400000000001</v>
      </c>
      <c r="N78">
        <v>172.666</v>
      </c>
      <c r="O78">
        <v>277.07299999999998</v>
      </c>
      <c r="P78">
        <v>1304.79</v>
      </c>
      <c r="Q78">
        <v>0</v>
      </c>
      <c r="R78">
        <v>-4222.1400000000003</v>
      </c>
      <c r="S78">
        <v>0</v>
      </c>
      <c r="T78">
        <v>0</v>
      </c>
      <c r="U78">
        <v>505.55700000000002</v>
      </c>
      <c r="V78">
        <v>935</v>
      </c>
      <c r="W78">
        <v>2025.88</v>
      </c>
      <c r="X78">
        <v>119.621</v>
      </c>
      <c r="Y78">
        <v>2322.59</v>
      </c>
      <c r="Z78">
        <v>2958.67</v>
      </c>
      <c r="AA78">
        <v>36.8994</v>
      </c>
      <c r="AB78">
        <v>0</v>
      </c>
      <c r="AC78">
        <v>0</v>
      </c>
      <c r="AD78">
        <v>0</v>
      </c>
      <c r="AE78">
        <v>43.1492</v>
      </c>
      <c r="AF78">
        <v>43.1492</v>
      </c>
      <c r="AG78">
        <v>0</v>
      </c>
      <c r="AH78">
        <v>4.62</v>
      </c>
      <c r="AI78">
        <v>0.59</v>
      </c>
      <c r="AJ78">
        <v>0.88</v>
      </c>
      <c r="AK78">
        <v>4.18</v>
      </c>
      <c r="AL78">
        <v>0</v>
      </c>
      <c r="AM78">
        <v>-5.12</v>
      </c>
      <c r="AN78">
        <v>0</v>
      </c>
      <c r="AO78">
        <v>0</v>
      </c>
      <c r="AP78">
        <v>1.75</v>
      </c>
      <c r="AQ78">
        <v>5.43</v>
      </c>
      <c r="AR78">
        <v>6.66</v>
      </c>
      <c r="AS78">
        <v>0.42</v>
      </c>
      <c r="AT78">
        <v>19.41</v>
      </c>
      <c r="AU78">
        <v>10.27</v>
      </c>
      <c r="AV78">
        <v>1.85</v>
      </c>
      <c r="AW78">
        <v>0.11</v>
      </c>
      <c r="AX78">
        <v>0.22</v>
      </c>
      <c r="AY78">
        <v>1.1100000000000001</v>
      </c>
      <c r="AZ78">
        <v>-0.87</v>
      </c>
      <c r="BA78">
        <v>0</v>
      </c>
      <c r="BB78">
        <v>0</v>
      </c>
      <c r="BC78">
        <v>0.5</v>
      </c>
      <c r="BD78">
        <v>2.57</v>
      </c>
      <c r="BE78">
        <v>1.76</v>
      </c>
      <c r="BF78">
        <v>0.12</v>
      </c>
      <c r="BG78">
        <v>7.37</v>
      </c>
      <c r="BH78">
        <v>0.41631099999999999</v>
      </c>
      <c r="BI78">
        <v>8.9732100000000006E-3</v>
      </c>
      <c r="BJ78">
        <v>3.1638800000000002E-2</v>
      </c>
      <c r="BK78">
        <v>0.14572499999999999</v>
      </c>
      <c r="BL78">
        <v>0</v>
      </c>
      <c r="BM78">
        <v>-6.98747E-3</v>
      </c>
      <c r="BN78">
        <v>0</v>
      </c>
      <c r="BO78">
        <v>0</v>
      </c>
      <c r="BP78">
        <v>5.8625900000000002E-2</v>
      </c>
      <c r="BQ78">
        <v>8.6452799999999996E-2</v>
      </c>
      <c r="BR78">
        <v>0.24510499999999999</v>
      </c>
      <c r="BS78">
        <v>2.02483E-2</v>
      </c>
      <c r="BT78">
        <v>1.0060899999999999</v>
      </c>
      <c r="BU78">
        <v>0.60264799999999996</v>
      </c>
      <c r="BV78">
        <v>1642.07</v>
      </c>
      <c r="BW78">
        <v>235.41</v>
      </c>
      <c r="BX78">
        <v>277.07299999999998</v>
      </c>
      <c r="BY78">
        <v>1271.28</v>
      </c>
      <c r="BZ78">
        <v>-4222.1400000000003</v>
      </c>
      <c r="CA78">
        <v>505.55700000000002</v>
      </c>
      <c r="CB78">
        <v>940.84699999999998</v>
      </c>
      <c r="CC78">
        <v>2025.88</v>
      </c>
      <c r="CD78">
        <v>119.621</v>
      </c>
      <c r="CE78">
        <v>2795.6</v>
      </c>
      <c r="CF78">
        <v>3425.83</v>
      </c>
      <c r="CG78">
        <v>73.775199999999998</v>
      </c>
      <c r="CH78">
        <v>0</v>
      </c>
      <c r="CI78">
        <v>0</v>
      </c>
      <c r="CJ78">
        <v>43.1492</v>
      </c>
      <c r="CK78">
        <v>43.1492</v>
      </c>
      <c r="CL78">
        <v>0</v>
      </c>
      <c r="CM78">
        <v>6.27</v>
      </c>
      <c r="CN78">
        <v>0.83</v>
      </c>
      <c r="CO78">
        <v>0.88</v>
      </c>
      <c r="CP78">
        <v>4.07</v>
      </c>
      <c r="CQ78">
        <v>-5.18</v>
      </c>
      <c r="CR78">
        <v>1.75</v>
      </c>
      <c r="CS78">
        <v>5.44</v>
      </c>
      <c r="CT78">
        <v>6.66</v>
      </c>
      <c r="CU78">
        <v>0.42</v>
      </c>
      <c r="CV78">
        <v>21.14</v>
      </c>
      <c r="CW78">
        <v>12.05</v>
      </c>
      <c r="CX78">
        <v>2.5</v>
      </c>
      <c r="CY78">
        <v>0.15</v>
      </c>
      <c r="CZ78">
        <v>0.22</v>
      </c>
      <c r="DA78">
        <v>4.95</v>
      </c>
      <c r="DB78">
        <v>-0.87</v>
      </c>
      <c r="DC78">
        <v>0.5</v>
      </c>
      <c r="DD78">
        <v>2.57</v>
      </c>
      <c r="DE78">
        <v>1.76</v>
      </c>
      <c r="DF78">
        <v>0.12</v>
      </c>
      <c r="DG78">
        <v>11.9</v>
      </c>
      <c r="DH78">
        <v>0.546149</v>
      </c>
      <c r="DI78">
        <v>9.0878699999999996E-3</v>
      </c>
      <c r="DJ78">
        <v>3.1638800000000002E-2</v>
      </c>
      <c r="DK78">
        <v>0.14361299999999999</v>
      </c>
      <c r="DL78">
        <v>-6.98747E-3</v>
      </c>
      <c r="DM78">
        <v>5.8625900000000002E-2</v>
      </c>
      <c r="DN78">
        <v>8.6817800000000001E-2</v>
      </c>
      <c r="DO78">
        <v>0.24510499999999999</v>
      </c>
      <c r="DP78">
        <v>2.02483E-2</v>
      </c>
      <c r="DQ78">
        <v>1.1343000000000001</v>
      </c>
      <c r="DR78">
        <v>0.73048900000000005</v>
      </c>
      <c r="DS78" t="s">
        <v>689</v>
      </c>
      <c r="DT78" t="s">
        <v>700</v>
      </c>
      <c r="DU78" t="s">
        <v>701</v>
      </c>
      <c r="DV78" t="s">
        <v>455</v>
      </c>
      <c r="DW78">
        <v>0.12820599999999999</v>
      </c>
      <c r="DX78">
        <v>0.12784100000000001</v>
      </c>
      <c r="EC78">
        <v>10.27</v>
      </c>
      <c r="ED78">
        <v>0</v>
      </c>
      <c r="EE78">
        <v>12.05</v>
      </c>
      <c r="EF78">
        <v>0</v>
      </c>
      <c r="EG78">
        <v>3.29</v>
      </c>
      <c r="EH78">
        <v>0</v>
      </c>
      <c r="EI78">
        <v>2.93</v>
      </c>
      <c r="EJ78">
        <v>4.8899999999999997</v>
      </c>
      <c r="EK78">
        <v>1</v>
      </c>
      <c r="EL78">
        <v>1</v>
      </c>
      <c r="EM78">
        <v>2.6873</v>
      </c>
      <c r="EP78">
        <v>1</v>
      </c>
      <c r="EQ78">
        <v>1</v>
      </c>
      <c r="ER78">
        <v>26.847999999999999</v>
      </c>
      <c r="ES78">
        <v>27.212</v>
      </c>
      <c r="ET78">
        <v>26.9893</v>
      </c>
      <c r="EU78">
        <v>27.356400000000001</v>
      </c>
      <c r="EV78">
        <v>411.387</v>
      </c>
      <c r="EW78">
        <v>24.782900000000001</v>
      </c>
      <c r="EX78">
        <v>49.9895</v>
      </c>
      <c r="EY78">
        <v>246.79599999999999</v>
      </c>
      <c r="EZ78">
        <v>0</v>
      </c>
      <c r="FA78">
        <v>-288.58</v>
      </c>
      <c r="FB78">
        <v>0</v>
      </c>
      <c r="FC78">
        <v>0</v>
      </c>
      <c r="FD78">
        <v>110.404</v>
      </c>
      <c r="FE78">
        <v>156.88800000000001</v>
      </c>
      <c r="FF78">
        <v>391.38499999999999</v>
      </c>
      <c r="FG78">
        <v>27.673200000000001</v>
      </c>
      <c r="FH78">
        <v>1130.72</v>
      </c>
      <c r="FI78">
        <v>0</v>
      </c>
      <c r="FJ78">
        <v>0</v>
      </c>
      <c r="FK78">
        <v>0</v>
      </c>
      <c r="FL78">
        <v>252.315</v>
      </c>
      <c r="FM78">
        <v>252.315</v>
      </c>
      <c r="FN78">
        <v>280.07100000000003</v>
      </c>
      <c r="FO78">
        <v>16.9802</v>
      </c>
      <c r="FP78">
        <v>24.994700000000002</v>
      </c>
      <c r="FQ78">
        <v>119.75</v>
      </c>
      <c r="FR78">
        <v>-96.193399999999997</v>
      </c>
      <c r="FS78">
        <v>55.201799999999999</v>
      </c>
      <c r="FT78">
        <v>78.835300000000004</v>
      </c>
      <c r="FU78">
        <v>195.69200000000001</v>
      </c>
      <c r="FV78">
        <v>13.836600000000001</v>
      </c>
      <c r="FW78">
        <v>689.16899999999998</v>
      </c>
      <c r="FX78">
        <v>0</v>
      </c>
      <c r="FY78">
        <v>0</v>
      </c>
      <c r="FZ78">
        <v>252.315</v>
      </c>
      <c r="GA78">
        <v>252.315</v>
      </c>
      <c r="GB78">
        <v>2.6873</v>
      </c>
      <c r="GC78">
        <v>4223.38</v>
      </c>
      <c r="GD78">
        <v>2275.0300000000002</v>
      </c>
      <c r="GE78">
        <v>53.867600000000003</v>
      </c>
      <c r="GF78">
        <v>2.6873</v>
      </c>
      <c r="GG78">
        <v>4223.38</v>
      </c>
      <c r="GH78">
        <v>2248.14</v>
      </c>
      <c r="GI78">
        <v>53.230699999999999</v>
      </c>
      <c r="GJ78">
        <v>0</v>
      </c>
      <c r="GK78">
        <v>0</v>
      </c>
    </row>
    <row r="79" spans="1:193" x14ac:dyDescent="0.3">
      <c r="A79" s="110">
        <v>45966.835729166669</v>
      </c>
      <c r="B79" t="s">
        <v>776</v>
      </c>
      <c r="D79">
        <v>12</v>
      </c>
      <c r="E79">
        <v>1</v>
      </c>
      <c r="F79">
        <v>2100</v>
      </c>
      <c r="G79" t="s">
        <v>452</v>
      </c>
      <c r="H79" t="s">
        <v>453</v>
      </c>
      <c r="I79">
        <v>0.51</v>
      </c>
      <c r="J79">
        <v>0.47</v>
      </c>
      <c r="K79">
        <v>4.03</v>
      </c>
      <c r="L79">
        <v>49</v>
      </c>
      <c r="M79">
        <v>1531.58</v>
      </c>
      <c r="N79">
        <v>176.74199999999999</v>
      </c>
      <c r="O79">
        <v>277.07299999999998</v>
      </c>
      <c r="P79">
        <v>1304.79</v>
      </c>
      <c r="Q79">
        <v>0</v>
      </c>
      <c r="R79">
        <v>-4222.1400000000003</v>
      </c>
      <c r="S79">
        <v>0</v>
      </c>
      <c r="T79">
        <v>0</v>
      </c>
      <c r="U79">
        <v>505.55700000000002</v>
      </c>
      <c r="V79">
        <v>935</v>
      </c>
      <c r="W79">
        <v>2025.88</v>
      </c>
      <c r="X79">
        <v>119.621</v>
      </c>
      <c r="Y79">
        <v>2654.1</v>
      </c>
      <c r="Z79">
        <v>3290.18</v>
      </c>
      <c r="AA79">
        <v>39.826700000000002</v>
      </c>
      <c r="AB79">
        <v>0</v>
      </c>
      <c r="AC79">
        <v>0</v>
      </c>
      <c r="AD79">
        <v>0</v>
      </c>
      <c r="AE79">
        <v>43.1492</v>
      </c>
      <c r="AF79">
        <v>43.1492</v>
      </c>
      <c r="AG79">
        <v>0</v>
      </c>
      <c r="AH79">
        <v>5.87</v>
      </c>
      <c r="AI79">
        <v>0.61</v>
      </c>
      <c r="AJ79">
        <v>0.88</v>
      </c>
      <c r="AK79">
        <v>4.18</v>
      </c>
      <c r="AL79">
        <v>0</v>
      </c>
      <c r="AM79">
        <v>-5.13</v>
      </c>
      <c r="AN79">
        <v>0</v>
      </c>
      <c r="AO79">
        <v>0</v>
      </c>
      <c r="AP79">
        <v>1.75</v>
      </c>
      <c r="AQ79">
        <v>5.43</v>
      </c>
      <c r="AR79">
        <v>6.66</v>
      </c>
      <c r="AS79">
        <v>0.42</v>
      </c>
      <c r="AT79">
        <v>20.67</v>
      </c>
      <c r="AU79">
        <v>11.54</v>
      </c>
      <c r="AV79">
        <v>2.35</v>
      </c>
      <c r="AW79">
        <v>0.11</v>
      </c>
      <c r="AX79">
        <v>0.22</v>
      </c>
      <c r="AY79">
        <v>1.1100000000000001</v>
      </c>
      <c r="AZ79">
        <v>-0.87</v>
      </c>
      <c r="BA79">
        <v>0</v>
      </c>
      <c r="BB79">
        <v>0</v>
      </c>
      <c r="BC79">
        <v>0.5</v>
      </c>
      <c r="BD79">
        <v>2.57</v>
      </c>
      <c r="BE79">
        <v>1.76</v>
      </c>
      <c r="BF79">
        <v>0.12</v>
      </c>
      <c r="BG79">
        <v>7.87</v>
      </c>
      <c r="BH79">
        <v>0.53002099999999996</v>
      </c>
      <c r="BI79">
        <v>8.9803000000000001E-3</v>
      </c>
      <c r="BJ79">
        <v>3.1638800000000002E-2</v>
      </c>
      <c r="BK79">
        <v>0.14572499999999999</v>
      </c>
      <c r="BL79">
        <v>0</v>
      </c>
      <c r="BM79">
        <v>-6.98747E-3</v>
      </c>
      <c r="BN79">
        <v>0</v>
      </c>
      <c r="BO79">
        <v>0</v>
      </c>
      <c r="BP79">
        <v>5.8625900000000002E-2</v>
      </c>
      <c r="BQ79">
        <v>8.6452799999999996E-2</v>
      </c>
      <c r="BR79">
        <v>0.24510499999999999</v>
      </c>
      <c r="BS79">
        <v>2.02483E-2</v>
      </c>
      <c r="BT79">
        <v>1.11981</v>
      </c>
      <c r="BU79">
        <v>0.71636500000000003</v>
      </c>
      <c r="BV79">
        <v>1642.07</v>
      </c>
      <c r="BW79">
        <v>235.41</v>
      </c>
      <c r="BX79">
        <v>277.07299999999998</v>
      </c>
      <c r="BY79">
        <v>1271.28</v>
      </c>
      <c r="BZ79">
        <v>-4222.1400000000003</v>
      </c>
      <c r="CA79">
        <v>505.55700000000002</v>
      </c>
      <c r="CB79">
        <v>940.84699999999998</v>
      </c>
      <c r="CC79">
        <v>2025.88</v>
      </c>
      <c r="CD79">
        <v>119.621</v>
      </c>
      <c r="CE79">
        <v>2795.6</v>
      </c>
      <c r="CF79">
        <v>3425.83</v>
      </c>
      <c r="CG79">
        <v>73.775199999999998</v>
      </c>
      <c r="CH79">
        <v>0</v>
      </c>
      <c r="CI79">
        <v>0</v>
      </c>
      <c r="CJ79">
        <v>43.1492</v>
      </c>
      <c r="CK79">
        <v>43.1492</v>
      </c>
      <c r="CL79">
        <v>0</v>
      </c>
      <c r="CM79">
        <v>6.27</v>
      </c>
      <c r="CN79">
        <v>0.83</v>
      </c>
      <c r="CO79">
        <v>0.88</v>
      </c>
      <c r="CP79">
        <v>4.07</v>
      </c>
      <c r="CQ79">
        <v>-5.18</v>
      </c>
      <c r="CR79">
        <v>1.75</v>
      </c>
      <c r="CS79">
        <v>5.44</v>
      </c>
      <c r="CT79">
        <v>6.66</v>
      </c>
      <c r="CU79">
        <v>0.42</v>
      </c>
      <c r="CV79">
        <v>21.14</v>
      </c>
      <c r="CW79">
        <v>12.05</v>
      </c>
      <c r="CX79">
        <v>2.5</v>
      </c>
      <c r="CY79">
        <v>0.15</v>
      </c>
      <c r="CZ79">
        <v>0.22</v>
      </c>
      <c r="DA79">
        <v>4.95</v>
      </c>
      <c r="DB79">
        <v>-0.87</v>
      </c>
      <c r="DC79">
        <v>0.5</v>
      </c>
      <c r="DD79">
        <v>2.57</v>
      </c>
      <c r="DE79">
        <v>1.76</v>
      </c>
      <c r="DF79">
        <v>0.12</v>
      </c>
      <c r="DG79">
        <v>11.9</v>
      </c>
      <c r="DH79">
        <v>0.546149</v>
      </c>
      <c r="DI79">
        <v>9.0878699999999996E-3</v>
      </c>
      <c r="DJ79">
        <v>3.1638800000000002E-2</v>
      </c>
      <c r="DK79">
        <v>0.14361299999999999</v>
      </c>
      <c r="DL79">
        <v>-6.98747E-3</v>
      </c>
      <c r="DM79">
        <v>5.8625900000000002E-2</v>
      </c>
      <c r="DN79">
        <v>8.6817800000000001E-2</v>
      </c>
      <c r="DO79">
        <v>0.24510499999999999</v>
      </c>
      <c r="DP79">
        <v>2.02483E-2</v>
      </c>
      <c r="DQ79">
        <v>1.1343000000000001</v>
      </c>
      <c r="DR79">
        <v>0.73048900000000005</v>
      </c>
      <c r="DS79" t="s">
        <v>689</v>
      </c>
      <c r="DT79" t="s">
        <v>700</v>
      </c>
      <c r="DU79" t="s">
        <v>701</v>
      </c>
      <c r="DV79" t="s">
        <v>455</v>
      </c>
      <c r="DW79">
        <v>1.4488900000000001E-2</v>
      </c>
      <c r="DX79">
        <v>1.41239E-2</v>
      </c>
      <c r="EC79">
        <v>11.54</v>
      </c>
      <c r="ED79">
        <v>0</v>
      </c>
      <c r="EE79">
        <v>12.05</v>
      </c>
      <c r="EF79">
        <v>0</v>
      </c>
      <c r="EG79">
        <v>3.79</v>
      </c>
      <c r="EH79">
        <v>0</v>
      </c>
      <c r="EI79">
        <v>2.93</v>
      </c>
      <c r="EJ79">
        <v>4.8899999999999997</v>
      </c>
      <c r="EK79">
        <v>1</v>
      </c>
      <c r="EL79">
        <v>1</v>
      </c>
      <c r="EM79">
        <v>2.6873</v>
      </c>
      <c r="EP79">
        <v>1</v>
      </c>
      <c r="EQ79">
        <v>1</v>
      </c>
      <c r="ER79">
        <v>26.847999999999999</v>
      </c>
      <c r="ES79">
        <v>27.213000000000001</v>
      </c>
      <c r="ET79">
        <v>26.9893</v>
      </c>
      <c r="EU79">
        <v>27.356400000000001</v>
      </c>
      <c r="EV79">
        <v>522.74199999999996</v>
      </c>
      <c r="EW79">
        <v>25.499500000000001</v>
      </c>
      <c r="EX79">
        <v>49.9895</v>
      </c>
      <c r="EY79">
        <v>246.79599999999999</v>
      </c>
      <c r="EZ79">
        <v>0</v>
      </c>
      <c r="FA79">
        <v>-288.58</v>
      </c>
      <c r="FB79">
        <v>0</v>
      </c>
      <c r="FC79">
        <v>0</v>
      </c>
      <c r="FD79">
        <v>110.404</v>
      </c>
      <c r="FE79">
        <v>156.88800000000001</v>
      </c>
      <c r="FF79">
        <v>391.38499999999999</v>
      </c>
      <c r="FG79">
        <v>27.673200000000001</v>
      </c>
      <c r="FH79">
        <v>1242.8</v>
      </c>
      <c r="FI79">
        <v>0</v>
      </c>
      <c r="FJ79">
        <v>0</v>
      </c>
      <c r="FK79">
        <v>0</v>
      </c>
      <c r="FL79">
        <v>252.315</v>
      </c>
      <c r="FM79">
        <v>252.315</v>
      </c>
      <c r="FN79">
        <v>280.07100000000003</v>
      </c>
      <c r="FO79">
        <v>16.9802</v>
      </c>
      <c r="FP79">
        <v>24.994700000000002</v>
      </c>
      <c r="FQ79">
        <v>119.75</v>
      </c>
      <c r="FR79">
        <v>-96.193399999999997</v>
      </c>
      <c r="FS79">
        <v>55.201799999999999</v>
      </c>
      <c r="FT79">
        <v>78.835300000000004</v>
      </c>
      <c r="FU79">
        <v>195.69200000000001</v>
      </c>
      <c r="FV79">
        <v>13.836600000000001</v>
      </c>
      <c r="FW79">
        <v>689.16899999999998</v>
      </c>
      <c r="FX79">
        <v>0</v>
      </c>
      <c r="FY79">
        <v>0</v>
      </c>
      <c r="FZ79">
        <v>252.315</v>
      </c>
      <c r="GA79">
        <v>252.315</v>
      </c>
      <c r="GB79">
        <v>2.6873</v>
      </c>
      <c r="GC79">
        <v>4223.38</v>
      </c>
      <c r="GD79">
        <v>2271.0700000000002</v>
      </c>
      <c r="GE79">
        <v>53.773699999999998</v>
      </c>
      <c r="GF79">
        <v>2.6873</v>
      </c>
      <c r="GG79">
        <v>4223.38</v>
      </c>
      <c r="GH79">
        <v>2248.14</v>
      </c>
      <c r="GI79">
        <v>53.230699999999999</v>
      </c>
      <c r="GJ79">
        <v>0</v>
      </c>
      <c r="GK79">
        <v>0</v>
      </c>
    </row>
    <row r="80" spans="1:193" x14ac:dyDescent="0.3">
      <c r="A80" s="110">
        <v>45966.836354166669</v>
      </c>
      <c r="B80" t="s">
        <v>777</v>
      </c>
      <c r="D80">
        <v>12</v>
      </c>
      <c r="E80">
        <v>1</v>
      </c>
      <c r="F80">
        <v>2100</v>
      </c>
      <c r="G80" t="s">
        <v>452</v>
      </c>
      <c r="H80" t="s">
        <v>456</v>
      </c>
      <c r="I80">
        <v>-0.51</v>
      </c>
      <c r="J80">
        <v>-0.55000000000000004</v>
      </c>
      <c r="K80">
        <v>3.63</v>
      </c>
      <c r="L80">
        <v>43</v>
      </c>
      <c r="M80">
        <v>1787.16</v>
      </c>
      <c r="N80">
        <v>186.21</v>
      </c>
      <c r="O80">
        <v>277.07299999999998</v>
      </c>
      <c r="P80">
        <v>1304.77</v>
      </c>
      <c r="Q80">
        <v>0</v>
      </c>
      <c r="R80">
        <v>-4222.1400000000003</v>
      </c>
      <c r="S80">
        <v>0</v>
      </c>
      <c r="T80">
        <v>0</v>
      </c>
      <c r="U80">
        <v>505.55700000000002</v>
      </c>
      <c r="V80">
        <v>935.15899999999999</v>
      </c>
      <c r="W80">
        <v>2025.88</v>
      </c>
      <c r="X80">
        <v>119.621</v>
      </c>
      <c r="Y80">
        <v>2919.29</v>
      </c>
      <c r="Z80">
        <v>3555.21</v>
      </c>
      <c r="AA80">
        <v>46.0321</v>
      </c>
      <c r="AB80">
        <v>0</v>
      </c>
      <c r="AC80">
        <v>0</v>
      </c>
      <c r="AD80">
        <v>0</v>
      </c>
      <c r="AE80">
        <v>43.1492</v>
      </c>
      <c r="AF80">
        <v>43.1492</v>
      </c>
      <c r="AG80">
        <v>0</v>
      </c>
      <c r="AH80">
        <v>6.84</v>
      </c>
      <c r="AI80">
        <v>0.66</v>
      </c>
      <c r="AJ80">
        <v>0.88</v>
      </c>
      <c r="AK80">
        <v>4.18</v>
      </c>
      <c r="AL80">
        <v>0</v>
      </c>
      <c r="AM80">
        <v>-5.13</v>
      </c>
      <c r="AN80">
        <v>0</v>
      </c>
      <c r="AO80">
        <v>0</v>
      </c>
      <c r="AP80">
        <v>1.75</v>
      </c>
      <c r="AQ80">
        <v>5.43</v>
      </c>
      <c r="AR80">
        <v>6.66</v>
      </c>
      <c r="AS80">
        <v>0.42</v>
      </c>
      <c r="AT80">
        <v>21.69</v>
      </c>
      <c r="AU80">
        <v>12.56</v>
      </c>
      <c r="AV80">
        <v>2.74</v>
      </c>
      <c r="AW80">
        <v>0.12</v>
      </c>
      <c r="AX80">
        <v>0.22</v>
      </c>
      <c r="AY80">
        <v>1.1100000000000001</v>
      </c>
      <c r="AZ80">
        <v>-0.87</v>
      </c>
      <c r="BA80">
        <v>0</v>
      </c>
      <c r="BB80">
        <v>0</v>
      </c>
      <c r="BC80">
        <v>0.5</v>
      </c>
      <c r="BD80">
        <v>2.57</v>
      </c>
      <c r="BE80">
        <v>1.76</v>
      </c>
      <c r="BF80">
        <v>0.12</v>
      </c>
      <c r="BG80">
        <v>8.27</v>
      </c>
      <c r="BH80">
        <v>0.61235700000000004</v>
      </c>
      <c r="BI80">
        <v>9.0060999999999995E-3</v>
      </c>
      <c r="BJ80">
        <v>3.1638800000000002E-2</v>
      </c>
      <c r="BK80">
        <v>0.14573800000000001</v>
      </c>
      <c r="BL80">
        <v>0</v>
      </c>
      <c r="BM80">
        <v>-6.98747E-3</v>
      </c>
      <c r="BN80">
        <v>0</v>
      </c>
      <c r="BO80">
        <v>0</v>
      </c>
      <c r="BP80">
        <v>5.8625900000000002E-2</v>
      </c>
      <c r="BQ80">
        <v>8.64563E-2</v>
      </c>
      <c r="BR80">
        <v>0.24510499999999999</v>
      </c>
      <c r="BS80">
        <v>2.02483E-2</v>
      </c>
      <c r="BT80">
        <v>1.2021900000000001</v>
      </c>
      <c r="BU80">
        <v>0.79874000000000001</v>
      </c>
      <c r="BV80">
        <v>1642.07</v>
      </c>
      <c r="BW80">
        <v>235.41</v>
      </c>
      <c r="BX80">
        <v>277.07299999999998</v>
      </c>
      <c r="BY80">
        <v>1271.28</v>
      </c>
      <c r="BZ80">
        <v>-4222.1400000000003</v>
      </c>
      <c r="CA80">
        <v>505.55700000000002</v>
      </c>
      <c r="CB80">
        <v>940.84699999999998</v>
      </c>
      <c r="CC80">
        <v>2025.88</v>
      </c>
      <c r="CD80">
        <v>119.621</v>
      </c>
      <c r="CE80">
        <v>2795.6</v>
      </c>
      <c r="CF80">
        <v>3425.83</v>
      </c>
      <c r="CG80">
        <v>73.775199999999998</v>
      </c>
      <c r="CH80">
        <v>0</v>
      </c>
      <c r="CI80">
        <v>0</v>
      </c>
      <c r="CJ80">
        <v>43.1492</v>
      </c>
      <c r="CK80">
        <v>43.1492</v>
      </c>
      <c r="CL80">
        <v>0</v>
      </c>
      <c r="CM80">
        <v>6.27</v>
      </c>
      <c r="CN80">
        <v>0.83</v>
      </c>
      <c r="CO80">
        <v>0.88</v>
      </c>
      <c r="CP80">
        <v>4.07</v>
      </c>
      <c r="CQ80">
        <v>-5.18</v>
      </c>
      <c r="CR80">
        <v>1.75</v>
      </c>
      <c r="CS80">
        <v>5.44</v>
      </c>
      <c r="CT80">
        <v>6.66</v>
      </c>
      <c r="CU80">
        <v>0.42</v>
      </c>
      <c r="CV80">
        <v>21.14</v>
      </c>
      <c r="CW80">
        <v>12.05</v>
      </c>
      <c r="CX80">
        <v>2.5</v>
      </c>
      <c r="CY80">
        <v>0.15</v>
      </c>
      <c r="CZ80">
        <v>0.22</v>
      </c>
      <c r="DA80">
        <v>4.95</v>
      </c>
      <c r="DB80">
        <v>-0.87</v>
      </c>
      <c r="DC80">
        <v>0.5</v>
      </c>
      <c r="DD80">
        <v>2.57</v>
      </c>
      <c r="DE80">
        <v>1.76</v>
      </c>
      <c r="DF80">
        <v>0.12</v>
      </c>
      <c r="DG80">
        <v>11.9</v>
      </c>
      <c r="DH80">
        <v>0.546149</v>
      </c>
      <c r="DI80">
        <v>9.0878699999999996E-3</v>
      </c>
      <c r="DJ80">
        <v>3.1638800000000002E-2</v>
      </c>
      <c r="DK80">
        <v>0.14361299999999999</v>
      </c>
      <c r="DL80">
        <v>-6.98747E-3</v>
      </c>
      <c r="DM80">
        <v>5.8625900000000002E-2</v>
      </c>
      <c r="DN80">
        <v>8.6817800000000001E-2</v>
      </c>
      <c r="DO80">
        <v>0.24510499999999999</v>
      </c>
      <c r="DP80">
        <v>2.02483E-2</v>
      </c>
      <c r="DQ80">
        <v>1.1343000000000001</v>
      </c>
      <c r="DR80">
        <v>0.73048900000000005</v>
      </c>
      <c r="DS80" t="s">
        <v>689</v>
      </c>
      <c r="DT80" t="s">
        <v>700</v>
      </c>
      <c r="DU80" t="s">
        <v>701</v>
      </c>
      <c r="DV80" t="s">
        <v>455</v>
      </c>
      <c r="DW80">
        <v>-6.7890000000000006E-2</v>
      </c>
      <c r="DX80">
        <v>-6.8251599999999996E-2</v>
      </c>
      <c r="EC80">
        <v>12.56</v>
      </c>
      <c r="ED80">
        <v>0</v>
      </c>
      <c r="EE80">
        <v>12.05</v>
      </c>
      <c r="EF80">
        <v>0</v>
      </c>
      <c r="EG80">
        <v>4.1900000000000004</v>
      </c>
      <c r="EH80">
        <v>0</v>
      </c>
      <c r="EI80">
        <v>2.93</v>
      </c>
      <c r="EJ80">
        <v>4.8899999999999997</v>
      </c>
      <c r="EK80">
        <v>1</v>
      </c>
      <c r="EL80">
        <v>1</v>
      </c>
      <c r="EM80">
        <v>2.6873</v>
      </c>
      <c r="EP80">
        <v>1</v>
      </c>
      <c r="EQ80">
        <v>1</v>
      </c>
      <c r="ER80">
        <v>26.847999999999999</v>
      </c>
      <c r="ES80">
        <v>34.631</v>
      </c>
      <c r="ET80">
        <v>26.9893</v>
      </c>
      <c r="EU80">
        <v>27.356400000000001</v>
      </c>
      <c r="EV80">
        <v>609.44799999999998</v>
      </c>
      <c r="EW80">
        <v>27.2441</v>
      </c>
      <c r="EX80">
        <v>49.9895</v>
      </c>
      <c r="EY80">
        <v>246.79599999999999</v>
      </c>
      <c r="EZ80">
        <v>0</v>
      </c>
      <c r="FA80">
        <v>-288.58</v>
      </c>
      <c r="FB80">
        <v>0</v>
      </c>
      <c r="FC80">
        <v>0</v>
      </c>
      <c r="FD80">
        <v>110.404</v>
      </c>
      <c r="FE80">
        <v>156.91800000000001</v>
      </c>
      <c r="FF80">
        <v>391.38499999999999</v>
      </c>
      <c r="FG80">
        <v>27.673200000000001</v>
      </c>
      <c r="FH80">
        <v>1331.28</v>
      </c>
      <c r="FI80">
        <v>0</v>
      </c>
      <c r="FJ80">
        <v>0</v>
      </c>
      <c r="FK80">
        <v>0</v>
      </c>
      <c r="FL80">
        <v>252.315</v>
      </c>
      <c r="FM80">
        <v>252.315</v>
      </c>
      <c r="FN80">
        <v>280.07100000000003</v>
      </c>
      <c r="FO80">
        <v>16.9802</v>
      </c>
      <c r="FP80">
        <v>24.994700000000002</v>
      </c>
      <c r="FQ80">
        <v>119.75</v>
      </c>
      <c r="FR80">
        <v>-96.193399999999997</v>
      </c>
      <c r="FS80">
        <v>55.201799999999999</v>
      </c>
      <c r="FT80">
        <v>78.835300000000004</v>
      </c>
      <c r="FU80">
        <v>195.69200000000001</v>
      </c>
      <c r="FV80">
        <v>13.836600000000001</v>
      </c>
      <c r="FW80">
        <v>689.16899999999998</v>
      </c>
      <c r="FX80">
        <v>0</v>
      </c>
      <c r="FY80">
        <v>0</v>
      </c>
      <c r="FZ80">
        <v>252.315</v>
      </c>
      <c r="GA80">
        <v>252.315</v>
      </c>
      <c r="GB80">
        <v>2.6873</v>
      </c>
      <c r="GC80">
        <v>4223.38</v>
      </c>
      <c r="GD80">
        <v>2268.65</v>
      </c>
      <c r="GE80">
        <v>53.7164</v>
      </c>
      <c r="GF80">
        <v>2.6873</v>
      </c>
      <c r="GG80">
        <v>4223.38</v>
      </c>
      <c r="GH80">
        <v>2248.14</v>
      </c>
      <c r="GI80">
        <v>53.230699999999999</v>
      </c>
      <c r="GJ80">
        <v>0</v>
      </c>
      <c r="GK80">
        <v>0</v>
      </c>
    </row>
    <row r="81" spans="1:193" x14ac:dyDescent="0.3">
      <c r="A81" s="110">
        <v>45966.837002314816</v>
      </c>
      <c r="B81" t="s">
        <v>778</v>
      </c>
      <c r="C81" t="s">
        <v>691</v>
      </c>
      <c r="D81">
        <v>12</v>
      </c>
      <c r="E81">
        <v>1</v>
      </c>
      <c r="F81">
        <v>2100</v>
      </c>
      <c r="G81" t="s">
        <v>452</v>
      </c>
      <c r="H81" t="s">
        <v>453</v>
      </c>
      <c r="I81">
        <v>0.61</v>
      </c>
      <c r="J81">
        <v>0.56999999999999995</v>
      </c>
      <c r="K81">
        <v>4.0199999999999996</v>
      </c>
      <c r="L81">
        <v>49</v>
      </c>
      <c r="M81">
        <v>1464.32</v>
      </c>
      <c r="N81">
        <v>176.74199999999999</v>
      </c>
      <c r="O81">
        <v>277.07299999999998</v>
      </c>
      <c r="P81">
        <v>1304.79</v>
      </c>
      <c r="Q81">
        <v>0</v>
      </c>
      <c r="R81">
        <v>-4222.1400000000003</v>
      </c>
      <c r="S81">
        <v>0</v>
      </c>
      <c r="T81">
        <v>0</v>
      </c>
      <c r="U81">
        <v>505.55700000000002</v>
      </c>
      <c r="V81">
        <v>935</v>
      </c>
      <c r="W81">
        <v>2025.88</v>
      </c>
      <c r="X81">
        <v>119.621</v>
      </c>
      <c r="Y81">
        <v>2586.84</v>
      </c>
      <c r="Z81">
        <v>3222.92</v>
      </c>
      <c r="AA81">
        <v>39.826700000000002</v>
      </c>
      <c r="AB81">
        <v>2.9049299999999998</v>
      </c>
      <c r="AC81">
        <v>0</v>
      </c>
      <c r="AD81">
        <v>0</v>
      </c>
      <c r="AE81">
        <v>43.1492</v>
      </c>
      <c r="AF81">
        <v>46.054200000000002</v>
      </c>
      <c r="AG81">
        <v>2.9049299999999998</v>
      </c>
      <c r="AH81">
        <v>5.77</v>
      </c>
      <c r="AI81">
        <v>0.61</v>
      </c>
      <c r="AJ81">
        <v>0.88</v>
      </c>
      <c r="AK81">
        <v>4.18</v>
      </c>
      <c r="AL81">
        <v>0</v>
      </c>
      <c r="AM81">
        <v>-5.13</v>
      </c>
      <c r="AN81">
        <v>0</v>
      </c>
      <c r="AO81">
        <v>0</v>
      </c>
      <c r="AP81">
        <v>1.75</v>
      </c>
      <c r="AQ81">
        <v>5.43</v>
      </c>
      <c r="AR81">
        <v>6.66</v>
      </c>
      <c r="AS81">
        <v>0.42</v>
      </c>
      <c r="AT81">
        <v>20.57</v>
      </c>
      <c r="AU81">
        <v>11.44</v>
      </c>
      <c r="AV81">
        <v>2.36</v>
      </c>
      <c r="AW81">
        <v>0.11</v>
      </c>
      <c r="AX81">
        <v>0.22</v>
      </c>
      <c r="AY81">
        <v>1.1100000000000001</v>
      </c>
      <c r="AZ81">
        <v>-0.87</v>
      </c>
      <c r="BA81">
        <v>0</v>
      </c>
      <c r="BB81">
        <v>0</v>
      </c>
      <c r="BC81">
        <v>0.5</v>
      </c>
      <c r="BD81">
        <v>2.57</v>
      </c>
      <c r="BE81">
        <v>1.76</v>
      </c>
      <c r="BF81">
        <v>0.12</v>
      </c>
      <c r="BG81">
        <v>7.88</v>
      </c>
      <c r="BH81">
        <v>0.50273900000000005</v>
      </c>
      <c r="BI81">
        <v>8.9803000000000001E-3</v>
      </c>
      <c r="BJ81">
        <v>3.1638800000000002E-2</v>
      </c>
      <c r="BK81">
        <v>0.14572499999999999</v>
      </c>
      <c r="BL81">
        <v>0</v>
      </c>
      <c r="BM81">
        <v>-6.98747E-3</v>
      </c>
      <c r="BN81">
        <v>0</v>
      </c>
      <c r="BO81">
        <v>0</v>
      </c>
      <c r="BP81">
        <v>5.8625900000000002E-2</v>
      </c>
      <c r="BQ81">
        <v>8.6452799999999996E-2</v>
      </c>
      <c r="BR81">
        <v>0.24510499999999999</v>
      </c>
      <c r="BS81">
        <v>2.02483E-2</v>
      </c>
      <c r="BT81">
        <v>1.09253</v>
      </c>
      <c r="BU81">
        <v>0.689083</v>
      </c>
      <c r="BV81">
        <v>1642.07</v>
      </c>
      <c r="BW81">
        <v>235.41</v>
      </c>
      <c r="BX81">
        <v>277.07299999999998</v>
      </c>
      <c r="BY81">
        <v>1271.28</v>
      </c>
      <c r="BZ81">
        <v>-4222.1400000000003</v>
      </c>
      <c r="CA81">
        <v>505.55700000000002</v>
      </c>
      <c r="CB81">
        <v>940.84699999999998</v>
      </c>
      <c r="CC81">
        <v>2025.88</v>
      </c>
      <c r="CD81">
        <v>119.621</v>
      </c>
      <c r="CE81">
        <v>2795.6</v>
      </c>
      <c r="CF81">
        <v>3425.83</v>
      </c>
      <c r="CG81">
        <v>73.775199999999998</v>
      </c>
      <c r="CH81">
        <v>0</v>
      </c>
      <c r="CI81">
        <v>0</v>
      </c>
      <c r="CJ81">
        <v>43.1492</v>
      </c>
      <c r="CK81">
        <v>43.1492</v>
      </c>
      <c r="CL81">
        <v>0</v>
      </c>
      <c r="CM81">
        <v>6.27</v>
      </c>
      <c r="CN81">
        <v>0.83</v>
      </c>
      <c r="CO81">
        <v>0.88</v>
      </c>
      <c r="CP81">
        <v>4.07</v>
      </c>
      <c r="CQ81">
        <v>-5.18</v>
      </c>
      <c r="CR81">
        <v>1.75</v>
      </c>
      <c r="CS81">
        <v>5.44</v>
      </c>
      <c r="CT81">
        <v>6.66</v>
      </c>
      <c r="CU81">
        <v>0.42</v>
      </c>
      <c r="CV81">
        <v>21.14</v>
      </c>
      <c r="CW81">
        <v>12.05</v>
      </c>
      <c r="CX81">
        <v>2.5</v>
      </c>
      <c r="CY81">
        <v>0.15</v>
      </c>
      <c r="CZ81">
        <v>0.22</v>
      </c>
      <c r="DA81">
        <v>4.95</v>
      </c>
      <c r="DB81">
        <v>-0.87</v>
      </c>
      <c r="DC81">
        <v>0.5</v>
      </c>
      <c r="DD81">
        <v>2.57</v>
      </c>
      <c r="DE81">
        <v>1.76</v>
      </c>
      <c r="DF81">
        <v>0.12</v>
      </c>
      <c r="DG81">
        <v>11.9</v>
      </c>
      <c r="DH81">
        <v>0.546149</v>
      </c>
      <c r="DI81">
        <v>9.0878699999999996E-3</v>
      </c>
      <c r="DJ81">
        <v>3.1638800000000002E-2</v>
      </c>
      <c r="DK81">
        <v>0.14361299999999999</v>
      </c>
      <c r="DL81">
        <v>-6.98747E-3</v>
      </c>
      <c r="DM81">
        <v>5.8625900000000002E-2</v>
      </c>
      <c r="DN81">
        <v>8.6817800000000001E-2</v>
      </c>
      <c r="DO81">
        <v>0.24510499999999999</v>
      </c>
      <c r="DP81">
        <v>2.02483E-2</v>
      </c>
      <c r="DQ81">
        <v>1.1343000000000001</v>
      </c>
      <c r="DR81">
        <v>0.73048900000000005</v>
      </c>
      <c r="DS81" t="s">
        <v>689</v>
      </c>
      <c r="DT81" t="s">
        <v>700</v>
      </c>
      <c r="DU81" t="s">
        <v>701</v>
      </c>
      <c r="DV81" t="s">
        <v>455</v>
      </c>
      <c r="DW81">
        <v>4.1771000000000003E-2</v>
      </c>
      <c r="DX81">
        <v>4.1406100000000001E-2</v>
      </c>
      <c r="EC81">
        <v>11.27</v>
      </c>
      <c r="ED81">
        <v>0.17</v>
      </c>
      <c r="EE81">
        <v>12.05</v>
      </c>
      <c r="EF81">
        <v>0</v>
      </c>
      <c r="EG81">
        <v>3.67</v>
      </c>
      <c r="EH81">
        <v>0.13</v>
      </c>
      <c r="EI81">
        <v>2.93</v>
      </c>
      <c r="EJ81">
        <v>4.8899999999999997</v>
      </c>
      <c r="EK81">
        <v>1</v>
      </c>
      <c r="EL81">
        <v>1</v>
      </c>
      <c r="EM81">
        <v>2.6873</v>
      </c>
      <c r="EP81">
        <v>1</v>
      </c>
      <c r="EQ81">
        <v>1</v>
      </c>
      <c r="ER81">
        <v>26.847999999999999</v>
      </c>
      <c r="ES81">
        <v>27.213000000000001</v>
      </c>
      <c r="ET81">
        <v>26.9893</v>
      </c>
      <c r="EU81">
        <v>27.356400000000001</v>
      </c>
      <c r="EV81">
        <v>496.661</v>
      </c>
      <c r="EW81">
        <v>25.499500000000001</v>
      </c>
      <c r="EX81">
        <v>49.9895</v>
      </c>
      <c r="EY81">
        <v>246.79599999999999</v>
      </c>
      <c r="EZ81">
        <v>0</v>
      </c>
      <c r="FA81">
        <v>-288.58</v>
      </c>
      <c r="FB81">
        <v>0</v>
      </c>
      <c r="FC81">
        <v>0</v>
      </c>
      <c r="FD81">
        <v>110.404</v>
      </c>
      <c r="FE81">
        <v>156.88800000000001</v>
      </c>
      <c r="FF81">
        <v>391.38499999999999</v>
      </c>
      <c r="FG81">
        <v>27.673200000000001</v>
      </c>
      <c r="FH81">
        <v>1216.72</v>
      </c>
      <c r="FI81">
        <v>16.986599999999999</v>
      </c>
      <c r="FJ81">
        <v>0</v>
      </c>
      <c r="FK81">
        <v>0</v>
      </c>
      <c r="FL81">
        <v>252.315</v>
      </c>
      <c r="FM81">
        <v>269.30200000000002</v>
      </c>
      <c r="FN81">
        <v>280.07100000000003</v>
      </c>
      <c r="FO81">
        <v>16.9802</v>
      </c>
      <c r="FP81">
        <v>24.994700000000002</v>
      </c>
      <c r="FQ81">
        <v>119.75</v>
      </c>
      <c r="FR81">
        <v>-96.193399999999997</v>
      </c>
      <c r="FS81">
        <v>55.201799999999999</v>
      </c>
      <c r="FT81">
        <v>78.835300000000004</v>
      </c>
      <c r="FU81">
        <v>195.69200000000001</v>
      </c>
      <c r="FV81">
        <v>13.836600000000001</v>
      </c>
      <c r="FW81">
        <v>689.16899999999998</v>
      </c>
      <c r="FX81">
        <v>0</v>
      </c>
      <c r="FY81">
        <v>0</v>
      </c>
      <c r="FZ81">
        <v>252.315</v>
      </c>
      <c r="GA81">
        <v>252.315</v>
      </c>
      <c r="GB81">
        <v>2.6873</v>
      </c>
      <c r="GC81">
        <v>4223.38</v>
      </c>
      <c r="GD81">
        <v>2271.19</v>
      </c>
      <c r="GE81">
        <v>53.776600000000002</v>
      </c>
      <c r="GF81">
        <v>2.6873</v>
      </c>
      <c r="GG81">
        <v>4223.38</v>
      </c>
      <c r="GH81">
        <v>2248.14</v>
      </c>
      <c r="GI81">
        <v>53.230699999999999</v>
      </c>
      <c r="GJ81">
        <v>0</v>
      </c>
      <c r="GK81">
        <v>0</v>
      </c>
    </row>
    <row r="82" spans="1:193" x14ac:dyDescent="0.3">
      <c r="A82" s="110">
        <v>45966.837650462963</v>
      </c>
      <c r="B82" t="s">
        <v>779</v>
      </c>
      <c r="D82">
        <v>12</v>
      </c>
      <c r="E82">
        <v>1</v>
      </c>
      <c r="F82">
        <v>2100</v>
      </c>
      <c r="G82" t="s">
        <v>452</v>
      </c>
      <c r="H82" t="s">
        <v>453</v>
      </c>
      <c r="I82">
        <v>0.51</v>
      </c>
      <c r="J82">
        <v>0.47</v>
      </c>
      <c r="K82">
        <v>4.03</v>
      </c>
      <c r="L82">
        <v>49</v>
      </c>
      <c r="M82">
        <v>1531.58</v>
      </c>
      <c r="N82">
        <v>176.74199999999999</v>
      </c>
      <c r="O82">
        <v>277.07299999999998</v>
      </c>
      <c r="P82">
        <v>1304.79</v>
      </c>
      <c r="Q82">
        <v>0</v>
      </c>
      <c r="R82">
        <v>-4222.1400000000003</v>
      </c>
      <c r="S82">
        <v>0</v>
      </c>
      <c r="T82">
        <v>0</v>
      </c>
      <c r="U82">
        <v>505.55700000000002</v>
      </c>
      <c r="V82">
        <v>935</v>
      </c>
      <c r="W82">
        <v>2025.88</v>
      </c>
      <c r="X82">
        <v>119.621</v>
      </c>
      <c r="Y82">
        <v>2654.1</v>
      </c>
      <c r="Z82">
        <v>3290.18</v>
      </c>
      <c r="AA82">
        <v>39.826700000000002</v>
      </c>
      <c r="AB82">
        <v>0</v>
      </c>
      <c r="AC82">
        <v>0</v>
      </c>
      <c r="AD82">
        <v>0</v>
      </c>
      <c r="AE82">
        <v>43.1492</v>
      </c>
      <c r="AF82">
        <v>43.1492</v>
      </c>
      <c r="AG82">
        <v>0</v>
      </c>
      <c r="AH82">
        <v>5.87</v>
      </c>
      <c r="AI82">
        <v>0.61</v>
      </c>
      <c r="AJ82">
        <v>0.88</v>
      </c>
      <c r="AK82">
        <v>4.18</v>
      </c>
      <c r="AL82">
        <v>0</v>
      </c>
      <c r="AM82">
        <v>-5.13</v>
      </c>
      <c r="AN82">
        <v>0</v>
      </c>
      <c r="AO82">
        <v>0</v>
      </c>
      <c r="AP82">
        <v>1.75</v>
      </c>
      <c r="AQ82">
        <v>5.43</v>
      </c>
      <c r="AR82">
        <v>6.66</v>
      </c>
      <c r="AS82">
        <v>0.42</v>
      </c>
      <c r="AT82">
        <v>20.67</v>
      </c>
      <c r="AU82">
        <v>11.54</v>
      </c>
      <c r="AV82">
        <v>2.35</v>
      </c>
      <c r="AW82">
        <v>0.11</v>
      </c>
      <c r="AX82">
        <v>0.22</v>
      </c>
      <c r="AY82">
        <v>1.1100000000000001</v>
      </c>
      <c r="AZ82">
        <v>-0.87</v>
      </c>
      <c r="BA82">
        <v>0</v>
      </c>
      <c r="BB82">
        <v>0</v>
      </c>
      <c r="BC82">
        <v>0.5</v>
      </c>
      <c r="BD82">
        <v>2.57</v>
      </c>
      <c r="BE82">
        <v>1.76</v>
      </c>
      <c r="BF82">
        <v>0.12</v>
      </c>
      <c r="BG82">
        <v>7.87</v>
      </c>
      <c r="BH82">
        <v>0.53002099999999996</v>
      </c>
      <c r="BI82">
        <v>8.9803000000000001E-3</v>
      </c>
      <c r="BJ82">
        <v>3.1638800000000002E-2</v>
      </c>
      <c r="BK82">
        <v>0.14572499999999999</v>
      </c>
      <c r="BL82">
        <v>0</v>
      </c>
      <c r="BM82">
        <v>-6.98747E-3</v>
      </c>
      <c r="BN82">
        <v>0</v>
      </c>
      <c r="BO82">
        <v>0</v>
      </c>
      <c r="BP82">
        <v>5.8625900000000002E-2</v>
      </c>
      <c r="BQ82">
        <v>8.6452799999999996E-2</v>
      </c>
      <c r="BR82">
        <v>0.24510499999999999</v>
      </c>
      <c r="BS82">
        <v>2.02483E-2</v>
      </c>
      <c r="BT82">
        <v>1.11981</v>
      </c>
      <c r="BU82">
        <v>0.71636500000000003</v>
      </c>
      <c r="BV82">
        <v>1642.07</v>
      </c>
      <c r="BW82">
        <v>235.41</v>
      </c>
      <c r="BX82">
        <v>277.07299999999998</v>
      </c>
      <c r="BY82">
        <v>1271.28</v>
      </c>
      <c r="BZ82">
        <v>-4222.1400000000003</v>
      </c>
      <c r="CA82">
        <v>505.55700000000002</v>
      </c>
      <c r="CB82">
        <v>940.84699999999998</v>
      </c>
      <c r="CC82">
        <v>2025.88</v>
      </c>
      <c r="CD82">
        <v>119.621</v>
      </c>
      <c r="CE82">
        <v>2795.6</v>
      </c>
      <c r="CF82">
        <v>3425.83</v>
      </c>
      <c r="CG82">
        <v>73.775199999999998</v>
      </c>
      <c r="CH82">
        <v>0</v>
      </c>
      <c r="CI82">
        <v>0</v>
      </c>
      <c r="CJ82">
        <v>43.1492</v>
      </c>
      <c r="CK82">
        <v>43.1492</v>
      </c>
      <c r="CL82">
        <v>0</v>
      </c>
      <c r="CM82">
        <v>6.27</v>
      </c>
      <c r="CN82">
        <v>0.83</v>
      </c>
      <c r="CO82">
        <v>0.88</v>
      </c>
      <c r="CP82">
        <v>4.07</v>
      </c>
      <c r="CQ82">
        <v>-5.18</v>
      </c>
      <c r="CR82">
        <v>1.75</v>
      </c>
      <c r="CS82">
        <v>5.44</v>
      </c>
      <c r="CT82">
        <v>6.66</v>
      </c>
      <c r="CU82">
        <v>0.42</v>
      </c>
      <c r="CV82">
        <v>21.14</v>
      </c>
      <c r="CW82">
        <v>12.05</v>
      </c>
      <c r="CX82">
        <v>2.5</v>
      </c>
      <c r="CY82">
        <v>0.15</v>
      </c>
      <c r="CZ82">
        <v>0.22</v>
      </c>
      <c r="DA82">
        <v>4.95</v>
      </c>
      <c r="DB82">
        <v>-0.87</v>
      </c>
      <c r="DC82">
        <v>0.5</v>
      </c>
      <c r="DD82">
        <v>2.57</v>
      </c>
      <c r="DE82">
        <v>1.76</v>
      </c>
      <c r="DF82">
        <v>0.12</v>
      </c>
      <c r="DG82">
        <v>11.9</v>
      </c>
      <c r="DH82">
        <v>0.546149</v>
      </c>
      <c r="DI82">
        <v>9.0878699999999996E-3</v>
      </c>
      <c r="DJ82">
        <v>3.1638800000000002E-2</v>
      </c>
      <c r="DK82">
        <v>0.14361299999999999</v>
      </c>
      <c r="DL82">
        <v>-6.98747E-3</v>
      </c>
      <c r="DM82">
        <v>5.8625900000000002E-2</v>
      </c>
      <c r="DN82">
        <v>8.6817800000000001E-2</v>
      </c>
      <c r="DO82">
        <v>0.24510499999999999</v>
      </c>
      <c r="DP82">
        <v>2.02483E-2</v>
      </c>
      <c r="DQ82">
        <v>1.1343000000000001</v>
      </c>
      <c r="DR82">
        <v>0.73048900000000005</v>
      </c>
      <c r="DS82" t="s">
        <v>689</v>
      </c>
      <c r="DT82" t="s">
        <v>700</v>
      </c>
      <c r="DU82" t="s">
        <v>701</v>
      </c>
      <c r="DV82" t="s">
        <v>455</v>
      </c>
      <c r="DW82">
        <v>1.4488900000000001E-2</v>
      </c>
      <c r="DX82">
        <v>1.41239E-2</v>
      </c>
      <c r="EC82">
        <v>11.54</v>
      </c>
      <c r="ED82">
        <v>0</v>
      </c>
      <c r="EE82">
        <v>12.05</v>
      </c>
      <c r="EF82">
        <v>0</v>
      </c>
      <c r="EG82">
        <v>3.79</v>
      </c>
      <c r="EH82">
        <v>0</v>
      </c>
      <c r="EI82">
        <v>2.93</v>
      </c>
      <c r="EJ82">
        <v>4.8899999999999997</v>
      </c>
      <c r="EK82">
        <v>1</v>
      </c>
      <c r="EL82">
        <v>1</v>
      </c>
      <c r="EM82">
        <v>2.6873</v>
      </c>
      <c r="EP82">
        <v>1</v>
      </c>
      <c r="EQ82">
        <v>1</v>
      </c>
      <c r="ER82">
        <v>26.847999999999999</v>
      </c>
      <c r="ES82">
        <v>27.213000000000001</v>
      </c>
      <c r="ET82">
        <v>26.9893</v>
      </c>
      <c r="EU82">
        <v>27.356400000000001</v>
      </c>
      <c r="EV82">
        <v>522.74199999999996</v>
      </c>
      <c r="EW82">
        <v>25.499500000000001</v>
      </c>
      <c r="EX82">
        <v>49.9895</v>
      </c>
      <c r="EY82">
        <v>246.79599999999999</v>
      </c>
      <c r="EZ82">
        <v>0</v>
      </c>
      <c r="FA82">
        <v>-288.58</v>
      </c>
      <c r="FB82">
        <v>0</v>
      </c>
      <c r="FC82">
        <v>0</v>
      </c>
      <c r="FD82">
        <v>110.404</v>
      </c>
      <c r="FE82">
        <v>156.88800000000001</v>
      </c>
      <c r="FF82">
        <v>391.38499999999999</v>
      </c>
      <c r="FG82">
        <v>27.673200000000001</v>
      </c>
      <c r="FH82">
        <v>1242.8</v>
      </c>
      <c r="FI82">
        <v>0</v>
      </c>
      <c r="FJ82">
        <v>0</v>
      </c>
      <c r="FK82">
        <v>0</v>
      </c>
      <c r="FL82">
        <v>252.315</v>
      </c>
      <c r="FM82">
        <v>252.315</v>
      </c>
      <c r="FN82">
        <v>280.07100000000003</v>
      </c>
      <c r="FO82">
        <v>16.9802</v>
      </c>
      <c r="FP82">
        <v>24.994700000000002</v>
      </c>
      <c r="FQ82">
        <v>119.75</v>
      </c>
      <c r="FR82">
        <v>-96.193399999999997</v>
      </c>
      <c r="FS82">
        <v>55.201799999999999</v>
      </c>
      <c r="FT82">
        <v>78.835300000000004</v>
      </c>
      <c r="FU82">
        <v>195.69200000000001</v>
      </c>
      <c r="FV82">
        <v>13.836600000000001</v>
      </c>
      <c r="FW82">
        <v>689.16899999999998</v>
      </c>
      <c r="FX82">
        <v>0</v>
      </c>
      <c r="FY82">
        <v>0</v>
      </c>
      <c r="FZ82">
        <v>252.315</v>
      </c>
      <c r="GA82">
        <v>252.315</v>
      </c>
      <c r="GB82">
        <v>2.6873</v>
      </c>
      <c r="GC82">
        <v>4223.38</v>
      </c>
      <c r="GD82">
        <v>2271.0700000000002</v>
      </c>
      <c r="GE82">
        <v>53.773699999999998</v>
      </c>
      <c r="GF82">
        <v>2.6873</v>
      </c>
      <c r="GG82">
        <v>4223.38</v>
      </c>
      <c r="GH82">
        <v>2248.14</v>
      </c>
      <c r="GI82">
        <v>53.230699999999999</v>
      </c>
      <c r="GJ82">
        <v>0</v>
      </c>
      <c r="GK82">
        <v>0</v>
      </c>
    </row>
    <row r="83" spans="1:193" x14ac:dyDescent="0.3">
      <c r="A83" s="110">
        <v>45966.83829861111</v>
      </c>
      <c r="B83" t="s">
        <v>780</v>
      </c>
      <c r="C83" t="s">
        <v>692</v>
      </c>
      <c r="D83">
        <v>12</v>
      </c>
      <c r="E83">
        <v>1</v>
      </c>
      <c r="F83">
        <v>2100</v>
      </c>
      <c r="G83" t="s">
        <v>452</v>
      </c>
      <c r="H83" t="s">
        <v>453</v>
      </c>
      <c r="I83">
        <v>1</v>
      </c>
      <c r="J83">
        <v>0.95</v>
      </c>
      <c r="K83">
        <v>4.22</v>
      </c>
      <c r="L83">
        <v>53</v>
      </c>
      <c r="M83">
        <v>1414.2</v>
      </c>
      <c r="N83">
        <v>170.732</v>
      </c>
      <c r="O83">
        <v>277.07299999999998</v>
      </c>
      <c r="P83">
        <v>1304.77</v>
      </c>
      <c r="Q83">
        <v>0</v>
      </c>
      <c r="R83">
        <v>-4222.1400000000003</v>
      </c>
      <c r="S83">
        <v>0</v>
      </c>
      <c r="T83">
        <v>0</v>
      </c>
      <c r="U83">
        <v>505.55700000000002</v>
      </c>
      <c r="V83">
        <v>935.10900000000004</v>
      </c>
      <c r="W83">
        <v>2025.88</v>
      </c>
      <c r="X83">
        <v>119.621</v>
      </c>
      <c r="Y83">
        <v>2530.81</v>
      </c>
      <c r="Z83">
        <v>3166.78</v>
      </c>
      <c r="AA83">
        <v>35.769399999999997</v>
      </c>
      <c r="AB83">
        <v>0</v>
      </c>
      <c r="AC83">
        <v>0</v>
      </c>
      <c r="AD83">
        <v>0</v>
      </c>
      <c r="AE83">
        <v>43.1492</v>
      </c>
      <c r="AF83">
        <v>43.1492</v>
      </c>
      <c r="AG83">
        <v>0</v>
      </c>
      <c r="AH83">
        <v>5.41</v>
      </c>
      <c r="AI83">
        <v>0.57999999999999996</v>
      </c>
      <c r="AJ83">
        <v>0.88</v>
      </c>
      <c r="AK83">
        <v>4.18</v>
      </c>
      <c r="AL83">
        <v>0</v>
      </c>
      <c r="AM83">
        <v>-5.12</v>
      </c>
      <c r="AN83">
        <v>0</v>
      </c>
      <c r="AO83">
        <v>0</v>
      </c>
      <c r="AP83">
        <v>1.75</v>
      </c>
      <c r="AQ83">
        <v>5.43</v>
      </c>
      <c r="AR83">
        <v>6.66</v>
      </c>
      <c r="AS83">
        <v>0.42</v>
      </c>
      <c r="AT83">
        <v>20.190000000000001</v>
      </c>
      <c r="AU83">
        <v>11.05</v>
      </c>
      <c r="AV83">
        <v>2.16</v>
      </c>
      <c r="AW83">
        <v>0.11</v>
      </c>
      <c r="AX83">
        <v>0.22</v>
      </c>
      <c r="AY83">
        <v>1.1100000000000001</v>
      </c>
      <c r="AZ83">
        <v>-0.87</v>
      </c>
      <c r="BA83">
        <v>0</v>
      </c>
      <c r="BB83">
        <v>0</v>
      </c>
      <c r="BC83">
        <v>0.5</v>
      </c>
      <c r="BD83">
        <v>2.57</v>
      </c>
      <c r="BE83">
        <v>1.76</v>
      </c>
      <c r="BF83">
        <v>0.12</v>
      </c>
      <c r="BG83">
        <v>7.68</v>
      </c>
      <c r="BH83">
        <v>0.483844</v>
      </c>
      <c r="BI83">
        <v>8.9751499999999994E-3</v>
      </c>
      <c r="BJ83">
        <v>3.1638800000000002E-2</v>
      </c>
      <c r="BK83">
        <v>0.14573700000000001</v>
      </c>
      <c r="BL83">
        <v>0</v>
      </c>
      <c r="BM83">
        <v>-6.98747E-3</v>
      </c>
      <c r="BN83">
        <v>0</v>
      </c>
      <c r="BO83">
        <v>0</v>
      </c>
      <c r="BP83">
        <v>5.8625900000000002E-2</v>
      </c>
      <c r="BQ83">
        <v>8.6454900000000001E-2</v>
      </c>
      <c r="BR83">
        <v>0.24510499999999999</v>
      </c>
      <c r="BS83">
        <v>2.02483E-2</v>
      </c>
      <c r="BT83">
        <v>1.0736399999999999</v>
      </c>
      <c r="BU83">
        <v>0.67019499999999999</v>
      </c>
      <c r="BV83">
        <v>1642.07</v>
      </c>
      <c r="BW83">
        <v>235.41</v>
      </c>
      <c r="BX83">
        <v>277.07299999999998</v>
      </c>
      <c r="BY83">
        <v>1271.28</v>
      </c>
      <c r="BZ83">
        <v>-4222.1400000000003</v>
      </c>
      <c r="CA83">
        <v>505.55700000000002</v>
      </c>
      <c r="CB83">
        <v>940.84699999999998</v>
      </c>
      <c r="CC83">
        <v>2025.88</v>
      </c>
      <c r="CD83">
        <v>119.621</v>
      </c>
      <c r="CE83">
        <v>2795.6</v>
      </c>
      <c r="CF83">
        <v>3425.83</v>
      </c>
      <c r="CG83">
        <v>73.775199999999998</v>
      </c>
      <c r="CH83">
        <v>0</v>
      </c>
      <c r="CI83">
        <v>0</v>
      </c>
      <c r="CJ83">
        <v>43.1492</v>
      </c>
      <c r="CK83">
        <v>43.1492</v>
      </c>
      <c r="CL83">
        <v>0</v>
      </c>
      <c r="CM83">
        <v>6.27</v>
      </c>
      <c r="CN83">
        <v>0.83</v>
      </c>
      <c r="CO83">
        <v>0.88</v>
      </c>
      <c r="CP83">
        <v>4.07</v>
      </c>
      <c r="CQ83">
        <v>-5.18</v>
      </c>
      <c r="CR83">
        <v>1.75</v>
      </c>
      <c r="CS83">
        <v>5.44</v>
      </c>
      <c r="CT83">
        <v>6.66</v>
      </c>
      <c r="CU83">
        <v>0.42</v>
      </c>
      <c r="CV83">
        <v>21.14</v>
      </c>
      <c r="CW83">
        <v>12.05</v>
      </c>
      <c r="CX83">
        <v>2.5</v>
      </c>
      <c r="CY83">
        <v>0.15</v>
      </c>
      <c r="CZ83">
        <v>0.22</v>
      </c>
      <c r="DA83">
        <v>4.95</v>
      </c>
      <c r="DB83">
        <v>-0.87</v>
      </c>
      <c r="DC83">
        <v>0.5</v>
      </c>
      <c r="DD83">
        <v>2.57</v>
      </c>
      <c r="DE83">
        <v>1.76</v>
      </c>
      <c r="DF83">
        <v>0.12</v>
      </c>
      <c r="DG83">
        <v>11.9</v>
      </c>
      <c r="DH83">
        <v>0.546149</v>
      </c>
      <c r="DI83">
        <v>9.0878699999999996E-3</v>
      </c>
      <c r="DJ83">
        <v>3.1638800000000002E-2</v>
      </c>
      <c r="DK83">
        <v>0.14361299999999999</v>
      </c>
      <c r="DL83">
        <v>-6.98747E-3</v>
      </c>
      <c r="DM83">
        <v>5.8625900000000002E-2</v>
      </c>
      <c r="DN83">
        <v>8.6817800000000001E-2</v>
      </c>
      <c r="DO83">
        <v>0.24510499999999999</v>
      </c>
      <c r="DP83">
        <v>2.02483E-2</v>
      </c>
      <c r="DQ83">
        <v>1.1343000000000001</v>
      </c>
      <c r="DR83">
        <v>0.73048900000000005</v>
      </c>
      <c r="DS83" t="s">
        <v>689</v>
      </c>
      <c r="DT83" t="s">
        <v>700</v>
      </c>
      <c r="DU83" t="s">
        <v>701</v>
      </c>
      <c r="DV83" t="s">
        <v>455</v>
      </c>
      <c r="DW83">
        <v>6.0656399999999999E-2</v>
      </c>
      <c r="DX83">
        <v>6.02935E-2</v>
      </c>
      <c r="EC83">
        <v>11.05</v>
      </c>
      <c r="ED83">
        <v>0</v>
      </c>
      <c r="EE83">
        <v>12.05</v>
      </c>
      <c r="EF83">
        <v>0</v>
      </c>
      <c r="EG83">
        <v>3.6</v>
      </c>
      <c r="EH83">
        <v>0</v>
      </c>
      <c r="EI83">
        <v>2.93</v>
      </c>
      <c r="EJ83">
        <v>4.8899999999999997</v>
      </c>
      <c r="EK83">
        <v>1</v>
      </c>
      <c r="EL83">
        <v>1</v>
      </c>
      <c r="EM83">
        <v>2.6873</v>
      </c>
      <c r="EP83">
        <v>1</v>
      </c>
      <c r="EQ83">
        <v>1</v>
      </c>
      <c r="ER83">
        <v>34.200000000000003</v>
      </c>
      <c r="ES83">
        <v>34.200000000000003</v>
      </c>
      <c r="ET83">
        <v>26.9893</v>
      </c>
      <c r="EU83">
        <v>27.356400000000001</v>
      </c>
      <c r="EV83">
        <v>481.20100000000002</v>
      </c>
      <c r="EW83">
        <v>24.5581</v>
      </c>
      <c r="EX83">
        <v>49.9895</v>
      </c>
      <c r="EY83">
        <v>246.797</v>
      </c>
      <c r="EZ83">
        <v>0</v>
      </c>
      <c r="FA83">
        <v>-288.58</v>
      </c>
      <c r="FB83">
        <v>0</v>
      </c>
      <c r="FC83">
        <v>0</v>
      </c>
      <c r="FD83">
        <v>110.404</v>
      </c>
      <c r="FE83">
        <v>156.90899999999999</v>
      </c>
      <c r="FF83">
        <v>391.38499999999999</v>
      </c>
      <c r="FG83">
        <v>27.673200000000001</v>
      </c>
      <c r="FH83">
        <v>1200.3399999999999</v>
      </c>
      <c r="FI83">
        <v>0</v>
      </c>
      <c r="FJ83">
        <v>0</v>
      </c>
      <c r="FK83">
        <v>0</v>
      </c>
      <c r="FL83">
        <v>252.315</v>
      </c>
      <c r="FM83">
        <v>252.315</v>
      </c>
      <c r="FN83">
        <v>280.07100000000003</v>
      </c>
      <c r="FO83">
        <v>16.9802</v>
      </c>
      <c r="FP83">
        <v>24.994700000000002</v>
      </c>
      <c r="FQ83">
        <v>119.75</v>
      </c>
      <c r="FR83">
        <v>-96.193399999999997</v>
      </c>
      <c r="FS83">
        <v>55.201799999999999</v>
      </c>
      <c r="FT83">
        <v>78.835300000000004</v>
      </c>
      <c r="FU83">
        <v>195.69200000000001</v>
      </c>
      <c r="FV83">
        <v>13.836600000000001</v>
      </c>
      <c r="FW83">
        <v>689.16899999999998</v>
      </c>
      <c r="FX83">
        <v>0</v>
      </c>
      <c r="FY83">
        <v>0</v>
      </c>
      <c r="FZ83">
        <v>252.315</v>
      </c>
      <c r="GA83">
        <v>252.315</v>
      </c>
      <c r="GB83">
        <v>2.6873</v>
      </c>
      <c r="GC83">
        <v>4223.38</v>
      </c>
      <c r="GD83">
        <v>2274.46</v>
      </c>
      <c r="GE83">
        <v>53.853900000000003</v>
      </c>
      <c r="GF83">
        <v>2.6873</v>
      </c>
      <c r="GG83">
        <v>4223.38</v>
      </c>
      <c r="GH83">
        <v>2248.14</v>
      </c>
      <c r="GI83">
        <v>53.230699999999999</v>
      </c>
      <c r="GJ83">
        <v>0</v>
      </c>
      <c r="GK83">
        <v>0</v>
      </c>
    </row>
    <row r="84" spans="1:193" x14ac:dyDescent="0.3">
      <c r="A84" s="110">
        <v>45966.838946759257</v>
      </c>
      <c r="B84" t="s">
        <v>781</v>
      </c>
      <c r="D84">
        <v>12</v>
      </c>
      <c r="E84">
        <v>1</v>
      </c>
      <c r="F84">
        <v>2100</v>
      </c>
      <c r="G84" t="s">
        <v>452</v>
      </c>
      <c r="H84" t="s">
        <v>453</v>
      </c>
      <c r="I84">
        <v>0.54</v>
      </c>
      <c r="J84">
        <v>0.5</v>
      </c>
      <c r="K84">
        <v>4.04</v>
      </c>
      <c r="L84">
        <v>49</v>
      </c>
      <c r="M84">
        <v>1526.89</v>
      </c>
      <c r="N84">
        <v>176.464</v>
      </c>
      <c r="O84">
        <v>277.07299999999998</v>
      </c>
      <c r="P84">
        <v>1304.79</v>
      </c>
      <c r="Q84">
        <v>0</v>
      </c>
      <c r="R84">
        <v>-4222.1400000000003</v>
      </c>
      <c r="S84">
        <v>0</v>
      </c>
      <c r="T84">
        <v>0</v>
      </c>
      <c r="U84">
        <v>505.55700000000002</v>
      </c>
      <c r="V84">
        <v>934.99400000000003</v>
      </c>
      <c r="W84">
        <v>2025.88</v>
      </c>
      <c r="X84">
        <v>119.621</v>
      </c>
      <c r="Y84">
        <v>2649.13</v>
      </c>
      <c r="Z84">
        <v>3285.22</v>
      </c>
      <c r="AA84">
        <v>39.616599999999998</v>
      </c>
      <c r="AB84">
        <v>0</v>
      </c>
      <c r="AC84">
        <v>0</v>
      </c>
      <c r="AD84">
        <v>0</v>
      </c>
      <c r="AE84">
        <v>43.1492</v>
      </c>
      <c r="AF84">
        <v>43.1492</v>
      </c>
      <c r="AG84">
        <v>0</v>
      </c>
      <c r="AH84">
        <v>5.85</v>
      </c>
      <c r="AI84">
        <v>0.6</v>
      </c>
      <c r="AJ84">
        <v>0.88</v>
      </c>
      <c r="AK84">
        <v>4.18</v>
      </c>
      <c r="AL84">
        <v>0</v>
      </c>
      <c r="AM84">
        <v>-5.13</v>
      </c>
      <c r="AN84">
        <v>0</v>
      </c>
      <c r="AO84">
        <v>0</v>
      </c>
      <c r="AP84">
        <v>1.75</v>
      </c>
      <c r="AQ84">
        <v>5.43</v>
      </c>
      <c r="AR84">
        <v>6.66</v>
      </c>
      <c r="AS84">
        <v>0.42</v>
      </c>
      <c r="AT84">
        <v>20.64</v>
      </c>
      <c r="AU84">
        <v>11.51</v>
      </c>
      <c r="AV84">
        <v>2.34</v>
      </c>
      <c r="AW84">
        <v>0.11</v>
      </c>
      <c r="AX84">
        <v>0.22</v>
      </c>
      <c r="AY84">
        <v>1.1100000000000001</v>
      </c>
      <c r="AZ84">
        <v>-0.87</v>
      </c>
      <c r="BA84">
        <v>0</v>
      </c>
      <c r="BB84">
        <v>0</v>
      </c>
      <c r="BC84">
        <v>0.5</v>
      </c>
      <c r="BD84">
        <v>2.57</v>
      </c>
      <c r="BE84">
        <v>1.76</v>
      </c>
      <c r="BF84">
        <v>0.12</v>
      </c>
      <c r="BG84">
        <v>7.86</v>
      </c>
      <c r="BH84">
        <v>0.52806699999999995</v>
      </c>
      <c r="BI84">
        <v>8.9801499999999992E-3</v>
      </c>
      <c r="BJ84">
        <v>3.1638800000000002E-2</v>
      </c>
      <c r="BK84">
        <v>0.14572499999999999</v>
      </c>
      <c r="BL84">
        <v>0</v>
      </c>
      <c r="BM84">
        <v>-6.98747E-3</v>
      </c>
      <c r="BN84">
        <v>0</v>
      </c>
      <c r="BO84">
        <v>0</v>
      </c>
      <c r="BP84">
        <v>5.8625900000000002E-2</v>
      </c>
      <c r="BQ84">
        <v>8.6452699999999993E-2</v>
      </c>
      <c r="BR84">
        <v>0.24510499999999999</v>
      </c>
      <c r="BS84">
        <v>2.02483E-2</v>
      </c>
      <c r="BT84">
        <v>1.1178600000000001</v>
      </c>
      <c r="BU84">
        <v>0.71441100000000002</v>
      </c>
      <c r="BV84">
        <v>1642.07</v>
      </c>
      <c r="BW84">
        <v>235.41</v>
      </c>
      <c r="BX84">
        <v>277.07299999999998</v>
      </c>
      <c r="BY84">
        <v>1271.28</v>
      </c>
      <c r="BZ84">
        <v>-4222.1400000000003</v>
      </c>
      <c r="CA84">
        <v>505.55700000000002</v>
      </c>
      <c r="CB84">
        <v>940.84699999999998</v>
      </c>
      <c r="CC84">
        <v>2025.88</v>
      </c>
      <c r="CD84">
        <v>119.621</v>
      </c>
      <c r="CE84">
        <v>2795.6</v>
      </c>
      <c r="CF84">
        <v>3425.83</v>
      </c>
      <c r="CG84">
        <v>73.775199999999998</v>
      </c>
      <c r="CH84">
        <v>0</v>
      </c>
      <c r="CI84">
        <v>0</v>
      </c>
      <c r="CJ84">
        <v>43.1492</v>
      </c>
      <c r="CK84">
        <v>43.1492</v>
      </c>
      <c r="CL84">
        <v>0</v>
      </c>
      <c r="CM84">
        <v>6.27</v>
      </c>
      <c r="CN84">
        <v>0.83</v>
      </c>
      <c r="CO84">
        <v>0.88</v>
      </c>
      <c r="CP84">
        <v>4.07</v>
      </c>
      <c r="CQ84">
        <v>-5.18</v>
      </c>
      <c r="CR84">
        <v>1.75</v>
      </c>
      <c r="CS84">
        <v>5.44</v>
      </c>
      <c r="CT84">
        <v>6.66</v>
      </c>
      <c r="CU84">
        <v>0.42</v>
      </c>
      <c r="CV84">
        <v>21.14</v>
      </c>
      <c r="CW84">
        <v>12.05</v>
      </c>
      <c r="CX84">
        <v>2.5</v>
      </c>
      <c r="CY84">
        <v>0.15</v>
      </c>
      <c r="CZ84">
        <v>0.22</v>
      </c>
      <c r="DA84">
        <v>4.95</v>
      </c>
      <c r="DB84">
        <v>-0.87</v>
      </c>
      <c r="DC84">
        <v>0.5</v>
      </c>
      <c r="DD84">
        <v>2.57</v>
      </c>
      <c r="DE84">
        <v>1.76</v>
      </c>
      <c r="DF84">
        <v>0.12</v>
      </c>
      <c r="DG84">
        <v>11.9</v>
      </c>
      <c r="DH84">
        <v>0.546149</v>
      </c>
      <c r="DI84">
        <v>9.0878699999999996E-3</v>
      </c>
      <c r="DJ84">
        <v>3.1638800000000002E-2</v>
      </c>
      <c r="DK84">
        <v>0.14361299999999999</v>
      </c>
      <c r="DL84">
        <v>-6.98747E-3</v>
      </c>
      <c r="DM84">
        <v>5.8625900000000002E-2</v>
      </c>
      <c r="DN84">
        <v>8.6817800000000001E-2</v>
      </c>
      <c r="DO84">
        <v>0.24510499999999999</v>
      </c>
      <c r="DP84">
        <v>2.02483E-2</v>
      </c>
      <c r="DQ84">
        <v>1.1343000000000001</v>
      </c>
      <c r="DR84">
        <v>0.73048900000000005</v>
      </c>
      <c r="DS84" t="s">
        <v>689</v>
      </c>
      <c r="DT84" t="s">
        <v>700</v>
      </c>
      <c r="DU84" t="s">
        <v>701</v>
      </c>
      <c r="DV84" t="s">
        <v>455</v>
      </c>
      <c r="DW84">
        <v>1.6443200000000002E-2</v>
      </c>
      <c r="DX84">
        <v>1.6078100000000001E-2</v>
      </c>
      <c r="EC84">
        <v>11.51</v>
      </c>
      <c r="ED84">
        <v>0</v>
      </c>
      <c r="EE84">
        <v>12.05</v>
      </c>
      <c r="EF84">
        <v>0</v>
      </c>
      <c r="EG84">
        <v>3.78</v>
      </c>
      <c r="EH84">
        <v>0</v>
      </c>
      <c r="EI84">
        <v>2.93</v>
      </c>
      <c r="EJ84">
        <v>4.8899999999999997</v>
      </c>
      <c r="EK84">
        <v>1</v>
      </c>
      <c r="EL84">
        <v>1</v>
      </c>
      <c r="EM84">
        <v>2.6873</v>
      </c>
      <c r="EP84">
        <v>1</v>
      </c>
      <c r="EQ84">
        <v>1</v>
      </c>
      <c r="ER84">
        <v>28.847999999999999</v>
      </c>
      <c r="ES84">
        <v>29.253</v>
      </c>
      <c r="ET84">
        <v>26.9893</v>
      </c>
      <c r="EU84">
        <v>27.356400000000001</v>
      </c>
      <c r="EV84">
        <v>521.12400000000002</v>
      </c>
      <c r="EW84">
        <v>25.450500000000002</v>
      </c>
      <c r="EX84">
        <v>49.9895</v>
      </c>
      <c r="EY84">
        <v>246.79499999999999</v>
      </c>
      <c r="EZ84">
        <v>0</v>
      </c>
      <c r="FA84">
        <v>-288.58</v>
      </c>
      <c r="FB84">
        <v>0</v>
      </c>
      <c r="FC84">
        <v>0</v>
      </c>
      <c r="FD84">
        <v>110.404</v>
      </c>
      <c r="FE84">
        <v>156.887</v>
      </c>
      <c r="FF84">
        <v>391.38499999999999</v>
      </c>
      <c r="FG84">
        <v>27.673200000000001</v>
      </c>
      <c r="FH84">
        <v>1241.1300000000001</v>
      </c>
      <c r="FI84">
        <v>0</v>
      </c>
      <c r="FJ84">
        <v>0</v>
      </c>
      <c r="FK84">
        <v>0</v>
      </c>
      <c r="FL84">
        <v>252.315</v>
      </c>
      <c r="FM84">
        <v>252.315</v>
      </c>
      <c r="FN84">
        <v>280.07100000000003</v>
      </c>
      <c r="FO84">
        <v>16.9802</v>
      </c>
      <c r="FP84">
        <v>24.994700000000002</v>
      </c>
      <c r="FQ84">
        <v>119.75</v>
      </c>
      <c r="FR84">
        <v>-96.193399999999997</v>
      </c>
      <c r="FS84">
        <v>55.201799999999999</v>
      </c>
      <c r="FT84">
        <v>78.835300000000004</v>
      </c>
      <c r="FU84">
        <v>195.69200000000001</v>
      </c>
      <c r="FV84">
        <v>13.836600000000001</v>
      </c>
      <c r="FW84">
        <v>689.16899999999998</v>
      </c>
      <c r="FX84">
        <v>0</v>
      </c>
      <c r="FY84">
        <v>0</v>
      </c>
      <c r="FZ84">
        <v>252.315</v>
      </c>
      <c r="GA84">
        <v>252.315</v>
      </c>
      <c r="GB84">
        <v>2.6873</v>
      </c>
      <c r="GC84">
        <v>4223.38</v>
      </c>
      <c r="GD84">
        <v>2270.9699999999998</v>
      </c>
      <c r="GE84">
        <v>53.7714</v>
      </c>
      <c r="GF84">
        <v>2.6873</v>
      </c>
      <c r="GG84">
        <v>4223.38</v>
      </c>
      <c r="GH84">
        <v>2248.14</v>
      </c>
      <c r="GI84">
        <v>53.230699999999999</v>
      </c>
      <c r="GJ84">
        <v>0</v>
      </c>
      <c r="GK84">
        <v>0</v>
      </c>
    </row>
    <row r="85" spans="1:193" x14ac:dyDescent="0.3">
      <c r="A85" s="110">
        <v>45966.839594907404</v>
      </c>
      <c r="B85" t="s">
        <v>782</v>
      </c>
      <c r="D85">
        <v>12</v>
      </c>
      <c r="E85">
        <v>1</v>
      </c>
      <c r="F85">
        <v>2100</v>
      </c>
      <c r="G85" t="s">
        <v>452</v>
      </c>
      <c r="H85" t="s">
        <v>453</v>
      </c>
      <c r="I85">
        <v>0.63</v>
      </c>
      <c r="J85">
        <v>0.59</v>
      </c>
      <c r="K85">
        <v>4.03</v>
      </c>
      <c r="L85">
        <v>49</v>
      </c>
      <c r="M85">
        <v>1460.2</v>
      </c>
      <c r="N85">
        <v>176.464</v>
      </c>
      <c r="O85">
        <v>277.07299999999998</v>
      </c>
      <c r="P85">
        <v>1304.79</v>
      </c>
      <c r="Q85">
        <v>0</v>
      </c>
      <c r="R85">
        <v>-4222.1400000000003</v>
      </c>
      <c r="S85">
        <v>0</v>
      </c>
      <c r="T85">
        <v>0</v>
      </c>
      <c r="U85">
        <v>505.55700000000002</v>
      </c>
      <c r="V85">
        <v>934.99400000000003</v>
      </c>
      <c r="W85">
        <v>2025.88</v>
      </c>
      <c r="X85">
        <v>119.621</v>
      </c>
      <c r="Y85">
        <v>2582.4299999999998</v>
      </c>
      <c r="Z85">
        <v>3218.52</v>
      </c>
      <c r="AA85">
        <v>39.616599999999998</v>
      </c>
      <c r="AB85">
        <v>2.8824299999999998</v>
      </c>
      <c r="AC85">
        <v>0</v>
      </c>
      <c r="AD85">
        <v>0</v>
      </c>
      <c r="AE85">
        <v>43.1492</v>
      </c>
      <c r="AF85">
        <v>46.031700000000001</v>
      </c>
      <c r="AG85">
        <v>2.8824299999999998</v>
      </c>
      <c r="AH85">
        <v>5.76</v>
      </c>
      <c r="AI85">
        <v>0.6</v>
      </c>
      <c r="AJ85">
        <v>0.88</v>
      </c>
      <c r="AK85">
        <v>4.18</v>
      </c>
      <c r="AL85">
        <v>0</v>
      </c>
      <c r="AM85">
        <v>-5.13</v>
      </c>
      <c r="AN85">
        <v>0</v>
      </c>
      <c r="AO85">
        <v>0</v>
      </c>
      <c r="AP85">
        <v>1.75</v>
      </c>
      <c r="AQ85">
        <v>5.43</v>
      </c>
      <c r="AR85">
        <v>6.66</v>
      </c>
      <c r="AS85">
        <v>0.42</v>
      </c>
      <c r="AT85">
        <v>20.55</v>
      </c>
      <c r="AU85">
        <v>11.42</v>
      </c>
      <c r="AV85">
        <v>2.35</v>
      </c>
      <c r="AW85">
        <v>0.11</v>
      </c>
      <c r="AX85">
        <v>0.22</v>
      </c>
      <c r="AY85">
        <v>1.1100000000000001</v>
      </c>
      <c r="AZ85">
        <v>-0.87</v>
      </c>
      <c r="BA85">
        <v>0</v>
      </c>
      <c r="BB85">
        <v>0</v>
      </c>
      <c r="BC85">
        <v>0.5</v>
      </c>
      <c r="BD85">
        <v>2.57</v>
      </c>
      <c r="BE85">
        <v>1.76</v>
      </c>
      <c r="BF85">
        <v>0.12</v>
      </c>
      <c r="BG85">
        <v>7.87</v>
      </c>
      <c r="BH85">
        <v>0.50096600000000002</v>
      </c>
      <c r="BI85">
        <v>8.9801499999999992E-3</v>
      </c>
      <c r="BJ85">
        <v>3.1638800000000002E-2</v>
      </c>
      <c r="BK85">
        <v>0.14572499999999999</v>
      </c>
      <c r="BL85">
        <v>0</v>
      </c>
      <c r="BM85">
        <v>-6.98747E-3</v>
      </c>
      <c r="BN85">
        <v>0</v>
      </c>
      <c r="BO85">
        <v>0</v>
      </c>
      <c r="BP85">
        <v>5.8625900000000002E-2</v>
      </c>
      <c r="BQ85">
        <v>8.6452699999999993E-2</v>
      </c>
      <c r="BR85">
        <v>0.24510499999999999</v>
      </c>
      <c r="BS85">
        <v>2.02483E-2</v>
      </c>
      <c r="BT85">
        <v>1.0907500000000001</v>
      </c>
      <c r="BU85">
        <v>0.68730999999999998</v>
      </c>
      <c r="BV85">
        <v>1642.07</v>
      </c>
      <c r="BW85">
        <v>235.41</v>
      </c>
      <c r="BX85">
        <v>277.07299999999998</v>
      </c>
      <c r="BY85">
        <v>1271.28</v>
      </c>
      <c r="BZ85">
        <v>-4222.1400000000003</v>
      </c>
      <c r="CA85">
        <v>505.55700000000002</v>
      </c>
      <c r="CB85">
        <v>940.84699999999998</v>
      </c>
      <c r="CC85">
        <v>2025.88</v>
      </c>
      <c r="CD85">
        <v>119.621</v>
      </c>
      <c r="CE85">
        <v>2795.6</v>
      </c>
      <c r="CF85">
        <v>3425.83</v>
      </c>
      <c r="CG85">
        <v>73.775199999999998</v>
      </c>
      <c r="CH85">
        <v>0</v>
      </c>
      <c r="CI85">
        <v>0</v>
      </c>
      <c r="CJ85">
        <v>43.1492</v>
      </c>
      <c r="CK85">
        <v>43.1492</v>
      </c>
      <c r="CL85">
        <v>0</v>
      </c>
      <c r="CM85">
        <v>6.27</v>
      </c>
      <c r="CN85">
        <v>0.83</v>
      </c>
      <c r="CO85">
        <v>0.88</v>
      </c>
      <c r="CP85">
        <v>4.07</v>
      </c>
      <c r="CQ85">
        <v>-5.18</v>
      </c>
      <c r="CR85">
        <v>1.75</v>
      </c>
      <c r="CS85">
        <v>5.44</v>
      </c>
      <c r="CT85">
        <v>6.66</v>
      </c>
      <c r="CU85">
        <v>0.42</v>
      </c>
      <c r="CV85">
        <v>21.14</v>
      </c>
      <c r="CW85">
        <v>12.05</v>
      </c>
      <c r="CX85">
        <v>2.5</v>
      </c>
      <c r="CY85">
        <v>0.15</v>
      </c>
      <c r="CZ85">
        <v>0.22</v>
      </c>
      <c r="DA85">
        <v>4.95</v>
      </c>
      <c r="DB85">
        <v>-0.87</v>
      </c>
      <c r="DC85">
        <v>0.5</v>
      </c>
      <c r="DD85">
        <v>2.57</v>
      </c>
      <c r="DE85">
        <v>1.76</v>
      </c>
      <c r="DF85">
        <v>0.12</v>
      </c>
      <c r="DG85">
        <v>11.9</v>
      </c>
      <c r="DH85">
        <v>0.546149</v>
      </c>
      <c r="DI85">
        <v>9.0878699999999996E-3</v>
      </c>
      <c r="DJ85">
        <v>3.1638800000000002E-2</v>
      </c>
      <c r="DK85">
        <v>0.14361299999999999</v>
      </c>
      <c r="DL85">
        <v>-6.98747E-3</v>
      </c>
      <c r="DM85">
        <v>5.8625900000000002E-2</v>
      </c>
      <c r="DN85">
        <v>8.6817800000000001E-2</v>
      </c>
      <c r="DO85">
        <v>0.24510499999999999</v>
      </c>
      <c r="DP85">
        <v>2.02483E-2</v>
      </c>
      <c r="DQ85">
        <v>1.1343000000000001</v>
      </c>
      <c r="DR85">
        <v>0.73048900000000005</v>
      </c>
      <c r="DS85" t="s">
        <v>689</v>
      </c>
      <c r="DT85" t="s">
        <v>700</v>
      </c>
      <c r="DU85" t="s">
        <v>701</v>
      </c>
      <c r="DV85" t="s">
        <v>455</v>
      </c>
      <c r="DW85">
        <v>4.3544199999999998E-2</v>
      </c>
      <c r="DX85">
        <v>4.3179099999999998E-2</v>
      </c>
      <c r="EC85">
        <v>11.25</v>
      </c>
      <c r="ED85">
        <v>0.17</v>
      </c>
      <c r="EE85">
        <v>12.05</v>
      </c>
      <c r="EF85">
        <v>0</v>
      </c>
      <c r="EG85">
        <v>3.67</v>
      </c>
      <c r="EH85">
        <v>0.12</v>
      </c>
      <c r="EI85">
        <v>2.93</v>
      </c>
      <c r="EJ85">
        <v>4.8899999999999997</v>
      </c>
      <c r="EK85">
        <v>1</v>
      </c>
      <c r="EL85">
        <v>1</v>
      </c>
      <c r="EM85">
        <v>2.6873</v>
      </c>
      <c r="EP85">
        <v>1</v>
      </c>
      <c r="EQ85">
        <v>1</v>
      </c>
      <c r="ER85">
        <v>28.847999999999999</v>
      </c>
      <c r="ES85">
        <v>29.253</v>
      </c>
      <c r="ET85">
        <v>26.9893</v>
      </c>
      <c r="EU85">
        <v>27.356400000000001</v>
      </c>
      <c r="EV85">
        <v>495.22800000000001</v>
      </c>
      <c r="EW85">
        <v>25.450500000000002</v>
      </c>
      <c r="EX85">
        <v>49.9895</v>
      </c>
      <c r="EY85">
        <v>246.79499999999999</v>
      </c>
      <c r="EZ85">
        <v>0</v>
      </c>
      <c r="FA85">
        <v>-288.58</v>
      </c>
      <c r="FB85">
        <v>0</v>
      </c>
      <c r="FC85">
        <v>0</v>
      </c>
      <c r="FD85">
        <v>110.404</v>
      </c>
      <c r="FE85">
        <v>156.887</v>
      </c>
      <c r="FF85">
        <v>391.38499999999999</v>
      </c>
      <c r="FG85">
        <v>27.673200000000001</v>
      </c>
      <c r="FH85">
        <v>1215.23</v>
      </c>
      <c r="FI85">
        <v>16.855</v>
      </c>
      <c r="FJ85">
        <v>0</v>
      </c>
      <c r="FK85">
        <v>0</v>
      </c>
      <c r="FL85">
        <v>252.315</v>
      </c>
      <c r="FM85">
        <v>269.17</v>
      </c>
      <c r="FN85">
        <v>280.07100000000003</v>
      </c>
      <c r="FO85">
        <v>16.9802</v>
      </c>
      <c r="FP85">
        <v>24.994700000000002</v>
      </c>
      <c r="FQ85">
        <v>119.75</v>
      </c>
      <c r="FR85">
        <v>-96.193399999999997</v>
      </c>
      <c r="FS85">
        <v>55.201799999999999</v>
      </c>
      <c r="FT85">
        <v>78.835300000000004</v>
      </c>
      <c r="FU85">
        <v>195.69200000000001</v>
      </c>
      <c r="FV85">
        <v>13.836600000000001</v>
      </c>
      <c r="FW85">
        <v>689.16899999999998</v>
      </c>
      <c r="FX85">
        <v>0</v>
      </c>
      <c r="FY85">
        <v>0</v>
      </c>
      <c r="FZ85">
        <v>252.315</v>
      </c>
      <c r="GA85">
        <v>252.315</v>
      </c>
      <c r="GB85">
        <v>2.6873</v>
      </c>
      <c r="GC85">
        <v>4223.38</v>
      </c>
      <c r="GD85">
        <v>2271.1</v>
      </c>
      <c r="GE85">
        <v>53.774299999999997</v>
      </c>
      <c r="GF85">
        <v>2.6873</v>
      </c>
      <c r="GG85">
        <v>4223.38</v>
      </c>
      <c r="GH85">
        <v>2248.14</v>
      </c>
      <c r="GI85">
        <v>53.230699999999999</v>
      </c>
      <c r="GJ85">
        <v>0</v>
      </c>
      <c r="GK85">
        <v>0</v>
      </c>
    </row>
    <row r="86" spans="1:193" x14ac:dyDescent="0.3">
      <c r="A86" s="110">
        <v>45966.840231481481</v>
      </c>
      <c r="B86" t="s">
        <v>783</v>
      </c>
      <c r="C86" t="s">
        <v>693</v>
      </c>
      <c r="D86">
        <v>12</v>
      </c>
      <c r="E86">
        <v>1</v>
      </c>
      <c r="F86">
        <v>2100</v>
      </c>
      <c r="G86" t="s">
        <v>452</v>
      </c>
      <c r="H86" t="s">
        <v>453</v>
      </c>
      <c r="I86">
        <v>1.38</v>
      </c>
      <c r="J86">
        <v>1.36</v>
      </c>
      <c r="K86">
        <v>4.3899999999999997</v>
      </c>
      <c r="L86">
        <v>51</v>
      </c>
      <c r="M86">
        <v>1318.13</v>
      </c>
      <c r="N86">
        <v>175.12</v>
      </c>
      <c r="O86">
        <v>277.07299999999998</v>
      </c>
      <c r="P86">
        <v>1304.8</v>
      </c>
      <c r="Q86">
        <v>0</v>
      </c>
      <c r="R86">
        <v>-4222.1400000000003</v>
      </c>
      <c r="S86">
        <v>0</v>
      </c>
      <c r="T86">
        <v>0</v>
      </c>
      <c r="U86">
        <v>505.55700000000002</v>
      </c>
      <c r="V86">
        <v>934.89099999999996</v>
      </c>
      <c r="W86">
        <v>2025.88</v>
      </c>
      <c r="X86">
        <v>119.621</v>
      </c>
      <c r="Y86">
        <v>2438.9299999999998</v>
      </c>
      <c r="Z86">
        <v>3075.12</v>
      </c>
      <c r="AA86">
        <v>37.697299999999998</v>
      </c>
      <c r="AB86">
        <v>0</v>
      </c>
      <c r="AC86">
        <v>0</v>
      </c>
      <c r="AD86">
        <v>0</v>
      </c>
      <c r="AE86">
        <v>43.1492</v>
      </c>
      <c r="AF86">
        <v>43.1492</v>
      </c>
      <c r="AG86">
        <v>0</v>
      </c>
      <c r="AH86">
        <v>5.01</v>
      </c>
      <c r="AI86">
        <v>0.6</v>
      </c>
      <c r="AJ86">
        <v>0.88</v>
      </c>
      <c r="AK86">
        <v>4.18</v>
      </c>
      <c r="AL86">
        <v>0</v>
      </c>
      <c r="AM86">
        <v>-5.14</v>
      </c>
      <c r="AN86">
        <v>0</v>
      </c>
      <c r="AO86">
        <v>0</v>
      </c>
      <c r="AP86">
        <v>1.75</v>
      </c>
      <c r="AQ86">
        <v>5.42</v>
      </c>
      <c r="AR86">
        <v>6.66</v>
      </c>
      <c r="AS86">
        <v>0.42</v>
      </c>
      <c r="AT86">
        <v>19.78</v>
      </c>
      <c r="AU86">
        <v>10.67</v>
      </c>
      <c r="AV86">
        <v>1.99</v>
      </c>
      <c r="AW86">
        <v>0.11</v>
      </c>
      <c r="AX86">
        <v>0.22</v>
      </c>
      <c r="AY86">
        <v>1.1100000000000001</v>
      </c>
      <c r="AZ86">
        <v>-0.87</v>
      </c>
      <c r="BA86">
        <v>0</v>
      </c>
      <c r="BB86">
        <v>0</v>
      </c>
      <c r="BC86">
        <v>0.5</v>
      </c>
      <c r="BD86">
        <v>2.57</v>
      </c>
      <c r="BE86">
        <v>1.76</v>
      </c>
      <c r="BF86">
        <v>0.12</v>
      </c>
      <c r="BG86">
        <v>7.51</v>
      </c>
      <c r="BH86">
        <v>0.43386400000000003</v>
      </c>
      <c r="BI86">
        <v>8.9956800000000007E-3</v>
      </c>
      <c r="BJ86">
        <v>3.1638800000000002E-2</v>
      </c>
      <c r="BK86">
        <v>0.14572399999999999</v>
      </c>
      <c r="BL86">
        <v>0</v>
      </c>
      <c r="BM86">
        <v>-6.98747E-3</v>
      </c>
      <c r="BN86">
        <v>0</v>
      </c>
      <c r="BO86">
        <v>0</v>
      </c>
      <c r="BP86">
        <v>5.8625900000000002E-2</v>
      </c>
      <c r="BQ86">
        <v>8.6451E-2</v>
      </c>
      <c r="BR86">
        <v>0.24510499999999999</v>
      </c>
      <c r="BS86">
        <v>2.02483E-2</v>
      </c>
      <c r="BT86">
        <v>1.0236700000000001</v>
      </c>
      <c r="BU86">
        <v>0.62022200000000005</v>
      </c>
      <c r="BV86">
        <v>1642.07</v>
      </c>
      <c r="BW86">
        <v>235.41</v>
      </c>
      <c r="BX86">
        <v>277.07299999999998</v>
      </c>
      <c r="BY86">
        <v>1271.28</v>
      </c>
      <c r="BZ86">
        <v>-4222.1400000000003</v>
      </c>
      <c r="CA86">
        <v>505.55700000000002</v>
      </c>
      <c r="CB86">
        <v>940.84699999999998</v>
      </c>
      <c r="CC86">
        <v>2025.88</v>
      </c>
      <c r="CD86">
        <v>119.621</v>
      </c>
      <c r="CE86">
        <v>2795.6</v>
      </c>
      <c r="CF86">
        <v>3425.83</v>
      </c>
      <c r="CG86">
        <v>73.775199999999998</v>
      </c>
      <c r="CH86">
        <v>0</v>
      </c>
      <c r="CI86">
        <v>0</v>
      </c>
      <c r="CJ86">
        <v>43.1492</v>
      </c>
      <c r="CK86">
        <v>43.1492</v>
      </c>
      <c r="CL86">
        <v>0</v>
      </c>
      <c r="CM86">
        <v>6.27</v>
      </c>
      <c r="CN86">
        <v>0.83</v>
      </c>
      <c r="CO86">
        <v>0.88</v>
      </c>
      <c r="CP86">
        <v>4.07</v>
      </c>
      <c r="CQ86">
        <v>-5.18</v>
      </c>
      <c r="CR86">
        <v>1.75</v>
      </c>
      <c r="CS86">
        <v>5.44</v>
      </c>
      <c r="CT86">
        <v>6.66</v>
      </c>
      <c r="CU86">
        <v>0.42</v>
      </c>
      <c r="CV86">
        <v>21.14</v>
      </c>
      <c r="CW86">
        <v>12.05</v>
      </c>
      <c r="CX86">
        <v>2.5</v>
      </c>
      <c r="CY86">
        <v>0.15</v>
      </c>
      <c r="CZ86">
        <v>0.22</v>
      </c>
      <c r="DA86">
        <v>4.95</v>
      </c>
      <c r="DB86">
        <v>-0.87</v>
      </c>
      <c r="DC86">
        <v>0.5</v>
      </c>
      <c r="DD86">
        <v>2.57</v>
      </c>
      <c r="DE86">
        <v>1.76</v>
      </c>
      <c r="DF86">
        <v>0.12</v>
      </c>
      <c r="DG86">
        <v>11.9</v>
      </c>
      <c r="DH86">
        <v>0.546149</v>
      </c>
      <c r="DI86">
        <v>9.0878699999999996E-3</v>
      </c>
      <c r="DJ86">
        <v>3.1638800000000002E-2</v>
      </c>
      <c r="DK86">
        <v>0.14361299999999999</v>
      </c>
      <c r="DL86">
        <v>-6.98747E-3</v>
      </c>
      <c r="DM86">
        <v>5.8625900000000002E-2</v>
      </c>
      <c r="DN86">
        <v>8.6817800000000001E-2</v>
      </c>
      <c r="DO86">
        <v>0.24510499999999999</v>
      </c>
      <c r="DP86">
        <v>2.02483E-2</v>
      </c>
      <c r="DQ86">
        <v>1.1343000000000001</v>
      </c>
      <c r="DR86">
        <v>0.73048900000000005</v>
      </c>
      <c r="DS86" t="s">
        <v>689</v>
      </c>
      <c r="DT86" t="s">
        <v>700</v>
      </c>
      <c r="DU86" t="s">
        <v>701</v>
      </c>
      <c r="DV86" t="s">
        <v>455</v>
      </c>
      <c r="DW86">
        <v>0.110633</v>
      </c>
      <c r="DX86">
        <v>0.110266</v>
      </c>
      <c r="EC86">
        <v>10.67</v>
      </c>
      <c r="ED86">
        <v>0</v>
      </c>
      <c r="EE86">
        <v>12.05</v>
      </c>
      <c r="EF86">
        <v>0</v>
      </c>
      <c r="EG86">
        <v>3.43</v>
      </c>
      <c r="EH86">
        <v>0</v>
      </c>
      <c r="EI86">
        <v>2.93</v>
      </c>
      <c r="EJ86">
        <v>4.8899999999999997</v>
      </c>
      <c r="EK86">
        <v>1</v>
      </c>
      <c r="EL86">
        <v>1</v>
      </c>
      <c r="EM86">
        <v>2.6873</v>
      </c>
      <c r="EP86">
        <v>1</v>
      </c>
      <c r="EQ86">
        <v>1</v>
      </c>
      <c r="ER86">
        <v>28.847999999999999</v>
      </c>
      <c r="ES86">
        <v>29.253</v>
      </c>
      <c r="ET86">
        <v>26.9893</v>
      </c>
      <c r="EU86">
        <v>27.356400000000001</v>
      </c>
      <c r="EV86">
        <v>442.50900000000001</v>
      </c>
      <c r="EW86">
        <v>25.265699999999999</v>
      </c>
      <c r="EX86">
        <v>49.9895</v>
      </c>
      <c r="EY86">
        <v>246.798</v>
      </c>
      <c r="EZ86">
        <v>0</v>
      </c>
      <c r="FA86">
        <v>-288.58</v>
      </c>
      <c r="FB86">
        <v>0</v>
      </c>
      <c r="FC86">
        <v>0</v>
      </c>
      <c r="FD86">
        <v>110.404</v>
      </c>
      <c r="FE86">
        <v>156.86600000000001</v>
      </c>
      <c r="FF86">
        <v>391.38499999999999</v>
      </c>
      <c r="FG86">
        <v>27.673200000000001</v>
      </c>
      <c r="FH86">
        <v>1162.31</v>
      </c>
      <c r="FI86">
        <v>0</v>
      </c>
      <c r="FJ86">
        <v>0</v>
      </c>
      <c r="FK86">
        <v>0</v>
      </c>
      <c r="FL86">
        <v>252.315</v>
      </c>
      <c r="FM86">
        <v>252.315</v>
      </c>
      <c r="FN86">
        <v>280.07100000000003</v>
      </c>
      <c r="FO86">
        <v>16.9802</v>
      </c>
      <c r="FP86">
        <v>24.994700000000002</v>
      </c>
      <c r="FQ86">
        <v>119.75</v>
      </c>
      <c r="FR86">
        <v>-96.193399999999997</v>
      </c>
      <c r="FS86">
        <v>55.201799999999999</v>
      </c>
      <c r="FT86">
        <v>78.835300000000004</v>
      </c>
      <c r="FU86">
        <v>195.69200000000001</v>
      </c>
      <c r="FV86">
        <v>13.836600000000001</v>
      </c>
      <c r="FW86">
        <v>689.16899999999998</v>
      </c>
      <c r="FX86">
        <v>0</v>
      </c>
      <c r="FY86">
        <v>0</v>
      </c>
      <c r="FZ86">
        <v>252.315</v>
      </c>
      <c r="GA86">
        <v>252.315</v>
      </c>
      <c r="GB86">
        <v>2.6873</v>
      </c>
      <c r="GC86">
        <v>4223.38</v>
      </c>
      <c r="GD86">
        <v>2266.08</v>
      </c>
      <c r="GE86">
        <v>53.6556</v>
      </c>
      <c r="GF86">
        <v>2.6873</v>
      </c>
      <c r="GG86">
        <v>4223.38</v>
      </c>
      <c r="GH86">
        <v>2248.14</v>
      </c>
      <c r="GI86">
        <v>53.230699999999999</v>
      </c>
      <c r="GJ86">
        <v>0</v>
      </c>
      <c r="GK86">
        <v>0</v>
      </c>
    </row>
    <row r="87" spans="1:193" x14ac:dyDescent="0.3">
      <c r="A87" s="110">
        <v>45966.840833333335</v>
      </c>
      <c r="B87" t="s">
        <v>784</v>
      </c>
      <c r="D87">
        <v>12</v>
      </c>
      <c r="E87">
        <v>1</v>
      </c>
      <c r="F87">
        <v>2100</v>
      </c>
      <c r="G87" t="s">
        <v>452</v>
      </c>
      <c r="H87" t="s">
        <v>453</v>
      </c>
      <c r="I87">
        <v>1.38</v>
      </c>
      <c r="J87">
        <v>1.35</v>
      </c>
      <c r="K87">
        <v>4.37</v>
      </c>
      <c r="L87">
        <v>54</v>
      </c>
      <c r="M87">
        <v>1319.05</v>
      </c>
      <c r="N87">
        <v>170.47499999999999</v>
      </c>
      <c r="O87">
        <v>277.07299999999998</v>
      </c>
      <c r="P87">
        <v>1304.8</v>
      </c>
      <c r="Q87">
        <v>0</v>
      </c>
      <c r="R87">
        <v>-4222.1400000000003</v>
      </c>
      <c r="S87">
        <v>0</v>
      </c>
      <c r="T87">
        <v>0</v>
      </c>
      <c r="U87">
        <v>505.55700000000002</v>
      </c>
      <c r="V87">
        <v>934.89400000000001</v>
      </c>
      <c r="W87">
        <v>2025.88</v>
      </c>
      <c r="X87">
        <v>119.621</v>
      </c>
      <c r="Y87">
        <v>2435.21</v>
      </c>
      <c r="Z87">
        <v>3071.4</v>
      </c>
      <c r="AA87">
        <v>35.060099999999998</v>
      </c>
      <c r="AB87">
        <v>0</v>
      </c>
      <c r="AC87">
        <v>0</v>
      </c>
      <c r="AD87">
        <v>0</v>
      </c>
      <c r="AE87">
        <v>43.1492</v>
      </c>
      <c r="AF87">
        <v>43.1492</v>
      </c>
      <c r="AG87">
        <v>0</v>
      </c>
      <c r="AH87">
        <v>5.04</v>
      </c>
      <c r="AI87">
        <v>0.56999999999999995</v>
      </c>
      <c r="AJ87">
        <v>0.88</v>
      </c>
      <c r="AK87">
        <v>4.18</v>
      </c>
      <c r="AL87">
        <v>0</v>
      </c>
      <c r="AM87">
        <v>-5.13</v>
      </c>
      <c r="AN87">
        <v>0</v>
      </c>
      <c r="AO87">
        <v>0</v>
      </c>
      <c r="AP87">
        <v>1.75</v>
      </c>
      <c r="AQ87">
        <v>5.42</v>
      </c>
      <c r="AR87">
        <v>6.66</v>
      </c>
      <c r="AS87">
        <v>0.42</v>
      </c>
      <c r="AT87">
        <v>19.79</v>
      </c>
      <c r="AU87">
        <v>10.67</v>
      </c>
      <c r="AV87">
        <v>2.0099999999999998</v>
      </c>
      <c r="AW87">
        <v>0.11</v>
      </c>
      <c r="AX87">
        <v>0.22</v>
      </c>
      <c r="AY87">
        <v>1.1100000000000001</v>
      </c>
      <c r="AZ87">
        <v>-0.87</v>
      </c>
      <c r="BA87">
        <v>0</v>
      </c>
      <c r="BB87">
        <v>0</v>
      </c>
      <c r="BC87">
        <v>0.5</v>
      </c>
      <c r="BD87">
        <v>2.57</v>
      </c>
      <c r="BE87">
        <v>1.76</v>
      </c>
      <c r="BF87">
        <v>0.12</v>
      </c>
      <c r="BG87">
        <v>7.53</v>
      </c>
      <c r="BH87">
        <v>0.445129</v>
      </c>
      <c r="BI87">
        <v>8.9749900000000004E-3</v>
      </c>
      <c r="BJ87">
        <v>3.1638800000000002E-2</v>
      </c>
      <c r="BK87">
        <v>0.14572399999999999</v>
      </c>
      <c r="BL87">
        <v>0</v>
      </c>
      <c r="BM87">
        <v>-6.98747E-3</v>
      </c>
      <c r="BN87">
        <v>0</v>
      </c>
      <c r="BO87">
        <v>0</v>
      </c>
      <c r="BP87">
        <v>5.8625900000000002E-2</v>
      </c>
      <c r="BQ87">
        <v>8.6451100000000003E-2</v>
      </c>
      <c r="BR87">
        <v>0.24510499999999999</v>
      </c>
      <c r="BS87">
        <v>2.02483E-2</v>
      </c>
      <c r="BT87">
        <v>1.03491</v>
      </c>
      <c r="BU87">
        <v>0.631467</v>
      </c>
      <c r="BV87">
        <v>1642.07</v>
      </c>
      <c r="BW87">
        <v>235.41</v>
      </c>
      <c r="BX87">
        <v>277.07299999999998</v>
      </c>
      <c r="BY87">
        <v>1271.28</v>
      </c>
      <c r="BZ87">
        <v>-4222.1400000000003</v>
      </c>
      <c r="CA87">
        <v>505.55700000000002</v>
      </c>
      <c r="CB87">
        <v>940.84699999999998</v>
      </c>
      <c r="CC87">
        <v>2025.88</v>
      </c>
      <c r="CD87">
        <v>119.621</v>
      </c>
      <c r="CE87">
        <v>2795.6</v>
      </c>
      <c r="CF87">
        <v>3425.83</v>
      </c>
      <c r="CG87">
        <v>73.775199999999998</v>
      </c>
      <c r="CH87">
        <v>0</v>
      </c>
      <c r="CI87">
        <v>0</v>
      </c>
      <c r="CJ87">
        <v>43.1492</v>
      </c>
      <c r="CK87">
        <v>43.1492</v>
      </c>
      <c r="CL87">
        <v>0</v>
      </c>
      <c r="CM87">
        <v>6.27</v>
      </c>
      <c r="CN87">
        <v>0.83</v>
      </c>
      <c r="CO87">
        <v>0.88</v>
      </c>
      <c r="CP87">
        <v>4.07</v>
      </c>
      <c r="CQ87">
        <v>-5.18</v>
      </c>
      <c r="CR87">
        <v>1.75</v>
      </c>
      <c r="CS87">
        <v>5.44</v>
      </c>
      <c r="CT87">
        <v>6.66</v>
      </c>
      <c r="CU87">
        <v>0.42</v>
      </c>
      <c r="CV87">
        <v>21.14</v>
      </c>
      <c r="CW87">
        <v>12.05</v>
      </c>
      <c r="CX87">
        <v>2.5</v>
      </c>
      <c r="CY87">
        <v>0.15</v>
      </c>
      <c r="CZ87">
        <v>0.22</v>
      </c>
      <c r="DA87">
        <v>4.95</v>
      </c>
      <c r="DB87">
        <v>-0.87</v>
      </c>
      <c r="DC87">
        <v>0.5</v>
      </c>
      <c r="DD87">
        <v>2.57</v>
      </c>
      <c r="DE87">
        <v>1.76</v>
      </c>
      <c r="DF87">
        <v>0.12</v>
      </c>
      <c r="DG87">
        <v>11.9</v>
      </c>
      <c r="DH87">
        <v>0.546149</v>
      </c>
      <c r="DI87">
        <v>9.0878699999999996E-3</v>
      </c>
      <c r="DJ87">
        <v>3.1638800000000002E-2</v>
      </c>
      <c r="DK87">
        <v>0.14361299999999999</v>
      </c>
      <c r="DL87">
        <v>-6.98747E-3</v>
      </c>
      <c r="DM87">
        <v>5.8625900000000002E-2</v>
      </c>
      <c r="DN87">
        <v>8.6817800000000001E-2</v>
      </c>
      <c r="DO87">
        <v>0.24510499999999999</v>
      </c>
      <c r="DP87">
        <v>2.02483E-2</v>
      </c>
      <c r="DQ87">
        <v>1.1343000000000001</v>
      </c>
      <c r="DR87">
        <v>0.73048900000000005</v>
      </c>
      <c r="DS87" t="s">
        <v>689</v>
      </c>
      <c r="DT87" t="s">
        <v>700</v>
      </c>
      <c r="DU87" t="s">
        <v>701</v>
      </c>
      <c r="DV87" t="s">
        <v>455</v>
      </c>
      <c r="DW87">
        <v>9.9388400000000002E-2</v>
      </c>
      <c r="DX87">
        <v>9.9021799999999993E-2</v>
      </c>
      <c r="EC87">
        <v>10.67</v>
      </c>
      <c r="ED87">
        <v>0</v>
      </c>
      <c r="EE87">
        <v>12.05</v>
      </c>
      <c r="EF87">
        <v>0</v>
      </c>
      <c r="EG87">
        <v>3.45</v>
      </c>
      <c r="EH87">
        <v>0</v>
      </c>
      <c r="EI87">
        <v>2.93</v>
      </c>
      <c r="EJ87">
        <v>4.8899999999999997</v>
      </c>
      <c r="EK87">
        <v>1</v>
      </c>
      <c r="EL87">
        <v>1</v>
      </c>
      <c r="EM87">
        <v>2.6873</v>
      </c>
      <c r="EP87">
        <v>1</v>
      </c>
      <c r="EQ87">
        <v>1</v>
      </c>
      <c r="ER87">
        <v>28.847999999999999</v>
      </c>
      <c r="ES87">
        <v>29.253</v>
      </c>
      <c r="ET87">
        <v>26.9893</v>
      </c>
      <c r="EU87">
        <v>27.356400000000001</v>
      </c>
      <c r="EV87">
        <v>446.34199999999998</v>
      </c>
      <c r="EW87">
        <v>24.389199999999999</v>
      </c>
      <c r="EX87">
        <v>49.9895</v>
      </c>
      <c r="EY87">
        <v>246.798</v>
      </c>
      <c r="EZ87">
        <v>0</v>
      </c>
      <c r="FA87">
        <v>-288.58</v>
      </c>
      <c r="FB87">
        <v>0</v>
      </c>
      <c r="FC87">
        <v>0</v>
      </c>
      <c r="FD87">
        <v>110.404</v>
      </c>
      <c r="FE87">
        <v>156.86699999999999</v>
      </c>
      <c r="FF87">
        <v>391.38499999999999</v>
      </c>
      <c r="FG87">
        <v>27.673200000000001</v>
      </c>
      <c r="FH87">
        <v>1165.27</v>
      </c>
      <c r="FI87">
        <v>0</v>
      </c>
      <c r="FJ87">
        <v>0</v>
      </c>
      <c r="FK87">
        <v>0</v>
      </c>
      <c r="FL87">
        <v>252.315</v>
      </c>
      <c r="FM87">
        <v>252.315</v>
      </c>
      <c r="FN87">
        <v>280.07100000000003</v>
      </c>
      <c r="FO87">
        <v>16.9802</v>
      </c>
      <c r="FP87">
        <v>24.994700000000002</v>
      </c>
      <c r="FQ87">
        <v>119.75</v>
      </c>
      <c r="FR87">
        <v>-96.193399999999997</v>
      </c>
      <c r="FS87">
        <v>55.201799999999999</v>
      </c>
      <c r="FT87">
        <v>78.835300000000004</v>
      </c>
      <c r="FU87">
        <v>195.69200000000001</v>
      </c>
      <c r="FV87">
        <v>13.836600000000001</v>
      </c>
      <c r="FW87">
        <v>689.16899999999998</v>
      </c>
      <c r="FX87">
        <v>0</v>
      </c>
      <c r="FY87">
        <v>0</v>
      </c>
      <c r="FZ87">
        <v>252.315</v>
      </c>
      <c r="GA87">
        <v>252.315</v>
      </c>
      <c r="GB87">
        <v>2.6873</v>
      </c>
      <c r="GC87">
        <v>4223.38</v>
      </c>
      <c r="GD87">
        <v>2270.35</v>
      </c>
      <c r="GE87">
        <v>53.756799999999998</v>
      </c>
      <c r="GF87">
        <v>2.6873</v>
      </c>
      <c r="GG87">
        <v>4223.38</v>
      </c>
      <c r="GH87">
        <v>2248.14</v>
      </c>
      <c r="GI87">
        <v>53.230699999999999</v>
      </c>
      <c r="GJ87">
        <v>0</v>
      </c>
      <c r="GK87">
        <v>0</v>
      </c>
    </row>
    <row r="88" spans="1:193" x14ac:dyDescent="0.3">
      <c r="A88" s="110">
        <v>45966.841481481482</v>
      </c>
      <c r="B88" t="s">
        <v>785</v>
      </c>
      <c r="D88">
        <v>12</v>
      </c>
      <c r="E88">
        <v>1</v>
      </c>
      <c r="F88">
        <v>2100</v>
      </c>
      <c r="G88" t="s">
        <v>452</v>
      </c>
      <c r="H88" t="s">
        <v>453</v>
      </c>
      <c r="I88">
        <v>0.51</v>
      </c>
      <c r="J88">
        <v>0.47</v>
      </c>
      <c r="K88">
        <v>4.03</v>
      </c>
      <c r="L88">
        <v>49</v>
      </c>
      <c r="M88">
        <v>1531.58</v>
      </c>
      <c r="N88">
        <v>176.74199999999999</v>
      </c>
      <c r="O88">
        <v>277.07299999999998</v>
      </c>
      <c r="P88">
        <v>1304.79</v>
      </c>
      <c r="Q88">
        <v>0</v>
      </c>
      <c r="R88">
        <v>-4222.1400000000003</v>
      </c>
      <c r="S88">
        <v>0</v>
      </c>
      <c r="T88">
        <v>0</v>
      </c>
      <c r="U88">
        <v>505.55700000000002</v>
      </c>
      <c r="V88">
        <v>935</v>
      </c>
      <c r="W88">
        <v>2025.88</v>
      </c>
      <c r="X88">
        <v>119.621</v>
      </c>
      <c r="Y88">
        <v>2654.1</v>
      </c>
      <c r="Z88">
        <v>3290.18</v>
      </c>
      <c r="AA88">
        <v>39.826700000000002</v>
      </c>
      <c r="AB88">
        <v>0</v>
      </c>
      <c r="AC88">
        <v>0</v>
      </c>
      <c r="AD88">
        <v>0</v>
      </c>
      <c r="AE88">
        <v>43.1492</v>
      </c>
      <c r="AF88">
        <v>43.1492</v>
      </c>
      <c r="AG88">
        <v>0</v>
      </c>
      <c r="AH88">
        <v>5.87</v>
      </c>
      <c r="AI88">
        <v>0.61</v>
      </c>
      <c r="AJ88">
        <v>0.88</v>
      </c>
      <c r="AK88">
        <v>4.18</v>
      </c>
      <c r="AL88">
        <v>0</v>
      </c>
      <c r="AM88">
        <v>-5.13</v>
      </c>
      <c r="AN88">
        <v>0</v>
      </c>
      <c r="AO88">
        <v>0</v>
      </c>
      <c r="AP88">
        <v>1.75</v>
      </c>
      <c r="AQ88">
        <v>5.43</v>
      </c>
      <c r="AR88">
        <v>6.66</v>
      </c>
      <c r="AS88">
        <v>0.42</v>
      </c>
      <c r="AT88">
        <v>20.67</v>
      </c>
      <c r="AU88">
        <v>11.54</v>
      </c>
      <c r="AV88">
        <v>2.35</v>
      </c>
      <c r="AW88">
        <v>0.11</v>
      </c>
      <c r="AX88">
        <v>0.22</v>
      </c>
      <c r="AY88">
        <v>1.1100000000000001</v>
      </c>
      <c r="AZ88">
        <v>-0.87</v>
      </c>
      <c r="BA88">
        <v>0</v>
      </c>
      <c r="BB88">
        <v>0</v>
      </c>
      <c r="BC88">
        <v>0.5</v>
      </c>
      <c r="BD88">
        <v>2.57</v>
      </c>
      <c r="BE88">
        <v>1.76</v>
      </c>
      <c r="BF88">
        <v>0.12</v>
      </c>
      <c r="BG88">
        <v>7.87</v>
      </c>
      <c r="BH88">
        <v>0.53002099999999996</v>
      </c>
      <c r="BI88">
        <v>8.9803000000000001E-3</v>
      </c>
      <c r="BJ88">
        <v>3.1638800000000002E-2</v>
      </c>
      <c r="BK88">
        <v>0.14572499999999999</v>
      </c>
      <c r="BL88">
        <v>0</v>
      </c>
      <c r="BM88">
        <v>-6.98747E-3</v>
      </c>
      <c r="BN88">
        <v>0</v>
      </c>
      <c r="BO88">
        <v>0</v>
      </c>
      <c r="BP88">
        <v>5.8625900000000002E-2</v>
      </c>
      <c r="BQ88">
        <v>8.6452799999999996E-2</v>
      </c>
      <c r="BR88">
        <v>0.24510499999999999</v>
      </c>
      <c r="BS88">
        <v>2.02483E-2</v>
      </c>
      <c r="BT88">
        <v>1.11981</v>
      </c>
      <c r="BU88">
        <v>0.71636500000000003</v>
      </c>
      <c r="BV88">
        <v>1642.07</v>
      </c>
      <c r="BW88">
        <v>235.41</v>
      </c>
      <c r="BX88">
        <v>277.07299999999998</v>
      </c>
      <c r="BY88">
        <v>1271.28</v>
      </c>
      <c r="BZ88">
        <v>-4222.1400000000003</v>
      </c>
      <c r="CA88">
        <v>505.55700000000002</v>
      </c>
      <c r="CB88">
        <v>940.84699999999998</v>
      </c>
      <c r="CC88">
        <v>2025.88</v>
      </c>
      <c r="CD88">
        <v>119.621</v>
      </c>
      <c r="CE88">
        <v>2795.6</v>
      </c>
      <c r="CF88">
        <v>3425.83</v>
      </c>
      <c r="CG88">
        <v>73.775199999999998</v>
      </c>
      <c r="CH88">
        <v>0</v>
      </c>
      <c r="CI88">
        <v>0</v>
      </c>
      <c r="CJ88">
        <v>43.1492</v>
      </c>
      <c r="CK88">
        <v>43.1492</v>
      </c>
      <c r="CL88">
        <v>0</v>
      </c>
      <c r="CM88">
        <v>6.27</v>
      </c>
      <c r="CN88">
        <v>0.83</v>
      </c>
      <c r="CO88">
        <v>0.88</v>
      </c>
      <c r="CP88">
        <v>4.07</v>
      </c>
      <c r="CQ88">
        <v>-5.18</v>
      </c>
      <c r="CR88">
        <v>1.75</v>
      </c>
      <c r="CS88">
        <v>5.44</v>
      </c>
      <c r="CT88">
        <v>6.66</v>
      </c>
      <c r="CU88">
        <v>0.42</v>
      </c>
      <c r="CV88">
        <v>21.14</v>
      </c>
      <c r="CW88">
        <v>12.05</v>
      </c>
      <c r="CX88">
        <v>2.5</v>
      </c>
      <c r="CY88">
        <v>0.15</v>
      </c>
      <c r="CZ88">
        <v>0.22</v>
      </c>
      <c r="DA88">
        <v>4.95</v>
      </c>
      <c r="DB88">
        <v>-0.87</v>
      </c>
      <c r="DC88">
        <v>0.5</v>
      </c>
      <c r="DD88">
        <v>2.57</v>
      </c>
      <c r="DE88">
        <v>1.76</v>
      </c>
      <c r="DF88">
        <v>0.12</v>
      </c>
      <c r="DG88">
        <v>11.9</v>
      </c>
      <c r="DH88">
        <v>0.546149</v>
      </c>
      <c r="DI88">
        <v>9.0878699999999996E-3</v>
      </c>
      <c r="DJ88">
        <v>3.1638800000000002E-2</v>
      </c>
      <c r="DK88">
        <v>0.14361299999999999</v>
      </c>
      <c r="DL88">
        <v>-6.98747E-3</v>
      </c>
      <c r="DM88">
        <v>5.8625900000000002E-2</v>
      </c>
      <c r="DN88">
        <v>8.6817800000000001E-2</v>
      </c>
      <c r="DO88">
        <v>0.24510499999999999</v>
      </c>
      <c r="DP88">
        <v>2.02483E-2</v>
      </c>
      <c r="DQ88">
        <v>1.1343000000000001</v>
      </c>
      <c r="DR88">
        <v>0.73048900000000005</v>
      </c>
      <c r="DS88" t="s">
        <v>689</v>
      </c>
      <c r="DT88" t="s">
        <v>700</v>
      </c>
      <c r="DU88" t="s">
        <v>701</v>
      </c>
      <c r="DV88" t="s">
        <v>455</v>
      </c>
      <c r="DW88">
        <v>1.4488900000000001E-2</v>
      </c>
      <c r="DX88">
        <v>1.41239E-2</v>
      </c>
      <c r="EC88">
        <v>11.54</v>
      </c>
      <c r="ED88">
        <v>0</v>
      </c>
      <c r="EE88">
        <v>12.05</v>
      </c>
      <c r="EF88">
        <v>0</v>
      </c>
      <c r="EG88">
        <v>3.79</v>
      </c>
      <c r="EH88">
        <v>0</v>
      </c>
      <c r="EI88">
        <v>2.93</v>
      </c>
      <c r="EJ88">
        <v>4.8899999999999997</v>
      </c>
      <c r="EK88">
        <v>1</v>
      </c>
      <c r="EL88">
        <v>1</v>
      </c>
      <c r="EM88">
        <v>2.6873</v>
      </c>
      <c r="EP88">
        <v>1</v>
      </c>
      <c r="EQ88">
        <v>1</v>
      </c>
      <c r="ER88">
        <v>26.847999999999999</v>
      </c>
      <c r="ES88">
        <v>27.213000000000001</v>
      </c>
      <c r="ET88">
        <v>26.9893</v>
      </c>
      <c r="EU88">
        <v>27.356400000000001</v>
      </c>
      <c r="EV88">
        <v>522.74199999999996</v>
      </c>
      <c r="EW88">
        <v>25.499500000000001</v>
      </c>
      <c r="EX88">
        <v>49.9895</v>
      </c>
      <c r="EY88">
        <v>246.79599999999999</v>
      </c>
      <c r="EZ88">
        <v>0</v>
      </c>
      <c r="FA88">
        <v>-288.58</v>
      </c>
      <c r="FB88">
        <v>0</v>
      </c>
      <c r="FC88">
        <v>0</v>
      </c>
      <c r="FD88">
        <v>110.404</v>
      </c>
      <c r="FE88">
        <v>156.88800000000001</v>
      </c>
      <c r="FF88">
        <v>391.38499999999999</v>
      </c>
      <c r="FG88">
        <v>27.673200000000001</v>
      </c>
      <c r="FH88">
        <v>1242.8</v>
      </c>
      <c r="FI88">
        <v>0</v>
      </c>
      <c r="FJ88">
        <v>0</v>
      </c>
      <c r="FK88">
        <v>0</v>
      </c>
      <c r="FL88">
        <v>252.315</v>
      </c>
      <c r="FM88">
        <v>252.315</v>
      </c>
      <c r="FN88">
        <v>280.07100000000003</v>
      </c>
      <c r="FO88">
        <v>16.9802</v>
      </c>
      <c r="FP88">
        <v>24.994700000000002</v>
      </c>
      <c r="FQ88">
        <v>119.75</v>
      </c>
      <c r="FR88">
        <v>-96.193399999999997</v>
      </c>
      <c r="FS88">
        <v>55.201799999999999</v>
      </c>
      <c r="FT88">
        <v>78.835300000000004</v>
      </c>
      <c r="FU88">
        <v>195.69200000000001</v>
      </c>
      <c r="FV88">
        <v>13.836600000000001</v>
      </c>
      <c r="FW88">
        <v>689.16899999999998</v>
      </c>
      <c r="FX88">
        <v>0</v>
      </c>
      <c r="FY88">
        <v>0</v>
      </c>
      <c r="FZ88">
        <v>252.315</v>
      </c>
      <c r="GA88">
        <v>252.315</v>
      </c>
      <c r="GB88">
        <v>2.6873</v>
      </c>
      <c r="GC88">
        <v>4223.38</v>
      </c>
      <c r="GD88">
        <v>2271.0700000000002</v>
      </c>
      <c r="GE88">
        <v>53.773699999999998</v>
      </c>
      <c r="GF88">
        <v>2.6873</v>
      </c>
      <c r="GG88">
        <v>4223.38</v>
      </c>
      <c r="GH88">
        <v>2248.14</v>
      </c>
      <c r="GI88">
        <v>53.230699999999999</v>
      </c>
      <c r="GJ88">
        <v>0</v>
      </c>
      <c r="GK88">
        <v>0</v>
      </c>
    </row>
    <row r="89" spans="1:193" x14ac:dyDescent="0.3">
      <c r="A89" s="110">
        <v>45966.842141203706</v>
      </c>
      <c r="B89" t="s">
        <v>786</v>
      </c>
      <c r="D89">
        <v>12</v>
      </c>
      <c r="E89">
        <v>1</v>
      </c>
      <c r="F89">
        <v>2100</v>
      </c>
      <c r="G89" t="s">
        <v>452</v>
      </c>
      <c r="H89" t="s">
        <v>453</v>
      </c>
      <c r="I89">
        <v>0.81</v>
      </c>
      <c r="J89">
        <v>0.71</v>
      </c>
      <c r="K89">
        <v>4.1100000000000003</v>
      </c>
      <c r="L89">
        <v>49</v>
      </c>
      <c r="M89">
        <v>1531.26</v>
      </c>
      <c r="N89">
        <v>176.86500000000001</v>
      </c>
      <c r="O89">
        <v>277.07299999999998</v>
      </c>
      <c r="P89">
        <v>1208.32</v>
      </c>
      <c r="Q89">
        <v>0</v>
      </c>
      <c r="R89">
        <v>-4222.1400000000003</v>
      </c>
      <c r="S89">
        <v>0</v>
      </c>
      <c r="T89">
        <v>0</v>
      </c>
      <c r="U89">
        <v>505.55700000000002</v>
      </c>
      <c r="V89">
        <v>935.2</v>
      </c>
      <c r="W89">
        <v>2025.88</v>
      </c>
      <c r="X89">
        <v>119.621</v>
      </c>
      <c r="Y89">
        <v>2557.64</v>
      </c>
      <c r="Z89">
        <v>3193.52</v>
      </c>
      <c r="AA89">
        <v>39.8842</v>
      </c>
      <c r="AB89">
        <v>0</v>
      </c>
      <c r="AC89">
        <v>0</v>
      </c>
      <c r="AD89">
        <v>0</v>
      </c>
      <c r="AE89">
        <v>43.1492</v>
      </c>
      <c r="AF89">
        <v>43.1492</v>
      </c>
      <c r="AG89">
        <v>0</v>
      </c>
      <c r="AH89">
        <v>5.87</v>
      </c>
      <c r="AI89">
        <v>0.61</v>
      </c>
      <c r="AJ89">
        <v>0.88</v>
      </c>
      <c r="AK89">
        <v>3.88</v>
      </c>
      <c r="AL89">
        <v>0</v>
      </c>
      <c r="AM89">
        <v>-5.07</v>
      </c>
      <c r="AN89">
        <v>0</v>
      </c>
      <c r="AO89">
        <v>0</v>
      </c>
      <c r="AP89">
        <v>1.75</v>
      </c>
      <c r="AQ89">
        <v>5.43</v>
      </c>
      <c r="AR89">
        <v>6.66</v>
      </c>
      <c r="AS89">
        <v>0.42</v>
      </c>
      <c r="AT89">
        <v>20.43</v>
      </c>
      <c r="AU89">
        <v>11.24</v>
      </c>
      <c r="AV89">
        <v>2.35</v>
      </c>
      <c r="AW89">
        <v>0.11</v>
      </c>
      <c r="AX89">
        <v>0.22</v>
      </c>
      <c r="AY89">
        <v>1.03</v>
      </c>
      <c r="AZ89">
        <v>-0.87</v>
      </c>
      <c r="BA89">
        <v>0</v>
      </c>
      <c r="BB89">
        <v>0</v>
      </c>
      <c r="BC89">
        <v>0.5</v>
      </c>
      <c r="BD89">
        <v>2.57</v>
      </c>
      <c r="BE89">
        <v>1.76</v>
      </c>
      <c r="BF89">
        <v>0.12</v>
      </c>
      <c r="BG89">
        <v>7.79</v>
      </c>
      <c r="BH89">
        <v>0.530061</v>
      </c>
      <c r="BI89">
        <v>8.9808100000000005E-3</v>
      </c>
      <c r="BJ89">
        <v>3.1638800000000002E-2</v>
      </c>
      <c r="BK89">
        <v>0.14255499999999999</v>
      </c>
      <c r="BL89">
        <v>0</v>
      </c>
      <c r="BM89">
        <v>-6.98747E-3</v>
      </c>
      <c r="BN89">
        <v>0</v>
      </c>
      <c r="BO89">
        <v>0</v>
      </c>
      <c r="BP89">
        <v>5.8625900000000002E-2</v>
      </c>
      <c r="BQ89">
        <v>8.6452500000000002E-2</v>
      </c>
      <c r="BR89">
        <v>0.24510499999999999</v>
      </c>
      <c r="BS89">
        <v>2.02483E-2</v>
      </c>
      <c r="BT89">
        <v>1.1166799999999999</v>
      </c>
      <c r="BU89">
        <v>0.71323599999999998</v>
      </c>
      <c r="BV89">
        <v>1642.07</v>
      </c>
      <c r="BW89">
        <v>235.41</v>
      </c>
      <c r="BX89">
        <v>277.07299999999998</v>
      </c>
      <c r="BY89">
        <v>1271.28</v>
      </c>
      <c r="BZ89">
        <v>-4222.1400000000003</v>
      </c>
      <c r="CA89">
        <v>505.55700000000002</v>
      </c>
      <c r="CB89">
        <v>940.84699999999998</v>
      </c>
      <c r="CC89">
        <v>2025.88</v>
      </c>
      <c r="CD89">
        <v>119.621</v>
      </c>
      <c r="CE89">
        <v>2795.6</v>
      </c>
      <c r="CF89">
        <v>3425.83</v>
      </c>
      <c r="CG89">
        <v>73.775199999999998</v>
      </c>
      <c r="CH89">
        <v>0</v>
      </c>
      <c r="CI89">
        <v>0</v>
      </c>
      <c r="CJ89">
        <v>43.1492</v>
      </c>
      <c r="CK89">
        <v>43.1492</v>
      </c>
      <c r="CL89">
        <v>0</v>
      </c>
      <c r="CM89">
        <v>6.27</v>
      </c>
      <c r="CN89">
        <v>0.83</v>
      </c>
      <c r="CO89">
        <v>0.88</v>
      </c>
      <c r="CP89">
        <v>4.07</v>
      </c>
      <c r="CQ89">
        <v>-5.18</v>
      </c>
      <c r="CR89">
        <v>1.75</v>
      </c>
      <c r="CS89">
        <v>5.44</v>
      </c>
      <c r="CT89">
        <v>6.66</v>
      </c>
      <c r="CU89">
        <v>0.42</v>
      </c>
      <c r="CV89">
        <v>21.14</v>
      </c>
      <c r="CW89">
        <v>12.05</v>
      </c>
      <c r="CX89">
        <v>2.5</v>
      </c>
      <c r="CY89">
        <v>0.15</v>
      </c>
      <c r="CZ89">
        <v>0.22</v>
      </c>
      <c r="DA89">
        <v>4.95</v>
      </c>
      <c r="DB89">
        <v>-0.87</v>
      </c>
      <c r="DC89">
        <v>0.5</v>
      </c>
      <c r="DD89">
        <v>2.57</v>
      </c>
      <c r="DE89">
        <v>1.76</v>
      </c>
      <c r="DF89">
        <v>0.12</v>
      </c>
      <c r="DG89">
        <v>11.9</v>
      </c>
      <c r="DH89">
        <v>0.546149</v>
      </c>
      <c r="DI89">
        <v>9.0878699999999996E-3</v>
      </c>
      <c r="DJ89">
        <v>3.1638800000000002E-2</v>
      </c>
      <c r="DK89">
        <v>0.14361299999999999</v>
      </c>
      <c r="DL89">
        <v>-6.98747E-3</v>
      </c>
      <c r="DM89">
        <v>5.8625900000000002E-2</v>
      </c>
      <c r="DN89">
        <v>8.6817800000000001E-2</v>
      </c>
      <c r="DO89">
        <v>0.24510499999999999</v>
      </c>
      <c r="DP89">
        <v>2.02483E-2</v>
      </c>
      <c r="DQ89">
        <v>1.1343000000000001</v>
      </c>
      <c r="DR89">
        <v>0.73048900000000005</v>
      </c>
      <c r="DS89" t="s">
        <v>689</v>
      </c>
      <c r="DT89" t="s">
        <v>700</v>
      </c>
      <c r="DU89" t="s">
        <v>701</v>
      </c>
      <c r="DV89" t="s">
        <v>455</v>
      </c>
      <c r="DW89">
        <v>1.76183E-2</v>
      </c>
      <c r="DX89">
        <v>1.7253000000000001E-2</v>
      </c>
      <c r="EC89">
        <v>11.24</v>
      </c>
      <c r="ED89">
        <v>0</v>
      </c>
      <c r="EE89">
        <v>12.05</v>
      </c>
      <c r="EF89">
        <v>0</v>
      </c>
      <c r="EG89">
        <v>3.71</v>
      </c>
      <c r="EH89">
        <v>0</v>
      </c>
      <c r="EI89">
        <v>2.93</v>
      </c>
      <c r="EJ89">
        <v>4.8899999999999997</v>
      </c>
      <c r="EK89">
        <v>1</v>
      </c>
      <c r="EL89">
        <v>1</v>
      </c>
      <c r="EM89">
        <v>2.6873</v>
      </c>
      <c r="EP89">
        <v>1</v>
      </c>
      <c r="EQ89">
        <v>1</v>
      </c>
      <c r="ER89">
        <v>26.847999999999999</v>
      </c>
      <c r="ES89">
        <v>27.213000000000001</v>
      </c>
      <c r="ET89">
        <v>26.9893</v>
      </c>
      <c r="EU89">
        <v>27.356400000000001</v>
      </c>
      <c r="EV89">
        <v>522.67100000000005</v>
      </c>
      <c r="EW89">
        <v>25.5168</v>
      </c>
      <c r="EX89">
        <v>49.9895</v>
      </c>
      <c r="EY89">
        <v>229.91499999999999</v>
      </c>
      <c r="EZ89">
        <v>0</v>
      </c>
      <c r="FA89">
        <v>-288.58</v>
      </c>
      <c r="FB89">
        <v>0</v>
      </c>
      <c r="FC89">
        <v>0</v>
      </c>
      <c r="FD89">
        <v>110.404</v>
      </c>
      <c r="FE89">
        <v>156.91200000000001</v>
      </c>
      <c r="FF89">
        <v>391.38499999999999</v>
      </c>
      <c r="FG89">
        <v>27.673200000000001</v>
      </c>
      <c r="FH89">
        <v>1225.8900000000001</v>
      </c>
      <c r="FI89">
        <v>0</v>
      </c>
      <c r="FJ89">
        <v>0</v>
      </c>
      <c r="FK89">
        <v>0</v>
      </c>
      <c r="FL89">
        <v>252.315</v>
      </c>
      <c r="FM89">
        <v>252.315</v>
      </c>
      <c r="FN89">
        <v>280.07100000000003</v>
      </c>
      <c r="FO89">
        <v>16.9802</v>
      </c>
      <c r="FP89">
        <v>24.994700000000002</v>
      </c>
      <c r="FQ89">
        <v>119.75</v>
      </c>
      <c r="FR89">
        <v>-96.193399999999997</v>
      </c>
      <c r="FS89">
        <v>55.201799999999999</v>
      </c>
      <c r="FT89">
        <v>78.835300000000004</v>
      </c>
      <c r="FU89">
        <v>195.69200000000001</v>
      </c>
      <c r="FV89">
        <v>13.836600000000001</v>
      </c>
      <c r="FW89">
        <v>689.16899999999998</v>
      </c>
      <c r="FX89">
        <v>0</v>
      </c>
      <c r="FY89">
        <v>0</v>
      </c>
      <c r="FZ89">
        <v>252.315</v>
      </c>
      <c r="GA89">
        <v>252.315</v>
      </c>
      <c r="GB89">
        <v>2.6873</v>
      </c>
      <c r="GC89">
        <v>4223.38</v>
      </c>
      <c r="GD89">
        <v>2294.4299999999998</v>
      </c>
      <c r="GE89">
        <v>54.326900000000002</v>
      </c>
      <c r="GF89">
        <v>2.6873</v>
      </c>
      <c r="GG89">
        <v>4223.38</v>
      </c>
      <c r="GH89">
        <v>2248.14</v>
      </c>
      <c r="GI89">
        <v>53.230699999999999</v>
      </c>
      <c r="GJ89">
        <v>0</v>
      </c>
      <c r="GK89">
        <v>0</v>
      </c>
    </row>
    <row r="90" spans="1:193" x14ac:dyDescent="0.3">
      <c r="A90" s="110">
        <v>45966.84275462963</v>
      </c>
      <c r="B90" t="s">
        <v>787</v>
      </c>
      <c r="D90">
        <v>12</v>
      </c>
      <c r="E90">
        <v>1</v>
      </c>
      <c r="F90">
        <v>2100</v>
      </c>
      <c r="G90" t="s">
        <v>452</v>
      </c>
      <c r="H90" t="s">
        <v>456</v>
      </c>
      <c r="I90">
        <v>-1.03</v>
      </c>
      <c r="J90">
        <v>-1.1100000000000001</v>
      </c>
      <c r="K90">
        <v>0.92</v>
      </c>
      <c r="L90">
        <v>48</v>
      </c>
      <c r="M90">
        <v>1518.61</v>
      </c>
      <c r="N90">
        <v>179.066</v>
      </c>
      <c r="O90">
        <v>277.07299999999998</v>
      </c>
      <c r="P90">
        <v>81.015900000000002</v>
      </c>
      <c r="Q90">
        <v>0</v>
      </c>
      <c r="R90">
        <v>-4222.1400000000003</v>
      </c>
      <c r="S90">
        <v>0</v>
      </c>
      <c r="T90">
        <v>0</v>
      </c>
      <c r="U90">
        <v>505.55700000000002</v>
      </c>
      <c r="V90">
        <v>940.41700000000003</v>
      </c>
      <c r="W90">
        <v>2025.88</v>
      </c>
      <c r="X90">
        <v>119.621</v>
      </c>
      <c r="Y90">
        <v>1425.1</v>
      </c>
      <c r="Z90">
        <v>2055.7600000000002</v>
      </c>
      <c r="AA90">
        <v>41.110599999999998</v>
      </c>
      <c r="AB90">
        <v>0</v>
      </c>
      <c r="AC90">
        <v>96.419499999999999</v>
      </c>
      <c r="AD90">
        <v>0</v>
      </c>
      <c r="AE90">
        <v>43.1492</v>
      </c>
      <c r="AF90">
        <v>139.56899999999999</v>
      </c>
      <c r="AG90">
        <v>96.419499999999999</v>
      </c>
      <c r="AH90">
        <v>5.83</v>
      </c>
      <c r="AI90">
        <v>0.62</v>
      </c>
      <c r="AJ90">
        <v>0.88</v>
      </c>
      <c r="AK90">
        <v>5.75</v>
      </c>
      <c r="AL90">
        <v>0</v>
      </c>
      <c r="AM90">
        <v>-4.29</v>
      </c>
      <c r="AN90">
        <v>0</v>
      </c>
      <c r="AO90">
        <v>0</v>
      </c>
      <c r="AP90">
        <v>1.75</v>
      </c>
      <c r="AQ90">
        <v>5.44</v>
      </c>
      <c r="AR90">
        <v>6.66</v>
      </c>
      <c r="AS90">
        <v>0.42</v>
      </c>
      <c r="AT90">
        <v>23.06</v>
      </c>
      <c r="AU90">
        <v>13.08</v>
      </c>
      <c r="AV90">
        <v>2.34</v>
      </c>
      <c r="AW90">
        <v>0.12</v>
      </c>
      <c r="AX90">
        <v>0.22</v>
      </c>
      <c r="AY90">
        <v>4.22</v>
      </c>
      <c r="AZ90">
        <v>-0.87</v>
      </c>
      <c r="BA90">
        <v>0</v>
      </c>
      <c r="BB90">
        <v>0</v>
      </c>
      <c r="BC90">
        <v>0.5</v>
      </c>
      <c r="BD90">
        <v>2.57</v>
      </c>
      <c r="BE90">
        <v>1.76</v>
      </c>
      <c r="BF90">
        <v>0.12</v>
      </c>
      <c r="BG90">
        <v>10.98</v>
      </c>
      <c r="BH90">
        <v>0.52778000000000003</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0.97936699999999999</v>
      </c>
      <c r="BU90">
        <v>0.57546200000000003</v>
      </c>
      <c r="BV90">
        <v>1642.07</v>
      </c>
      <c r="BW90">
        <v>235.41</v>
      </c>
      <c r="BX90">
        <v>277.07299999999998</v>
      </c>
      <c r="BY90">
        <v>1271.28</v>
      </c>
      <c r="BZ90">
        <v>-4222.1400000000003</v>
      </c>
      <c r="CA90">
        <v>505.55700000000002</v>
      </c>
      <c r="CB90">
        <v>940.84699999999998</v>
      </c>
      <c r="CC90">
        <v>2025.88</v>
      </c>
      <c r="CD90">
        <v>119.621</v>
      </c>
      <c r="CE90">
        <v>2795.6</v>
      </c>
      <c r="CF90">
        <v>3425.83</v>
      </c>
      <c r="CG90">
        <v>73.775199999999998</v>
      </c>
      <c r="CH90">
        <v>0</v>
      </c>
      <c r="CI90">
        <v>0</v>
      </c>
      <c r="CJ90">
        <v>43.1492</v>
      </c>
      <c r="CK90">
        <v>43.1492</v>
      </c>
      <c r="CL90">
        <v>0</v>
      </c>
      <c r="CM90">
        <v>6.27</v>
      </c>
      <c r="CN90">
        <v>0.83</v>
      </c>
      <c r="CO90">
        <v>0.88</v>
      </c>
      <c r="CP90">
        <v>4.07</v>
      </c>
      <c r="CQ90">
        <v>-4.37</v>
      </c>
      <c r="CR90">
        <v>1.75</v>
      </c>
      <c r="CS90">
        <v>5.44</v>
      </c>
      <c r="CT90">
        <v>6.66</v>
      </c>
      <c r="CU90">
        <v>0.42</v>
      </c>
      <c r="CV90">
        <v>21.95</v>
      </c>
      <c r="CW90">
        <v>12.05</v>
      </c>
      <c r="CX90">
        <v>2.5</v>
      </c>
      <c r="CY90">
        <v>0.15</v>
      </c>
      <c r="CZ90">
        <v>0.22</v>
      </c>
      <c r="DA90">
        <v>4.95</v>
      </c>
      <c r="DB90">
        <v>-0.87</v>
      </c>
      <c r="DC90">
        <v>0.5</v>
      </c>
      <c r="DD90">
        <v>2.57</v>
      </c>
      <c r="DE90">
        <v>1.76</v>
      </c>
      <c r="DF90">
        <v>0.12</v>
      </c>
      <c r="DG90">
        <v>11.9</v>
      </c>
      <c r="DH90">
        <v>0.546149</v>
      </c>
      <c r="DI90">
        <v>9.0878699999999996E-3</v>
      </c>
      <c r="DJ90">
        <v>3.1638800000000002E-2</v>
      </c>
      <c r="DK90">
        <v>0.14361299999999999</v>
      </c>
      <c r="DL90">
        <v>-6.98747E-3</v>
      </c>
      <c r="DM90">
        <v>5.8625900000000002E-2</v>
      </c>
      <c r="DN90">
        <v>8.6817800000000001E-2</v>
      </c>
      <c r="DO90">
        <v>0.24510499999999999</v>
      </c>
      <c r="DP90">
        <v>2.02483E-2</v>
      </c>
      <c r="DQ90">
        <v>1.1343000000000001</v>
      </c>
      <c r="DR90">
        <v>0.73048900000000005</v>
      </c>
      <c r="DS90" t="s">
        <v>689</v>
      </c>
      <c r="DT90" t="s">
        <v>700</v>
      </c>
      <c r="DU90" t="s">
        <v>701</v>
      </c>
      <c r="DV90" t="s">
        <v>455</v>
      </c>
      <c r="DW90">
        <v>0.15493100000000001</v>
      </c>
      <c r="DX90">
        <v>0.155027</v>
      </c>
      <c r="EC90">
        <v>7.59</v>
      </c>
      <c r="ED90">
        <v>5.49</v>
      </c>
      <c r="EE90">
        <v>12.05</v>
      </c>
      <c r="EF90">
        <v>0</v>
      </c>
      <c r="EG90">
        <v>2.74</v>
      </c>
      <c r="EH90">
        <v>4.16</v>
      </c>
      <c r="EI90">
        <v>2.93</v>
      </c>
      <c r="EJ90">
        <v>4.8899999999999997</v>
      </c>
      <c r="EK90">
        <v>1</v>
      </c>
      <c r="EL90">
        <v>1</v>
      </c>
      <c r="EM90">
        <v>2.6873</v>
      </c>
      <c r="EP90">
        <v>1</v>
      </c>
      <c r="EQ90">
        <v>1</v>
      </c>
      <c r="ER90">
        <v>26.847999999999999</v>
      </c>
      <c r="ES90">
        <v>27.213000000000001</v>
      </c>
      <c r="ET90">
        <v>26.9893</v>
      </c>
      <c r="EU90">
        <v>27.356400000000001</v>
      </c>
      <c r="EV90">
        <v>519.13</v>
      </c>
      <c r="EW90">
        <v>25.8871</v>
      </c>
      <c r="EX90">
        <v>49.9895</v>
      </c>
      <c r="EY90">
        <v>13.69</v>
      </c>
      <c r="EZ90">
        <v>0</v>
      </c>
      <c r="FA90">
        <v>-288.58</v>
      </c>
      <c r="FB90">
        <v>0</v>
      </c>
      <c r="FC90">
        <v>0</v>
      </c>
      <c r="FD90">
        <v>110.404</v>
      </c>
      <c r="FE90">
        <v>157.72200000000001</v>
      </c>
      <c r="FF90">
        <v>391.38499999999999</v>
      </c>
      <c r="FG90">
        <v>27.673200000000001</v>
      </c>
      <c r="FH90">
        <v>1007.3</v>
      </c>
      <c r="FI90">
        <v>0</v>
      </c>
      <c r="FJ90">
        <v>563.81299999999999</v>
      </c>
      <c r="FK90">
        <v>0</v>
      </c>
      <c r="FL90">
        <v>252.315</v>
      </c>
      <c r="FM90">
        <v>816.12800000000004</v>
      </c>
      <c r="FN90">
        <v>280.07100000000003</v>
      </c>
      <c r="FO90">
        <v>16.9802</v>
      </c>
      <c r="FP90">
        <v>24.994700000000002</v>
      </c>
      <c r="FQ90">
        <v>119.75</v>
      </c>
      <c r="FR90">
        <v>-96.193399999999997</v>
      </c>
      <c r="FS90">
        <v>55.201799999999999</v>
      </c>
      <c r="FT90">
        <v>78.835300000000004</v>
      </c>
      <c r="FU90">
        <v>195.69200000000001</v>
      </c>
      <c r="FV90">
        <v>13.836600000000001</v>
      </c>
      <c r="FW90">
        <v>689.16899999999998</v>
      </c>
      <c r="FX90">
        <v>0</v>
      </c>
      <c r="FY90">
        <v>0</v>
      </c>
      <c r="FZ90">
        <v>252.315</v>
      </c>
      <c r="GA90">
        <v>252.315</v>
      </c>
      <c r="GB90">
        <v>2.6873</v>
      </c>
      <c r="GC90">
        <v>4223.38</v>
      </c>
      <c r="GD90">
        <v>2640.3</v>
      </c>
      <c r="GE90">
        <v>62.516100000000002</v>
      </c>
      <c r="GF90">
        <v>2.6873</v>
      </c>
      <c r="GG90">
        <v>4223.38</v>
      </c>
      <c r="GH90">
        <v>2248.14</v>
      </c>
      <c r="GI90">
        <v>53.230699999999999</v>
      </c>
      <c r="GJ90">
        <v>0</v>
      </c>
      <c r="GK90">
        <v>0</v>
      </c>
    </row>
    <row r="91" spans="1:193" x14ac:dyDescent="0.3">
      <c r="A91" s="110">
        <v>45966.843391203707</v>
      </c>
      <c r="B91" t="s">
        <v>788</v>
      </c>
      <c r="D91">
        <v>12</v>
      </c>
      <c r="E91">
        <v>1</v>
      </c>
      <c r="F91">
        <v>2100</v>
      </c>
      <c r="G91" t="s">
        <v>452</v>
      </c>
      <c r="H91" t="s">
        <v>456</v>
      </c>
      <c r="I91">
        <v>-5.14</v>
      </c>
      <c r="J91">
        <v>-5.29</v>
      </c>
      <c r="K91">
        <v>-2.3199999999999998</v>
      </c>
      <c r="L91">
        <v>48</v>
      </c>
      <c r="M91">
        <v>1518.61</v>
      </c>
      <c r="N91">
        <v>179.066</v>
      </c>
      <c r="O91">
        <v>277.07299999999998</v>
      </c>
      <c r="P91">
        <v>0</v>
      </c>
      <c r="Q91">
        <v>0</v>
      </c>
      <c r="R91">
        <v>-4222.1400000000003</v>
      </c>
      <c r="S91">
        <v>0</v>
      </c>
      <c r="T91">
        <v>0</v>
      </c>
      <c r="U91">
        <v>505.55700000000002</v>
      </c>
      <c r="V91">
        <v>940.41700000000003</v>
      </c>
      <c r="W91">
        <v>2025.88</v>
      </c>
      <c r="X91">
        <v>119.621</v>
      </c>
      <c r="Y91">
        <v>1344.08</v>
      </c>
      <c r="Z91">
        <v>1974.75</v>
      </c>
      <c r="AA91">
        <v>41.110599999999998</v>
      </c>
      <c r="AB91">
        <v>0</v>
      </c>
      <c r="AC91">
        <v>172.922</v>
      </c>
      <c r="AD91">
        <v>0</v>
      </c>
      <c r="AE91">
        <v>43.1492</v>
      </c>
      <c r="AF91">
        <v>216.071</v>
      </c>
      <c r="AG91">
        <v>172.922</v>
      </c>
      <c r="AH91">
        <v>5.83</v>
      </c>
      <c r="AI91">
        <v>0.62</v>
      </c>
      <c r="AJ91">
        <v>0.88</v>
      </c>
      <c r="AK91">
        <v>9.86</v>
      </c>
      <c r="AL91">
        <v>0</v>
      </c>
      <c r="AM91">
        <v>-4.22</v>
      </c>
      <c r="AN91">
        <v>0</v>
      </c>
      <c r="AO91">
        <v>0</v>
      </c>
      <c r="AP91">
        <v>1.75</v>
      </c>
      <c r="AQ91">
        <v>5.44</v>
      </c>
      <c r="AR91">
        <v>6.66</v>
      </c>
      <c r="AS91">
        <v>0.42</v>
      </c>
      <c r="AT91">
        <v>27.24</v>
      </c>
      <c r="AU91">
        <v>17.190000000000001</v>
      </c>
      <c r="AV91">
        <v>2.34</v>
      </c>
      <c r="AW91">
        <v>0.12</v>
      </c>
      <c r="AX91">
        <v>0.22</v>
      </c>
      <c r="AY91">
        <v>7.46</v>
      </c>
      <c r="AZ91">
        <v>-0.87</v>
      </c>
      <c r="BA91">
        <v>0</v>
      </c>
      <c r="BB91">
        <v>0</v>
      </c>
      <c r="BC91">
        <v>0.5</v>
      </c>
      <c r="BD91">
        <v>2.57</v>
      </c>
      <c r="BE91">
        <v>1.76</v>
      </c>
      <c r="BF91">
        <v>0.12</v>
      </c>
      <c r="BG91">
        <v>14.22</v>
      </c>
      <c r="BH91">
        <v>0.52778000000000003</v>
      </c>
      <c r="BI91">
        <v>8.9954000000000006E-3</v>
      </c>
      <c r="BJ91">
        <v>3.1638800000000002E-2</v>
      </c>
      <c r="BK91">
        <v>0</v>
      </c>
      <c r="BL91">
        <v>0</v>
      </c>
      <c r="BM91">
        <v>-6.98747E-3</v>
      </c>
      <c r="BN91">
        <v>0</v>
      </c>
      <c r="BO91">
        <v>0</v>
      </c>
      <c r="BP91">
        <v>5.8625900000000002E-2</v>
      </c>
      <c r="BQ91">
        <v>8.6913699999999997E-2</v>
      </c>
      <c r="BR91">
        <v>0.24510499999999999</v>
      </c>
      <c r="BS91">
        <v>2.02483E-2</v>
      </c>
      <c r="BT91">
        <v>0.97231900000000004</v>
      </c>
      <c r="BU91">
        <v>0.56841399999999997</v>
      </c>
      <c r="BV91">
        <v>1642.07</v>
      </c>
      <c r="BW91">
        <v>235.41</v>
      </c>
      <c r="BX91">
        <v>277.07299999999998</v>
      </c>
      <c r="BY91">
        <v>1271.28</v>
      </c>
      <c r="BZ91">
        <v>-4222.1400000000003</v>
      </c>
      <c r="CA91">
        <v>505.55700000000002</v>
      </c>
      <c r="CB91">
        <v>940.84699999999998</v>
      </c>
      <c r="CC91">
        <v>2025.88</v>
      </c>
      <c r="CD91">
        <v>119.621</v>
      </c>
      <c r="CE91">
        <v>2795.6</v>
      </c>
      <c r="CF91">
        <v>3425.83</v>
      </c>
      <c r="CG91">
        <v>73.775199999999998</v>
      </c>
      <c r="CH91">
        <v>0</v>
      </c>
      <c r="CI91">
        <v>0</v>
      </c>
      <c r="CJ91">
        <v>43.1492</v>
      </c>
      <c r="CK91">
        <v>43.1492</v>
      </c>
      <c r="CL91">
        <v>0</v>
      </c>
      <c r="CM91">
        <v>6.27</v>
      </c>
      <c r="CN91">
        <v>0.83</v>
      </c>
      <c r="CO91">
        <v>0.88</v>
      </c>
      <c r="CP91">
        <v>4.07</v>
      </c>
      <c r="CQ91">
        <v>-4.37</v>
      </c>
      <c r="CR91">
        <v>1.75</v>
      </c>
      <c r="CS91">
        <v>5.44</v>
      </c>
      <c r="CT91">
        <v>6.66</v>
      </c>
      <c r="CU91">
        <v>0.42</v>
      </c>
      <c r="CV91">
        <v>21.95</v>
      </c>
      <c r="CW91">
        <v>12.05</v>
      </c>
      <c r="CX91">
        <v>2.5</v>
      </c>
      <c r="CY91">
        <v>0.15</v>
      </c>
      <c r="CZ91">
        <v>0.22</v>
      </c>
      <c r="DA91">
        <v>4.95</v>
      </c>
      <c r="DB91">
        <v>-0.87</v>
      </c>
      <c r="DC91">
        <v>0.5</v>
      </c>
      <c r="DD91">
        <v>2.57</v>
      </c>
      <c r="DE91">
        <v>1.76</v>
      </c>
      <c r="DF91">
        <v>0.12</v>
      </c>
      <c r="DG91">
        <v>11.9</v>
      </c>
      <c r="DH91">
        <v>0.546149</v>
      </c>
      <c r="DI91">
        <v>9.0878699999999996E-3</v>
      </c>
      <c r="DJ91">
        <v>3.1638800000000002E-2</v>
      </c>
      <c r="DK91">
        <v>0.14361299999999999</v>
      </c>
      <c r="DL91">
        <v>-6.98747E-3</v>
      </c>
      <c r="DM91">
        <v>5.8625900000000002E-2</v>
      </c>
      <c r="DN91">
        <v>8.6817800000000001E-2</v>
      </c>
      <c r="DO91">
        <v>0.24510499999999999</v>
      </c>
      <c r="DP91">
        <v>2.02483E-2</v>
      </c>
      <c r="DQ91">
        <v>1.1343000000000001</v>
      </c>
      <c r="DR91">
        <v>0.73048900000000005</v>
      </c>
      <c r="DS91" t="s">
        <v>689</v>
      </c>
      <c r="DT91" t="s">
        <v>700</v>
      </c>
      <c r="DU91" t="s">
        <v>701</v>
      </c>
      <c r="DV91" t="s">
        <v>455</v>
      </c>
      <c r="DW91">
        <v>0.16197900000000001</v>
      </c>
      <c r="DX91">
        <v>0.162075</v>
      </c>
      <c r="EC91">
        <v>7.33</v>
      </c>
      <c r="ED91">
        <v>9.86</v>
      </c>
      <c r="EE91">
        <v>12.05</v>
      </c>
      <c r="EF91">
        <v>0</v>
      </c>
      <c r="EG91">
        <v>2.68</v>
      </c>
      <c r="EH91">
        <v>7.46</v>
      </c>
      <c r="EI91">
        <v>2.93</v>
      </c>
      <c r="EJ91">
        <v>4.8899999999999997</v>
      </c>
      <c r="EK91">
        <v>1</v>
      </c>
      <c r="EL91">
        <v>1</v>
      </c>
      <c r="EM91">
        <v>2.6873</v>
      </c>
      <c r="EP91">
        <v>1</v>
      </c>
      <c r="EQ91">
        <v>1</v>
      </c>
      <c r="ER91">
        <v>26.847999999999999</v>
      </c>
      <c r="ES91">
        <v>27.213000000000001</v>
      </c>
      <c r="ET91">
        <v>26.9893</v>
      </c>
      <c r="EU91">
        <v>27.356400000000001</v>
      </c>
      <c r="EV91">
        <v>519.13</v>
      </c>
      <c r="EW91">
        <v>25.8871</v>
      </c>
      <c r="EX91">
        <v>49.9895</v>
      </c>
      <c r="EY91">
        <v>0</v>
      </c>
      <c r="EZ91">
        <v>0</v>
      </c>
      <c r="FA91">
        <v>-288.58</v>
      </c>
      <c r="FB91">
        <v>0</v>
      </c>
      <c r="FC91">
        <v>0</v>
      </c>
      <c r="FD91">
        <v>110.404</v>
      </c>
      <c r="FE91">
        <v>157.72200000000001</v>
      </c>
      <c r="FF91">
        <v>391.38499999999999</v>
      </c>
      <c r="FG91">
        <v>27.673200000000001</v>
      </c>
      <c r="FH91">
        <v>993.61</v>
      </c>
      <c r="FI91">
        <v>0</v>
      </c>
      <c r="FJ91">
        <v>1011.16</v>
      </c>
      <c r="FK91">
        <v>0</v>
      </c>
      <c r="FL91">
        <v>252.315</v>
      </c>
      <c r="FM91">
        <v>1263.47</v>
      </c>
      <c r="FN91">
        <v>280.07100000000003</v>
      </c>
      <c r="FO91">
        <v>16.9802</v>
      </c>
      <c r="FP91">
        <v>24.994700000000002</v>
      </c>
      <c r="FQ91">
        <v>119.75</v>
      </c>
      <c r="FR91">
        <v>-96.193399999999997</v>
      </c>
      <c r="FS91">
        <v>55.201799999999999</v>
      </c>
      <c r="FT91">
        <v>78.835300000000004</v>
      </c>
      <c r="FU91">
        <v>195.69200000000001</v>
      </c>
      <c r="FV91">
        <v>13.836600000000001</v>
      </c>
      <c r="FW91">
        <v>689.16899999999998</v>
      </c>
      <c r="FX91">
        <v>0</v>
      </c>
      <c r="FY91">
        <v>0</v>
      </c>
      <c r="FZ91">
        <v>252.315</v>
      </c>
      <c r="GA91">
        <v>252.315</v>
      </c>
      <c r="GB91">
        <v>2.6873</v>
      </c>
      <c r="GC91">
        <v>4223.38</v>
      </c>
      <c r="GD91">
        <v>2669.74</v>
      </c>
      <c r="GE91">
        <v>63.213299999999997</v>
      </c>
      <c r="GF91">
        <v>2.6873</v>
      </c>
      <c r="GG91">
        <v>4223.38</v>
      </c>
      <c r="GH91">
        <v>2248.14</v>
      </c>
      <c r="GI91">
        <v>53.230699999999999</v>
      </c>
      <c r="GJ91">
        <v>0</v>
      </c>
      <c r="GK91">
        <v>0</v>
      </c>
    </row>
    <row r="92" spans="1:193" x14ac:dyDescent="0.3">
      <c r="A92" s="110">
        <v>45966.844027777777</v>
      </c>
      <c r="B92" t="s">
        <v>789</v>
      </c>
      <c r="D92">
        <v>12</v>
      </c>
      <c r="E92">
        <v>1</v>
      </c>
      <c r="F92">
        <v>2100</v>
      </c>
      <c r="G92" t="s">
        <v>452</v>
      </c>
      <c r="H92" t="s">
        <v>456</v>
      </c>
      <c r="I92">
        <v>-0.76</v>
      </c>
      <c r="J92">
        <v>-0.91</v>
      </c>
      <c r="K92">
        <v>1</v>
      </c>
      <c r="L92">
        <v>48</v>
      </c>
      <c r="M92">
        <v>1518.61</v>
      </c>
      <c r="N92">
        <v>179.066</v>
      </c>
      <c r="O92">
        <v>277.07299999999998</v>
      </c>
      <c r="P92">
        <v>0</v>
      </c>
      <c r="Q92">
        <v>0</v>
      </c>
      <c r="R92">
        <v>-4222.1400000000003</v>
      </c>
      <c r="S92">
        <v>0</v>
      </c>
      <c r="T92">
        <v>0</v>
      </c>
      <c r="U92">
        <v>505.55700000000002</v>
      </c>
      <c r="V92">
        <v>940.41700000000003</v>
      </c>
      <c r="W92">
        <v>2025.88</v>
      </c>
      <c r="X92">
        <v>119.621</v>
      </c>
      <c r="Y92">
        <v>1344.08</v>
      </c>
      <c r="Z92">
        <v>1974.75</v>
      </c>
      <c r="AA92">
        <v>41.110599999999998</v>
      </c>
      <c r="AB92">
        <v>0</v>
      </c>
      <c r="AC92">
        <v>96.095799999999997</v>
      </c>
      <c r="AD92">
        <v>0</v>
      </c>
      <c r="AE92">
        <v>43.1492</v>
      </c>
      <c r="AF92">
        <v>139.245</v>
      </c>
      <c r="AG92">
        <v>96.095799999999997</v>
      </c>
      <c r="AH92">
        <v>5.83</v>
      </c>
      <c r="AI92">
        <v>0.62</v>
      </c>
      <c r="AJ92">
        <v>0.88</v>
      </c>
      <c r="AK92">
        <v>5.48</v>
      </c>
      <c r="AL92">
        <v>0</v>
      </c>
      <c r="AM92">
        <v>-4.22</v>
      </c>
      <c r="AN92">
        <v>0</v>
      </c>
      <c r="AO92">
        <v>0</v>
      </c>
      <c r="AP92">
        <v>1.75</v>
      </c>
      <c r="AQ92">
        <v>5.44</v>
      </c>
      <c r="AR92">
        <v>6.66</v>
      </c>
      <c r="AS92">
        <v>0.42</v>
      </c>
      <c r="AT92">
        <v>22.86</v>
      </c>
      <c r="AU92">
        <v>12.81</v>
      </c>
      <c r="AV92">
        <v>2.34</v>
      </c>
      <c r="AW92">
        <v>0.12</v>
      </c>
      <c r="AX92">
        <v>0.22</v>
      </c>
      <c r="AY92">
        <v>4.1399999999999997</v>
      </c>
      <c r="AZ92">
        <v>-0.87</v>
      </c>
      <c r="BA92">
        <v>0</v>
      </c>
      <c r="BB92">
        <v>0</v>
      </c>
      <c r="BC92">
        <v>0.5</v>
      </c>
      <c r="BD92">
        <v>2.57</v>
      </c>
      <c r="BE92">
        <v>1.76</v>
      </c>
      <c r="BF92">
        <v>0.12</v>
      </c>
      <c r="BG92">
        <v>10.9</v>
      </c>
      <c r="BH92">
        <v>0.52778000000000003</v>
      </c>
      <c r="BI92">
        <v>8.9954000000000006E-3</v>
      </c>
      <c r="BJ92">
        <v>3.1638800000000002E-2</v>
      </c>
      <c r="BK92">
        <v>0</v>
      </c>
      <c r="BL92">
        <v>0</v>
      </c>
      <c r="BM92">
        <v>-6.98747E-3</v>
      </c>
      <c r="BN92">
        <v>0</v>
      </c>
      <c r="BO92">
        <v>0</v>
      </c>
      <c r="BP92">
        <v>5.8625900000000002E-2</v>
      </c>
      <c r="BQ92">
        <v>8.6913699999999997E-2</v>
      </c>
      <c r="BR92">
        <v>0.24510499999999999</v>
      </c>
      <c r="BS92">
        <v>2.02483E-2</v>
      </c>
      <c r="BT92">
        <v>0.97231900000000004</v>
      </c>
      <c r="BU92">
        <v>0.56841399999999997</v>
      </c>
      <c r="BV92">
        <v>1642.07</v>
      </c>
      <c r="BW92">
        <v>235.41</v>
      </c>
      <c r="BX92">
        <v>277.07299999999998</v>
      </c>
      <c r="BY92">
        <v>1271.28</v>
      </c>
      <c r="BZ92">
        <v>-4222.1400000000003</v>
      </c>
      <c r="CA92">
        <v>505.55700000000002</v>
      </c>
      <c r="CB92">
        <v>940.84699999999998</v>
      </c>
      <c r="CC92">
        <v>2025.88</v>
      </c>
      <c r="CD92">
        <v>119.621</v>
      </c>
      <c r="CE92">
        <v>2795.6</v>
      </c>
      <c r="CF92">
        <v>3425.83</v>
      </c>
      <c r="CG92">
        <v>73.775199999999998</v>
      </c>
      <c r="CH92">
        <v>0</v>
      </c>
      <c r="CI92">
        <v>0</v>
      </c>
      <c r="CJ92">
        <v>43.1492</v>
      </c>
      <c r="CK92">
        <v>43.1492</v>
      </c>
      <c r="CL92">
        <v>0</v>
      </c>
      <c r="CM92">
        <v>6.27</v>
      </c>
      <c r="CN92">
        <v>0.83</v>
      </c>
      <c r="CO92">
        <v>0.88</v>
      </c>
      <c r="CP92">
        <v>4.07</v>
      </c>
      <c r="CQ92">
        <v>-4.37</v>
      </c>
      <c r="CR92">
        <v>1.75</v>
      </c>
      <c r="CS92">
        <v>5.44</v>
      </c>
      <c r="CT92">
        <v>6.66</v>
      </c>
      <c r="CU92">
        <v>0.42</v>
      </c>
      <c r="CV92">
        <v>21.95</v>
      </c>
      <c r="CW92">
        <v>12.05</v>
      </c>
      <c r="CX92">
        <v>2.5</v>
      </c>
      <c r="CY92">
        <v>0.15</v>
      </c>
      <c r="CZ92">
        <v>0.22</v>
      </c>
      <c r="DA92">
        <v>4.95</v>
      </c>
      <c r="DB92">
        <v>-0.87</v>
      </c>
      <c r="DC92">
        <v>0.5</v>
      </c>
      <c r="DD92">
        <v>2.57</v>
      </c>
      <c r="DE92">
        <v>1.76</v>
      </c>
      <c r="DF92">
        <v>0.12</v>
      </c>
      <c r="DG92">
        <v>11.9</v>
      </c>
      <c r="DH92">
        <v>0.546149</v>
      </c>
      <c r="DI92">
        <v>9.0878699999999996E-3</v>
      </c>
      <c r="DJ92">
        <v>3.1638800000000002E-2</v>
      </c>
      <c r="DK92">
        <v>0.14361299999999999</v>
      </c>
      <c r="DL92">
        <v>-6.98747E-3</v>
      </c>
      <c r="DM92">
        <v>5.8625900000000002E-2</v>
      </c>
      <c r="DN92">
        <v>8.6817800000000001E-2</v>
      </c>
      <c r="DO92">
        <v>0.24510499999999999</v>
      </c>
      <c r="DP92">
        <v>2.02483E-2</v>
      </c>
      <c r="DQ92">
        <v>1.1343000000000001</v>
      </c>
      <c r="DR92">
        <v>0.73048900000000005</v>
      </c>
      <c r="DS92" t="s">
        <v>689</v>
      </c>
      <c r="DT92" t="s">
        <v>700</v>
      </c>
      <c r="DU92" t="s">
        <v>701</v>
      </c>
      <c r="DV92" t="s">
        <v>455</v>
      </c>
      <c r="DW92">
        <v>0.16197900000000001</v>
      </c>
      <c r="DX92">
        <v>0.162075</v>
      </c>
      <c r="EC92">
        <v>7.33</v>
      </c>
      <c r="ED92">
        <v>5.48</v>
      </c>
      <c r="EE92">
        <v>12.05</v>
      </c>
      <c r="EF92">
        <v>0</v>
      </c>
      <c r="EG92">
        <v>2.68</v>
      </c>
      <c r="EH92">
        <v>4.1399999999999997</v>
      </c>
      <c r="EI92">
        <v>2.93</v>
      </c>
      <c r="EJ92">
        <v>4.8899999999999997</v>
      </c>
      <c r="EK92">
        <v>1</v>
      </c>
      <c r="EL92">
        <v>1</v>
      </c>
      <c r="EM92">
        <v>2.6873</v>
      </c>
      <c r="EP92">
        <v>1</v>
      </c>
      <c r="EQ92">
        <v>1</v>
      </c>
      <c r="ER92">
        <v>26.847999999999999</v>
      </c>
      <c r="ES92">
        <v>27.213000000000001</v>
      </c>
      <c r="ET92">
        <v>26.9893</v>
      </c>
      <c r="EU92">
        <v>27.356400000000001</v>
      </c>
      <c r="EV92">
        <v>519.13</v>
      </c>
      <c r="EW92">
        <v>25.8871</v>
      </c>
      <c r="EX92">
        <v>49.9895</v>
      </c>
      <c r="EY92">
        <v>0</v>
      </c>
      <c r="EZ92">
        <v>0</v>
      </c>
      <c r="FA92">
        <v>-288.58</v>
      </c>
      <c r="FB92">
        <v>0</v>
      </c>
      <c r="FC92">
        <v>0</v>
      </c>
      <c r="FD92">
        <v>110.404</v>
      </c>
      <c r="FE92">
        <v>157.72200000000001</v>
      </c>
      <c r="FF92">
        <v>391.38499999999999</v>
      </c>
      <c r="FG92">
        <v>27.673200000000001</v>
      </c>
      <c r="FH92">
        <v>993.61</v>
      </c>
      <c r="FI92">
        <v>0</v>
      </c>
      <c r="FJ92">
        <v>561.91999999999996</v>
      </c>
      <c r="FK92">
        <v>0</v>
      </c>
      <c r="FL92">
        <v>252.315</v>
      </c>
      <c r="FM92">
        <v>814.23500000000001</v>
      </c>
      <c r="FN92">
        <v>280.07100000000003</v>
      </c>
      <c r="FO92">
        <v>16.9802</v>
      </c>
      <c r="FP92">
        <v>24.994700000000002</v>
      </c>
      <c r="FQ92">
        <v>119.75</v>
      </c>
      <c r="FR92">
        <v>-96.193399999999997</v>
      </c>
      <c r="FS92">
        <v>55.201799999999999</v>
      </c>
      <c r="FT92">
        <v>78.835300000000004</v>
      </c>
      <c r="FU92">
        <v>195.69200000000001</v>
      </c>
      <c r="FV92">
        <v>13.836600000000001</v>
      </c>
      <c r="FW92">
        <v>689.16899999999998</v>
      </c>
      <c r="FX92">
        <v>0</v>
      </c>
      <c r="FY92">
        <v>0</v>
      </c>
      <c r="FZ92">
        <v>252.315</v>
      </c>
      <c r="GA92">
        <v>252.315</v>
      </c>
      <c r="GB92">
        <v>2.6873</v>
      </c>
      <c r="GC92">
        <v>4223.38</v>
      </c>
      <c r="GD92">
        <v>2669.74</v>
      </c>
      <c r="GE92">
        <v>63.213299999999997</v>
      </c>
      <c r="GF92">
        <v>2.6873</v>
      </c>
      <c r="GG92">
        <v>4223.38</v>
      </c>
      <c r="GH92">
        <v>2248.14</v>
      </c>
      <c r="GI92">
        <v>53.230699999999999</v>
      </c>
      <c r="GJ92">
        <v>0</v>
      </c>
      <c r="GK92">
        <v>0</v>
      </c>
    </row>
    <row r="93" spans="1:193" x14ac:dyDescent="0.3">
      <c r="A93" s="110">
        <v>45966.844629629632</v>
      </c>
      <c r="B93" t="s">
        <v>790</v>
      </c>
      <c r="D93">
        <v>12</v>
      </c>
      <c r="E93">
        <v>1</v>
      </c>
      <c r="F93">
        <v>2100</v>
      </c>
      <c r="G93" t="s">
        <v>452</v>
      </c>
      <c r="H93" t="s">
        <v>456</v>
      </c>
      <c r="I93">
        <v>-6.74</v>
      </c>
      <c r="J93">
        <v>-6.89</v>
      </c>
      <c r="K93">
        <v>-3.55</v>
      </c>
      <c r="L93">
        <v>48</v>
      </c>
      <c r="M93">
        <v>1518.61</v>
      </c>
      <c r="N93">
        <v>179.066</v>
      </c>
      <c r="O93">
        <v>277.07299999999998</v>
      </c>
      <c r="P93">
        <v>0</v>
      </c>
      <c r="Q93">
        <v>0</v>
      </c>
      <c r="R93">
        <v>-4222.1400000000003</v>
      </c>
      <c r="S93">
        <v>0</v>
      </c>
      <c r="T93">
        <v>0</v>
      </c>
      <c r="U93">
        <v>505.55700000000002</v>
      </c>
      <c r="V93">
        <v>940.41700000000003</v>
      </c>
      <c r="W93">
        <v>2025.88</v>
      </c>
      <c r="X93">
        <v>119.621</v>
      </c>
      <c r="Y93">
        <v>1344.08</v>
      </c>
      <c r="Z93">
        <v>1974.75</v>
      </c>
      <c r="AA93">
        <v>41.110599999999998</v>
      </c>
      <c r="AB93">
        <v>0</v>
      </c>
      <c r="AC93">
        <v>201.57900000000001</v>
      </c>
      <c r="AD93">
        <v>0</v>
      </c>
      <c r="AE93">
        <v>43.1492</v>
      </c>
      <c r="AF93">
        <v>244.72800000000001</v>
      </c>
      <c r="AG93">
        <v>201.57900000000001</v>
      </c>
      <c r="AH93">
        <v>5.83</v>
      </c>
      <c r="AI93">
        <v>0.62</v>
      </c>
      <c r="AJ93">
        <v>0.88</v>
      </c>
      <c r="AK93">
        <v>11.46</v>
      </c>
      <c r="AL93">
        <v>0</v>
      </c>
      <c r="AM93">
        <v>-4.22</v>
      </c>
      <c r="AN93">
        <v>0</v>
      </c>
      <c r="AO93">
        <v>0</v>
      </c>
      <c r="AP93">
        <v>1.75</v>
      </c>
      <c r="AQ93">
        <v>5.44</v>
      </c>
      <c r="AR93">
        <v>6.66</v>
      </c>
      <c r="AS93">
        <v>0.42</v>
      </c>
      <c r="AT93">
        <v>28.84</v>
      </c>
      <c r="AU93">
        <v>18.79</v>
      </c>
      <c r="AV93">
        <v>2.34</v>
      </c>
      <c r="AW93">
        <v>0.12</v>
      </c>
      <c r="AX93">
        <v>0.22</v>
      </c>
      <c r="AY93">
        <v>8.69</v>
      </c>
      <c r="AZ93">
        <v>-0.87</v>
      </c>
      <c r="BA93">
        <v>0</v>
      </c>
      <c r="BB93">
        <v>0</v>
      </c>
      <c r="BC93">
        <v>0.5</v>
      </c>
      <c r="BD93">
        <v>2.57</v>
      </c>
      <c r="BE93">
        <v>1.76</v>
      </c>
      <c r="BF93">
        <v>0.12</v>
      </c>
      <c r="BG93">
        <v>15.45</v>
      </c>
      <c r="BH93">
        <v>0.52778000000000003</v>
      </c>
      <c r="BI93">
        <v>8.9954000000000006E-3</v>
      </c>
      <c r="BJ93">
        <v>3.1638800000000002E-2</v>
      </c>
      <c r="BK93">
        <v>0</v>
      </c>
      <c r="BL93">
        <v>0</v>
      </c>
      <c r="BM93">
        <v>-6.98747E-3</v>
      </c>
      <c r="BN93">
        <v>0</v>
      </c>
      <c r="BO93">
        <v>0</v>
      </c>
      <c r="BP93">
        <v>5.8625900000000002E-2</v>
      </c>
      <c r="BQ93">
        <v>8.6913699999999997E-2</v>
      </c>
      <c r="BR93">
        <v>0.24510499999999999</v>
      </c>
      <c r="BS93">
        <v>2.02483E-2</v>
      </c>
      <c r="BT93">
        <v>0.97231900000000004</v>
      </c>
      <c r="BU93">
        <v>0.56841399999999997</v>
      </c>
      <c r="BV93">
        <v>1642.07</v>
      </c>
      <c r="BW93">
        <v>235.41</v>
      </c>
      <c r="BX93">
        <v>277.07299999999998</v>
      </c>
      <c r="BY93">
        <v>1271.28</v>
      </c>
      <c r="BZ93">
        <v>-4222.1400000000003</v>
      </c>
      <c r="CA93">
        <v>505.55700000000002</v>
      </c>
      <c r="CB93">
        <v>940.84699999999998</v>
      </c>
      <c r="CC93">
        <v>2025.88</v>
      </c>
      <c r="CD93">
        <v>119.621</v>
      </c>
      <c r="CE93">
        <v>2795.6</v>
      </c>
      <c r="CF93">
        <v>3425.83</v>
      </c>
      <c r="CG93">
        <v>73.775199999999998</v>
      </c>
      <c r="CH93">
        <v>0</v>
      </c>
      <c r="CI93">
        <v>0</v>
      </c>
      <c r="CJ93">
        <v>43.1492</v>
      </c>
      <c r="CK93">
        <v>43.1492</v>
      </c>
      <c r="CL93">
        <v>0</v>
      </c>
      <c r="CM93">
        <v>6.27</v>
      </c>
      <c r="CN93">
        <v>0.83</v>
      </c>
      <c r="CO93">
        <v>0.88</v>
      </c>
      <c r="CP93">
        <v>4.07</v>
      </c>
      <c r="CQ93">
        <v>-4.37</v>
      </c>
      <c r="CR93">
        <v>1.75</v>
      </c>
      <c r="CS93">
        <v>5.44</v>
      </c>
      <c r="CT93">
        <v>6.66</v>
      </c>
      <c r="CU93">
        <v>0.42</v>
      </c>
      <c r="CV93">
        <v>21.95</v>
      </c>
      <c r="CW93">
        <v>12.05</v>
      </c>
      <c r="CX93">
        <v>2.5</v>
      </c>
      <c r="CY93">
        <v>0.15</v>
      </c>
      <c r="CZ93">
        <v>0.22</v>
      </c>
      <c r="DA93">
        <v>4.95</v>
      </c>
      <c r="DB93">
        <v>-0.87</v>
      </c>
      <c r="DC93">
        <v>0.5</v>
      </c>
      <c r="DD93">
        <v>2.57</v>
      </c>
      <c r="DE93">
        <v>1.76</v>
      </c>
      <c r="DF93">
        <v>0.12</v>
      </c>
      <c r="DG93">
        <v>11.9</v>
      </c>
      <c r="DH93">
        <v>0.546149</v>
      </c>
      <c r="DI93">
        <v>9.0878699999999996E-3</v>
      </c>
      <c r="DJ93">
        <v>3.1638800000000002E-2</v>
      </c>
      <c r="DK93">
        <v>0.14361299999999999</v>
      </c>
      <c r="DL93">
        <v>-6.98747E-3</v>
      </c>
      <c r="DM93">
        <v>5.8625900000000002E-2</v>
      </c>
      <c r="DN93">
        <v>8.6817800000000001E-2</v>
      </c>
      <c r="DO93">
        <v>0.24510499999999999</v>
      </c>
      <c r="DP93">
        <v>2.02483E-2</v>
      </c>
      <c r="DQ93">
        <v>1.1343000000000001</v>
      </c>
      <c r="DR93">
        <v>0.73048900000000005</v>
      </c>
      <c r="DS93" t="s">
        <v>689</v>
      </c>
      <c r="DT93" t="s">
        <v>700</v>
      </c>
      <c r="DU93" t="s">
        <v>701</v>
      </c>
      <c r="DV93" t="s">
        <v>455</v>
      </c>
      <c r="DW93">
        <v>0.16197900000000001</v>
      </c>
      <c r="DX93">
        <v>0.162075</v>
      </c>
      <c r="EC93">
        <v>7.33</v>
      </c>
      <c r="ED93">
        <v>11.46</v>
      </c>
      <c r="EE93">
        <v>12.05</v>
      </c>
      <c r="EF93">
        <v>0</v>
      </c>
      <c r="EG93">
        <v>2.68</v>
      </c>
      <c r="EH93">
        <v>8.69</v>
      </c>
      <c r="EI93">
        <v>2.93</v>
      </c>
      <c r="EJ93">
        <v>4.8899999999999997</v>
      </c>
      <c r="EK93">
        <v>1</v>
      </c>
      <c r="EL93">
        <v>1</v>
      </c>
      <c r="EM93">
        <v>2.6873</v>
      </c>
      <c r="EP93">
        <v>1</v>
      </c>
      <c r="EQ93">
        <v>1</v>
      </c>
      <c r="ER93">
        <v>26.847999999999999</v>
      </c>
      <c r="ES93">
        <v>27.213000000000001</v>
      </c>
      <c r="ET93">
        <v>26.9893</v>
      </c>
      <c r="EU93">
        <v>27.356400000000001</v>
      </c>
      <c r="EV93">
        <v>519.13</v>
      </c>
      <c r="EW93">
        <v>25.8871</v>
      </c>
      <c r="EX93">
        <v>49.9895</v>
      </c>
      <c r="EY93">
        <v>0</v>
      </c>
      <c r="EZ93">
        <v>0</v>
      </c>
      <c r="FA93">
        <v>-288.58</v>
      </c>
      <c r="FB93">
        <v>0</v>
      </c>
      <c r="FC93">
        <v>0</v>
      </c>
      <c r="FD93">
        <v>110.404</v>
      </c>
      <c r="FE93">
        <v>157.72200000000001</v>
      </c>
      <c r="FF93">
        <v>391.38499999999999</v>
      </c>
      <c r="FG93">
        <v>27.673200000000001</v>
      </c>
      <c r="FH93">
        <v>993.61</v>
      </c>
      <c r="FI93">
        <v>0</v>
      </c>
      <c r="FJ93">
        <v>1178.73</v>
      </c>
      <c r="FK93">
        <v>0</v>
      </c>
      <c r="FL93">
        <v>252.315</v>
      </c>
      <c r="FM93">
        <v>1431.05</v>
      </c>
      <c r="FN93">
        <v>280.07100000000003</v>
      </c>
      <c r="FO93">
        <v>16.9802</v>
      </c>
      <c r="FP93">
        <v>24.994700000000002</v>
      </c>
      <c r="FQ93">
        <v>119.75</v>
      </c>
      <c r="FR93">
        <v>-96.193399999999997</v>
      </c>
      <c r="FS93">
        <v>55.201799999999999</v>
      </c>
      <c r="FT93">
        <v>78.835300000000004</v>
      </c>
      <c r="FU93">
        <v>195.69200000000001</v>
      </c>
      <c r="FV93">
        <v>13.836600000000001</v>
      </c>
      <c r="FW93">
        <v>689.16899999999998</v>
      </c>
      <c r="FX93">
        <v>0</v>
      </c>
      <c r="FY93">
        <v>0</v>
      </c>
      <c r="FZ93">
        <v>252.315</v>
      </c>
      <c r="GA93">
        <v>252.315</v>
      </c>
      <c r="GB93">
        <v>2.6873</v>
      </c>
      <c r="GC93">
        <v>4223.38</v>
      </c>
      <c r="GD93">
        <v>2669.74</v>
      </c>
      <c r="GE93">
        <v>63.213299999999997</v>
      </c>
      <c r="GF93">
        <v>2.6873</v>
      </c>
      <c r="GG93">
        <v>4223.38</v>
      </c>
      <c r="GH93">
        <v>2248.14</v>
      </c>
      <c r="GI93">
        <v>53.230699999999999</v>
      </c>
      <c r="GJ93">
        <v>0</v>
      </c>
      <c r="GK93">
        <v>0</v>
      </c>
    </row>
    <row r="94" spans="1:193" x14ac:dyDescent="0.3">
      <c r="A94" s="110">
        <v>45966.845243055555</v>
      </c>
      <c r="B94" t="s">
        <v>791</v>
      </c>
      <c r="D94">
        <v>12</v>
      </c>
      <c r="E94">
        <v>1</v>
      </c>
      <c r="F94">
        <v>2100</v>
      </c>
      <c r="G94" t="s">
        <v>452</v>
      </c>
      <c r="H94" t="s">
        <v>456</v>
      </c>
      <c r="I94">
        <v>-3.37</v>
      </c>
      <c r="J94">
        <v>-2.65</v>
      </c>
      <c r="K94">
        <v>3.24</v>
      </c>
      <c r="L94">
        <v>48</v>
      </c>
      <c r="M94">
        <v>1516.17</v>
      </c>
      <c r="N94">
        <v>179.28899999999999</v>
      </c>
      <c r="O94">
        <v>277.07299999999998</v>
      </c>
      <c r="P94">
        <v>2612.0100000000002</v>
      </c>
      <c r="Q94">
        <v>0</v>
      </c>
      <c r="R94">
        <v>-4222.1400000000003</v>
      </c>
      <c r="S94">
        <v>0</v>
      </c>
      <c r="T94">
        <v>0</v>
      </c>
      <c r="U94">
        <v>505.55700000000002</v>
      </c>
      <c r="V94">
        <v>941.03899999999999</v>
      </c>
      <c r="W94">
        <v>2025.88</v>
      </c>
      <c r="X94">
        <v>119.621</v>
      </c>
      <c r="Y94">
        <v>3954.5</v>
      </c>
      <c r="Z94">
        <v>4584.55</v>
      </c>
      <c r="AA94">
        <v>41.2239</v>
      </c>
      <c r="AB94">
        <v>0</v>
      </c>
      <c r="AC94">
        <v>0</v>
      </c>
      <c r="AD94">
        <v>0</v>
      </c>
      <c r="AE94">
        <v>43.1492</v>
      </c>
      <c r="AF94">
        <v>43.1492</v>
      </c>
      <c r="AG94">
        <v>0</v>
      </c>
      <c r="AH94">
        <v>5.82</v>
      </c>
      <c r="AI94">
        <v>0.62</v>
      </c>
      <c r="AJ94">
        <v>0.88</v>
      </c>
      <c r="AK94">
        <v>8.1</v>
      </c>
      <c r="AL94">
        <v>0</v>
      </c>
      <c r="AM94">
        <v>-5.9</v>
      </c>
      <c r="AN94">
        <v>0</v>
      </c>
      <c r="AO94">
        <v>0</v>
      </c>
      <c r="AP94">
        <v>1.75</v>
      </c>
      <c r="AQ94">
        <v>5.44</v>
      </c>
      <c r="AR94">
        <v>6.66</v>
      </c>
      <c r="AS94">
        <v>0.42</v>
      </c>
      <c r="AT94">
        <v>23.79</v>
      </c>
      <c r="AU94">
        <v>15.42</v>
      </c>
      <c r="AV94">
        <v>2.33</v>
      </c>
      <c r="AW94">
        <v>0.12</v>
      </c>
      <c r="AX94">
        <v>0.22</v>
      </c>
      <c r="AY94">
        <v>1.91</v>
      </c>
      <c r="AZ94">
        <v>-0.87</v>
      </c>
      <c r="BA94">
        <v>0</v>
      </c>
      <c r="BB94">
        <v>0</v>
      </c>
      <c r="BC94">
        <v>0.5</v>
      </c>
      <c r="BD94">
        <v>2.57</v>
      </c>
      <c r="BE94">
        <v>1.76</v>
      </c>
      <c r="BF94">
        <v>0.12</v>
      </c>
      <c r="BG94">
        <v>8.66</v>
      </c>
      <c r="BH94">
        <v>0.52719400000000005</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1.1592800000000001</v>
      </c>
      <c r="BU94">
        <v>0.75528799999999996</v>
      </c>
      <c r="BV94">
        <v>1642.07</v>
      </c>
      <c r="BW94">
        <v>235.41</v>
      </c>
      <c r="BX94">
        <v>277.07299999999998</v>
      </c>
      <c r="BY94">
        <v>1271.28</v>
      </c>
      <c r="BZ94">
        <v>-4222.1400000000003</v>
      </c>
      <c r="CA94">
        <v>505.55700000000002</v>
      </c>
      <c r="CB94">
        <v>940.84699999999998</v>
      </c>
      <c r="CC94">
        <v>2025.88</v>
      </c>
      <c r="CD94">
        <v>119.621</v>
      </c>
      <c r="CE94">
        <v>2795.6</v>
      </c>
      <c r="CF94">
        <v>3425.83</v>
      </c>
      <c r="CG94">
        <v>73.775199999999998</v>
      </c>
      <c r="CH94">
        <v>0</v>
      </c>
      <c r="CI94">
        <v>0</v>
      </c>
      <c r="CJ94">
        <v>43.1492</v>
      </c>
      <c r="CK94">
        <v>43.1492</v>
      </c>
      <c r="CL94">
        <v>0</v>
      </c>
      <c r="CM94">
        <v>6.27</v>
      </c>
      <c r="CN94">
        <v>0.83</v>
      </c>
      <c r="CO94">
        <v>0.88</v>
      </c>
      <c r="CP94">
        <v>4.07</v>
      </c>
      <c r="CQ94">
        <v>-5.18</v>
      </c>
      <c r="CR94">
        <v>1.75</v>
      </c>
      <c r="CS94">
        <v>5.44</v>
      </c>
      <c r="CT94">
        <v>6.66</v>
      </c>
      <c r="CU94">
        <v>0.42</v>
      </c>
      <c r="CV94">
        <v>21.14</v>
      </c>
      <c r="CW94">
        <v>12.05</v>
      </c>
      <c r="CX94">
        <v>2.5</v>
      </c>
      <c r="CY94">
        <v>0.15</v>
      </c>
      <c r="CZ94">
        <v>0.22</v>
      </c>
      <c r="DA94">
        <v>4.95</v>
      </c>
      <c r="DB94">
        <v>-0.87</v>
      </c>
      <c r="DC94">
        <v>0.5</v>
      </c>
      <c r="DD94">
        <v>2.57</v>
      </c>
      <c r="DE94">
        <v>1.76</v>
      </c>
      <c r="DF94">
        <v>0.12</v>
      </c>
      <c r="DG94">
        <v>11.9</v>
      </c>
      <c r="DH94">
        <v>0.546149</v>
      </c>
      <c r="DI94">
        <v>9.0878699999999996E-3</v>
      </c>
      <c r="DJ94">
        <v>3.1638800000000002E-2</v>
      </c>
      <c r="DK94">
        <v>0.14361299999999999</v>
      </c>
      <c r="DL94">
        <v>-6.98747E-3</v>
      </c>
      <c r="DM94">
        <v>5.8625900000000002E-2</v>
      </c>
      <c r="DN94">
        <v>8.6817800000000001E-2</v>
      </c>
      <c r="DO94">
        <v>0.24510499999999999</v>
      </c>
      <c r="DP94">
        <v>2.02483E-2</v>
      </c>
      <c r="DQ94">
        <v>1.1343000000000001</v>
      </c>
      <c r="DR94">
        <v>0.73048900000000005</v>
      </c>
      <c r="DS94" t="s">
        <v>689</v>
      </c>
      <c r="DT94" t="s">
        <v>700</v>
      </c>
      <c r="DU94" t="s">
        <v>701</v>
      </c>
      <c r="DV94" t="s">
        <v>455</v>
      </c>
      <c r="DW94">
        <v>-2.4979100000000001E-2</v>
      </c>
      <c r="DX94">
        <v>-2.4798799999999999E-2</v>
      </c>
      <c r="EC94">
        <v>15.42</v>
      </c>
      <c r="ED94">
        <v>0</v>
      </c>
      <c r="EE94">
        <v>12.05</v>
      </c>
      <c r="EF94">
        <v>0</v>
      </c>
      <c r="EG94">
        <v>4.58</v>
      </c>
      <c r="EH94">
        <v>0</v>
      </c>
      <c r="EI94">
        <v>2.93</v>
      </c>
      <c r="EJ94">
        <v>4.8899999999999997</v>
      </c>
      <c r="EK94">
        <v>1</v>
      </c>
      <c r="EL94">
        <v>1</v>
      </c>
      <c r="EM94">
        <v>2.6873</v>
      </c>
      <c r="EP94">
        <v>1</v>
      </c>
      <c r="EQ94">
        <v>1</v>
      </c>
      <c r="ER94">
        <v>26.847999999999999</v>
      </c>
      <c r="ES94">
        <v>27.213000000000001</v>
      </c>
      <c r="ET94">
        <v>26.9893</v>
      </c>
      <c r="EU94">
        <v>27.356400000000001</v>
      </c>
      <c r="EV94">
        <v>518.38099999999997</v>
      </c>
      <c r="EW94">
        <v>25.924499999999998</v>
      </c>
      <c r="EX94">
        <v>49.9895</v>
      </c>
      <c r="EY94">
        <v>425.13099999999997</v>
      </c>
      <c r="EZ94">
        <v>0</v>
      </c>
      <c r="FA94">
        <v>-288.58</v>
      </c>
      <c r="FB94">
        <v>0</v>
      </c>
      <c r="FC94">
        <v>0</v>
      </c>
      <c r="FD94">
        <v>110.404</v>
      </c>
      <c r="FE94">
        <v>157.846</v>
      </c>
      <c r="FF94">
        <v>391.38499999999999</v>
      </c>
      <c r="FG94">
        <v>27.673200000000001</v>
      </c>
      <c r="FH94">
        <v>1418.15</v>
      </c>
      <c r="FI94">
        <v>0</v>
      </c>
      <c r="FJ94">
        <v>0</v>
      </c>
      <c r="FK94">
        <v>0</v>
      </c>
      <c r="FL94">
        <v>252.315</v>
      </c>
      <c r="FM94">
        <v>252.315</v>
      </c>
      <c r="FN94">
        <v>280.07100000000003</v>
      </c>
      <c r="FO94">
        <v>16.9802</v>
      </c>
      <c r="FP94">
        <v>24.994700000000002</v>
      </c>
      <c r="FQ94">
        <v>119.75</v>
      </c>
      <c r="FR94">
        <v>-96.193399999999997</v>
      </c>
      <c r="FS94">
        <v>55.201799999999999</v>
      </c>
      <c r="FT94">
        <v>78.835300000000004</v>
      </c>
      <c r="FU94">
        <v>195.69200000000001</v>
      </c>
      <c r="FV94">
        <v>13.836600000000001</v>
      </c>
      <c r="FW94">
        <v>689.16899999999998</v>
      </c>
      <c r="FX94">
        <v>0</v>
      </c>
      <c r="FY94">
        <v>0</v>
      </c>
      <c r="FZ94">
        <v>252.315</v>
      </c>
      <c r="GA94">
        <v>252.315</v>
      </c>
      <c r="GB94">
        <v>2.6873</v>
      </c>
      <c r="GC94">
        <v>4223.38</v>
      </c>
      <c r="GD94">
        <v>1930.05</v>
      </c>
      <c r="GE94">
        <v>45.699300000000001</v>
      </c>
      <c r="GF94">
        <v>2.6873</v>
      </c>
      <c r="GG94">
        <v>4223.38</v>
      </c>
      <c r="GH94">
        <v>2248.14</v>
      </c>
      <c r="GI94">
        <v>53.230699999999999</v>
      </c>
      <c r="GJ94">
        <v>0</v>
      </c>
      <c r="GK94">
        <v>0</v>
      </c>
    </row>
    <row r="95" spans="1:193" x14ac:dyDescent="0.3">
      <c r="A95" s="110">
        <v>45966.845891203702</v>
      </c>
      <c r="B95" t="s">
        <v>792</v>
      </c>
      <c r="D95">
        <v>12</v>
      </c>
      <c r="E95">
        <v>1</v>
      </c>
      <c r="F95">
        <v>2100</v>
      </c>
      <c r="G95" t="s">
        <v>452</v>
      </c>
      <c r="H95" t="s">
        <v>453</v>
      </c>
      <c r="I95">
        <v>1.94</v>
      </c>
      <c r="J95">
        <v>1.62</v>
      </c>
      <c r="K95">
        <v>4.4400000000000004</v>
      </c>
      <c r="L95">
        <v>48</v>
      </c>
      <c r="M95">
        <v>1511.78</v>
      </c>
      <c r="N95">
        <v>179.75299999999999</v>
      </c>
      <c r="O95">
        <v>277.07299999999998</v>
      </c>
      <c r="P95">
        <v>881.38199999999995</v>
      </c>
      <c r="Q95">
        <v>0</v>
      </c>
      <c r="R95">
        <v>-4222.1400000000003</v>
      </c>
      <c r="S95">
        <v>0</v>
      </c>
      <c r="T95">
        <v>0</v>
      </c>
      <c r="U95">
        <v>505.55700000000002</v>
      </c>
      <c r="V95">
        <v>942.26499999999999</v>
      </c>
      <c r="W95">
        <v>2025.88</v>
      </c>
      <c r="X95">
        <v>119.621</v>
      </c>
      <c r="Y95">
        <v>2221.17</v>
      </c>
      <c r="Z95">
        <v>2849.99</v>
      </c>
      <c r="AA95">
        <v>41.4861</v>
      </c>
      <c r="AB95">
        <v>0</v>
      </c>
      <c r="AC95">
        <v>0</v>
      </c>
      <c r="AD95">
        <v>0</v>
      </c>
      <c r="AE95">
        <v>43.1492</v>
      </c>
      <c r="AF95">
        <v>43.1492</v>
      </c>
      <c r="AG95">
        <v>0</v>
      </c>
      <c r="AH95">
        <v>5.8</v>
      </c>
      <c r="AI95">
        <v>0.62</v>
      </c>
      <c r="AJ95">
        <v>0.88</v>
      </c>
      <c r="AK95">
        <v>2.81</v>
      </c>
      <c r="AL95">
        <v>0</v>
      </c>
      <c r="AM95">
        <v>-4.87</v>
      </c>
      <c r="AN95">
        <v>0</v>
      </c>
      <c r="AO95">
        <v>0</v>
      </c>
      <c r="AP95">
        <v>1.75</v>
      </c>
      <c r="AQ95">
        <v>5.45</v>
      </c>
      <c r="AR95">
        <v>6.66</v>
      </c>
      <c r="AS95">
        <v>0.42</v>
      </c>
      <c r="AT95">
        <v>19.52</v>
      </c>
      <c r="AU95">
        <v>10.11</v>
      </c>
      <c r="AV95">
        <v>2.33</v>
      </c>
      <c r="AW95">
        <v>0.12</v>
      </c>
      <c r="AX95">
        <v>0.22</v>
      </c>
      <c r="AY95">
        <v>0.71</v>
      </c>
      <c r="AZ95">
        <v>-0.87</v>
      </c>
      <c r="BA95">
        <v>0</v>
      </c>
      <c r="BB95">
        <v>0</v>
      </c>
      <c r="BC95">
        <v>0.5</v>
      </c>
      <c r="BD95">
        <v>2.57</v>
      </c>
      <c r="BE95">
        <v>1.76</v>
      </c>
      <c r="BF95">
        <v>0.12</v>
      </c>
      <c r="BG95">
        <v>7.46</v>
      </c>
      <c r="BH95">
        <v>0.52612400000000004</v>
      </c>
      <c r="BI95">
        <v>9.0047600000000005E-3</v>
      </c>
      <c r="BJ95">
        <v>3.1638800000000002E-2</v>
      </c>
      <c r="BK95">
        <v>8.7701799999999996E-2</v>
      </c>
      <c r="BL95">
        <v>0</v>
      </c>
      <c r="BM95">
        <v>-6.98747E-3</v>
      </c>
      <c r="BN95">
        <v>0</v>
      </c>
      <c r="BO95">
        <v>0</v>
      </c>
      <c r="BP95">
        <v>5.8625900000000002E-2</v>
      </c>
      <c r="BQ95">
        <v>8.7157600000000002E-2</v>
      </c>
      <c r="BR95">
        <v>0.24510499999999999</v>
      </c>
      <c r="BS95">
        <v>2.02483E-2</v>
      </c>
      <c r="BT95">
        <v>1.0586199999999999</v>
      </c>
      <c r="BU95">
        <v>0.65447</v>
      </c>
      <c r="BV95">
        <v>1642.07</v>
      </c>
      <c r="BW95">
        <v>235.41</v>
      </c>
      <c r="BX95">
        <v>277.07299999999998</v>
      </c>
      <c r="BY95">
        <v>1271.28</v>
      </c>
      <c r="BZ95">
        <v>-4222.1400000000003</v>
      </c>
      <c r="CA95">
        <v>505.55700000000002</v>
      </c>
      <c r="CB95">
        <v>940.84699999999998</v>
      </c>
      <c r="CC95">
        <v>2025.88</v>
      </c>
      <c r="CD95">
        <v>119.621</v>
      </c>
      <c r="CE95">
        <v>2795.6</v>
      </c>
      <c r="CF95">
        <v>3425.83</v>
      </c>
      <c r="CG95">
        <v>73.775199999999998</v>
      </c>
      <c r="CH95">
        <v>0</v>
      </c>
      <c r="CI95">
        <v>0</v>
      </c>
      <c r="CJ95">
        <v>43.1492</v>
      </c>
      <c r="CK95">
        <v>43.1492</v>
      </c>
      <c r="CL95">
        <v>0</v>
      </c>
      <c r="CM95">
        <v>6.27</v>
      </c>
      <c r="CN95">
        <v>0.83</v>
      </c>
      <c r="CO95">
        <v>0.88</v>
      </c>
      <c r="CP95">
        <v>4.07</v>
      </c>
      <c r="CQ95">
        <v>-5.18</v>
      </c>
      <c r="CR95">
        <v>1.75</v>
      </c>
      <c r="CS95">
        <v>5.44</v>
      </c>
      <c r="CT95">
        <v>6.66</v>
      </c>
      <c r="CU95">
        <v>0.42</v>
      </c>
      <c r="CV95">
        <v>21.14</v>
      </c>
      <c r="CW95">
        <v>12.05</v>
      </c>
      <c r="CX95">
        <v>2.5</v>
      </c>
      <c r="CY95">
        <v>0.15</v>
      </c>
      <c r="CZ95">
        <v>0.22</v>
      </c>
      <c r="DA95">
        <v>4.95</v>
      </c>
      <c r="DB95">
        <v>-0.87</v>
      </c>
      <c r="DC95">
        <v>0.5</v>
      </c>
      <c r="DD95">
        <v>2.57</v>
      </c>
      <c r="DE95">
        <v>1.76</v>
      </c>
      <c r="DF95">
        <v>0.12</v>
      </c>
      <c r="DG95">
        <v>11.9</v>
      </c>
      <c r="DH95">
        <v>0.546149</v>
      </c>
      <c r="DI95">
        <v>9.0878699999999996E-3</v>
      </c>
      <c r="DJ95">
        <v>3.1638800000000002E-2</v>
      </c>
      <c r="DK95">
        <v>0.14361299999999999</v>
      </c>
      <c r="DL95">
        <v>-6.98747E-3</v>
      </c>
      <c r="DM95">
        <v>5.8625900000000002E-2</v>
      </c>
      <c r="DN95">
        <v>8.6817800000000001E-2</v>
      </c>
      <c r="DO95">
        <v>0.24510499999999999</v>
      </c>
      <c r="DP95">
        <v>2.02483E-2</v>
      </c>
      <c r="DQ95">
        <v>1.1343000000000001</v>
      </c>
      <c r="DR95">
        <v>0.73048900000000005</v>
      </c>
      <c r="DS95" t="s">
        <v>689</v>
      </c>
      <c r="DT95" t="s">
        <v>700</v>
      </c>
      <c r="DU95" t="s">
        <v>701</v>
      </c>
      <c r="DV95" t="s">
        <v>455</v>
      </c>
      <c r="DW95">
        <v>7.5679399999999994E-2</v>
      </c>
      <c r="DX95">
        <v>7.6019299999999998E-2</v>
      </c>
      <c r="EC95">
        <v>10.11</v>
      </c>
      <c r="ED95">
        <v>0</v>
      </c>
      <c r="EE95">
        <v>12.05</v>
      </c>
      <c r="EF95">
        <v>0</v>
      </c>
      <c r="EG95">
        <v>3.38</v>
      </c>
      <c r="EH95">
        <v>0</v>
      </c>
      <c r="EI95">
        <v>2.93</v>
      </c>
      <c r="EJ95">
        <v>4.8899999999999997</v>
      </c>
      <c r="EK95">
        <v>1</v>
      </c>
      <c r="EL95">
        <v>1</v>
      </c>
      <c r="EM95">
        <v>2.6873</v>
      </c>
      <c r="EP95">
        <v>1</v>
      </c>
      <c r="EQ95">
        <v>1</v>
      </c>
      <c r="ER95">
        <v>26.847999999999999</v>
      </c>
      <c r="ES95">
        <v>27.213000000000001</v>
      </c>
      <c r="ET95">
        <v>26.9893</v>
      </c>
      <c r="EU95">
        <v>27.356400000000001</v>
      </c>
      <c r="EV95">
        <v>517.024</v>
      </c>
      <c r="EW95">
        <v>26.000499999999999</v>
      </c>
      <c r="EX95">
        <v>49.9895</v>
      </c>
      <c r="EY95">
        <v>157.45699999999999</v>
      </c>
      <c r="EZ95">
        <v>0</v>
      </c>
      <c r="FA95">
        <v>-288.58</v>
      </c>
      <c r="FB95">
        <v>0</v>
      </c>
      <c r="FC95">
        <v>0</v>
      </c>
      <c r="FD95">
        <v>110.404</v>
      </c>
      <c r="FE95">
        <v>158.08199999999999</v>
      </c>
      <c r="FF95">
        <v>391.38499999999999</v>
      </c>
      <c r="FG95">
        <v>27.673200000000001</v>
      </c>
      <c r="FH95">
        <v>1149.44</v>
      </c>
      <c r="FI95">
        <v>0</v>
      </c>
      <c r="FJ95">
        <v>0</v>
      </c>
      <c r="FK95">
        <v>0</v>
      </c>
      <c r="FL95">
        <v>252.315</v>
      </c>
      <c r="FM95">
        <v>252.315</v>
      </c>
      <c r="FN95">
        <v>280.07100000000003</v>
      </c>
      <c r="FO95">
        <v>16.9802</v>
      </c>
      <c r="FP95">
        <v>24.994700000000002</v>
      </c>
      <c r="FQ95">
        <v>119.75</v>
      </c>
      <c r="FR95">
        <v>-96.193399999999997</v>
      </c>
      <c r="FS95">
        <v>55.201799999999999</v>
      </c>
      <c r="FT95">
        <v>78.835300000000004</v>
      </c>
      <c r="FU95">
        <v>195.69200000000001</v>
      </c>
      <c r="FV95">
        <v>13.836600000000001</v>
      </c>
      <c r="FW95">
        <v>689.16899999999998</v>
      </c>
      <c r="FX95">
        <v>0</v>
      </c>
      <c r="FY95">
        <v>0</v>
      </c>
      <c r="FZ95">
        <v>252.315</v>
      </c>
      <c r="GA95">
        <v>252.315</v>
      </c>
      <c r="GB95">
        <v>2.6873</v>
      </c>
      <c r="GC95">
        <v>4223.38</v>
      </c>
      <c r="GD95">
        <v>2384.21</v>
      </c>
      <c r="GE95">
        <v>56.452599999999997</v>
      </c>
      <c r="GF95">
        <v>2.6873</v>
      </c>
      <c r="GG95">
        <v>4223.38</v>
      </c>
      <c r="GH95">
        <v>2248.14</v>
      </c>
      <c r="GI95">
        <v>53.230699999999999</v>
      </c>
      <c r="GJ95">
        <v>0</v>
      </c>
      <c r="GK95">
        <v>0</v>
      </c>
    </row>
    <row r="96" spans="1:193" x14ac:dyDescent="0.3">
      <c r="A96" s="110">
        <v>45966.846562500003</v>
      </c>
      <c r="B96" t="s">
        <v>793</v>
      </c>
      <c r="D96">
        <v>12</v>
      </c>
      <c r="E96">
        <v>1</v>
      </c>
      <c r="F96">
        <v>2100</v>
      </c>
      <c r="G96" t="s">
        <v>452</v>
      </c>
      <c r="H96" t="s">
        <v>453</v>
      </c>
      <c r="I96">
        <v>0.28999999999999998</v>
      </c>
      <c r="J96">
        <v>0.28000000000000003</v>
      </c>
      <c r="K96">
        <v>3.95</v>
      </c>
      <c r="L96">
        <v>49</v>
      </c>
      <c r="M96">
        <v>1531.48</v>
      </c>
      <c r="N96">
        <v>176.89099999999999</v>
      </c>
      <c r="O96">
        <v>277.07299999999998</v>
      </c>
      <c r="P96">
        <v>1361.64</v>
      </c>
      <c r="Q96">
        <v>0</v>
      </c>
      <c r="R96">
        <v>-4222.1400000000003</v>
      </c>
      <c r="S96">
        <v>0</v>
      </c>
      <c r="T96">
        <v>0</v>
      </c>
      <c r="U96">
        <v>505.55700000000002</v>
      </c>
      <c r="V96">
        <v>935.23599999999999</v>
      </c>
      <c r="W96">
        <v>2025.88</v>
      </c>
      <c r="X96">
        <v>119.621</v>
      </c>
      <c r="Y96">
        <v>2711.24</v>
      </c>
      <c r="Z96">
        <v>3347.08</v>
      </c>
      <c r="AA96">
        <v>39.897599999999997</v>
      </c>
      <c r="AB96">
        <v>0</v>
      </c>
      <c r="AC96">
        <v>0</v>
      </c>
      <c r="AD96">
        <v>0</v>
      </c>
      <c r="AE96">
        <v>43.1492</v>
      </c>
      <c r="AF96">
        <v>43.1492</v>
      </c>
      <c r="AG96">
        <v>0</v>
      </c>
      <c r="AH96">
        <v>5.87</v>
      </c>
      <c r="AI96">
        <v>0.61</v>
      </c>
      <c r="AJ96">
        <v>0.88</v>
      </c>
      <c r="AK96">
        <v>4.4000000000000004</v>
      </c>
      <c r="AL96">
        <v>0</v>
      </c>
      <c r="AM96">
        <v>-5.16</v>
      </c>
      <c r="AN96">
        <v>0</v>
      </c>
      <c r="AO96">
        <v>0</v>
      </c>
      <c r="AP96">
        <v>1.75</v>
      </c>
      <c r="AQ96">
        <v>5.43</v>
      </c>
      <c r="AR96">
        <v>6.66</v>
      </c>
      <c r="AS96">
        <v>0.42</v>
      </c>
      <c r="AT96">
        <v>20.86</v>
      </c>
      <c r="AU96">
        <v>11.76</v>
      </c>
      <c r="AV96">
        <v>2.35</v>
      </c>
      <c r="AW96">
        <v>0.11</v>
      </c>
      <c r="AX96">
        <v>0.22</v>
      </c>
      <c r="AY96">
        <v>1.19</v>
      </c>
      <c r="AZ96">
        <v>-0.87</v>
      </c>
      <c r="BA96">
        <v>0</v>
      </c>
      <c r="BB96">
        <v>0</v>
      </c>
      <c r="BC96">
        <v>0.5</v>
      </c>
      <c r="BD96">
        <v>2.57</v>
      </c>
      <c r="BE96">
        <v>1.76</v>
      </c>
      <c r="BF96">
        <v>0.12</v>
      </c>
      <c r="BG96">
        <v>7.95</v>
      </c>
      <c r="BH96">
        <v>0.52965600000000002</v>
      </c>
      <c r="BI96">
        <v>8.9806699999999996E-3</v>
      </c>
      <c r="BJ96">
        <v>3.1638800000000002E-2</v>
      </c>
      <c r="BK96">
        <v>0.17890900000000001</v>
      </c>
      <c r="BL96">
        <v>0</v>
      </c>
      <c r="BM96">
        <v>-6.98747E-3</v>
      </c>
      <c r="BN96">
        <v>0</v>
      </c>
      <c r="BO96">
        <v>0</v>
      </c>
      <c r="BP96">
        <v>5.8625900000000002E-2</v>
      </c>
      <c r="BQ96">
        <v>8.6515300000000003E-2</v>
      </c>
      <c r="BR96">
        <v>0.24510499999999999</v>
      </c>
      <c r="BS96">
        <v>2.02483E-2</v>
      </c>
      <c r="BT96">
        <v>1.15269</v>
      </c>
      <c r="BU96">
        <v>0.74918399999999996</v>
      </c>
      <c r="BV96">
        <v>1642.07</v>
      </c>
      <c r="BW96">
        <v>235.41</v>
      </c>
      <c r="BX96">
        <v>277.07299999999998</v>
      </c>
      <c r="BY96">
        <v>1271.28</v>
      </c>
      <c r="BZ96">
        <v>-4222.1400000000003</v>
      </c>
      <c r="CA96">
        <v>505.55700000000002</v>
      </c>
      <c r="CB96">
        <v>940.84699999999998</v>
      </c>
      <c r="CC96">
        <v>2025.88</v>
      </c>
      <c r="CD96">
        <v>119.621</v>
      </c>
      <c r="CE96">
        <v>2795.6</v>
      </c>
      <c r="CF96">
        <v>3425.83</v>
      </c>
      <c r="CG96">
        <v>73.775199999999998</v>
      </c>
      <c r="CH96">
        <v>0</v>
      </c>
      <c r="CI96">
        <v>0</v>
      </c>
      <c r="CJ96">
        <v>43.1492</v>
      </c>
      <c r="CK96">
        <v>43.1492</v>
      </c>
      <c r="CL96">
        <v>0</v>
      </c>
      <c r="CM96">
        <v>6.27</v>
      </c>
      <c r="CN96">
        <v>0.83</v>
      </c>
      <c r="CO96">
        <v>0.88</v>
      </c>
      <c r="CP96">
        <v>4.07</v>
      </c>
      <c r="CQ96">
        <v>-5.18</v>
      </c>
      <c r="CR96">
        <v>1.75</v>
      </c>
      <c r="CS96">
        <v>5.44</v>
      </c>
      <c r="CT96">
        <v>6.66</v>
      </c>
      <c r="CU96">
        <v>0.42</v>
      </c>
      <c r="CV96">
        <v>21.14</v>
      </c>
      <c r="CW96">
        <v>12.05</v>
      </c>
      <c r="CX96">
        <v>2.5</v>
      </c>
      <c r="CY96">
        <v>0.15</v>
      </c>
      <c r="CZ96">
        <v>0.22</v>
      </c>
      <c r="DA96">
        <v>4.95</v>
      </c>
      <c r="DB96">
        <v>-0.87</v>
      </c>
      <c r="DC96">
        <v>0.5</v>
      </c>
      <c r="DD96">
        <v>2.57</v>
      </c>
      <c r="DE96">
        <v>1.76</v>
      </c>
      <c r="DF96">
        <v>0.12</v>
      </c>
      <c r="DG96">
        <v>11.9</v>
      </c>
      <c r="DH96">
        <v>0.546149</v>
      </c>
      <c r="DI96">
        <v>9.0878699999999996E-3</v>
      </c>
      <c r="DJ96">
        <v>3.1638800000000002E-2</v>
      </c>
      <c r="DK96">
        <v>0.14361299999999999</v>
      </c>
      <c r="DL96">
        <v>-6.98747E-3</v>
      </c>
      <c r="DM96">
        <v>5.8625900000000002E-2</v>
      </c>
      <c r="DN96">
        <v>8.6817800000000001E-2</v>
      </c>
      <c r="DO96">
        <v>0.24510499999999999</v>
      </c>
      <c r="DP96">
        <v>2.02483E-2</v>
      </c>
      <c r="DQ96">
        <v>1.1343000000000001</v>
      </c>
      <c r="DR96">
        <v>0.73048900000000005</v>
      </c>
      <c r="DS96" t="s">
        <v>689</v>
      </c>
      <c r="DT96" t="s">
        <v>700</v>
      </c>
      <c r="DU96" t="s">
        <v>701</v>
      </c>
      <c r="DV96" t="s">
        <v>455</v>
      </c>
      <c r="DW96">
        <v>-1.8392599999999999E-2</v>
      </c>
      <c r="DX96">
        <v>-1.8695099999999999E-2</v>
      </c>
      <c r="EC96">
        <v>11.76</v>
      </c>
      <c r="ED96">
        <v>0</v>
      </c>
      <c r="EE96">
        <v>12.05</v>
      </c>
      <c r="EF96">
        <v>0</v>
      </c>
      <c r="EG96">
        <v>3.87</v>
      </c>
      <c r="EH96">
        <v>0</v>
      </c>
      <c r="EI96">
        <v>2.93</v>
      </c>
      <c r="EJ96">
        <v>4.8899999999999997</v>
      </c>
      <c r="EK96">
        <v>1</v>
      </c>
      <c r="EL96">
        <v>1</v>
      </c>
      <c r="EM96">
        <v>2.6873</v>
      </c>
      <c r="EP96">
        <v>1</v>
      </c>
      <c r="EQ96">
        <v>1</v>
      </c>
      <c r="ER96">
        <v>26.847999999999999</v>
      </c>
      <c r="ES96">
        <v>27.213000000000001</v>
      </c>
      <c r="ET96">
        <v>26.9893</v>
      </c>
      <c r="EU96">
        <v>27.356400000000001</v>
      </c>
      <c r="EV96">
        <v>522.68899999999996</v>
      </c>
      <c r="EW96">
        <v>25.5182</v>
      </c>
      <c r="EX96">
        <v>49.9895</v>
      </c>
      <c r="EY96">
        <v>265.46800000000002</v>
      </c>
      <c r="EZ96">
        <v>0</v>
      </c>
      <c r="FA96">
        <v>-288.58</v>
      </c>
      <c r="FB96">
        <v>0</v>
      </c>
      <c r="FC96">
        <v>0</v>
      </c>
      <c r="FD96">
        <v>110.404</v>
      </c>
      <c r="FE96">
        <v>156.922</v>
      </c>
      <c r="FF96">
        <v>391.38499999999999</v>
      </c>
      <c r="FG96">
        <v>27.673200000000001</v>
      </c>
      <c r="FH96">
        <v>1261.47</v>
      </c>
      <c r="FI96">
        <v>0</v>
      </c>
      <c r="FJ96">
        <v>0</v>
      </c>
      <c r="FK96">
        <v>0</v>
      </c>
      <c r="FL96">
        <v>252.315</v>
      </c>
      <c r="FM96">
        <v>252.315</v>
      </c>
      <c r="FN96">
        <v>280.07100000000003</v>
      </c>
      <c r="FO96">
        <v>16.9802</v>
      </c>
      <c r="FP96">
        <v>24.994700000000002</v>
      </c>
      <c r="FQ96">
        <v>119.75</v>
      </c>
      <c r="FR96">
        <v>-96.193399999999997</v>
      </c>
      <c r="FS96">
        <v>55.201799999999999</v>
      </c>
      <c r="FT96">
        <v>78.835300000000004</v>
      </c>
      <c r="FU96">
        <v>195.69200000000001</v>
      </c>
      <c r="FV96">
        <v>13.836600000000001</v>
      </c>
      <c r="FW96">
        <v>689.16899999999998</v>
      </c>
      <c r="FX96">
        <v>0</v>
      </c>
      <c r="FY96">
        <v>0</v>
      </c>
      <c r="FZ96">
        <v>252.315</v>
      </c>
      <c r="GA96">
        <v>252.315</v>
      </c>
      <c r="GB96">
        <v>2.6873</v>
      </c>
      <c r="GC96">
        <v>4223.38</v>
      </c>
      <c r="GD96">
        <v>2256.4</v>
      </c>
      <c r="GE96">
        <v>53.426400000000001</v>
      </c>
      <c r="GF96">
        <v>2.6873</v>
      </c>
      <c r="GG96">
        <v>4223.38</v>
      </c>
      <c r="GH96">
        <v>2248.14</v>
      </c>
      <c r="GI96">
        <v>53.230699999999999</v>
      </c>
      <c r="GJ96">
        <v>0</v>
      </c>
      <c r="GK96">
        <v>0</v>
      </c>
    </row>
    <row r="97" spans="1:193" x14ac:dyDescent="0.3">
      <c r="A97" s="110">
        <v>45966.847268518519</v>
      </c>
      <c r="B97" t="s">
        <v>794</v>
      </c>
      <c r="D97">
        <v>12</v>
      </c>
      <c r="E97">
        <v>1</v>
      </c>
      <c r="F97">
        <v>2100</v>
      </c>
      <c r="G97" t="s">
        <v>452</v>
      </c>
      <c r="H97" t="s">
        <v>453</v>
      </c>
      <c r="I97">
        <v>0.28999999999999998</v>
      </c>
      <c r="J97">
        <v>0.28000000000000003</v>
      </c>
      <c r="K97">
        <v>3.95</v>
      </c>
      <c r="L97">
        <v>49</v>
      </c>
      <c r="M97">
        <v>1531.48</v>
      </c>
      <c r="N97">
        <v>176.89099999999999</v>
      </c>
      <c r="O97">
        <v>277.07299999999998</v>
      </c>
      <c r="P97">
        <v>1361.64</v>
      </c>
      <c r="Q97">
        <v>0</v>
      </c>
      <c r="R97">
        <v>-4222.1400000000003</v>
      </c>
      <c r="S97">
        <v>0</v>
      </c>
      <c r="T97">
        <v>0</v>
      </c>
      <c r="U97">
        <v>505.55700000000002</v>
      </c>
      <c r="V97">
        <v>935.23599999999999</v>
      </c>
      <c r="W97">
        <v>2025.88</v>
      </c>
      <c r="X97">
        <v>119.621</v>
      </c>
      <c r="Y97">
        <v>2711.24</v>
      </c>
      <c r="Z97">
        <v>3347.08</v>
      </c>
      <c r="AA97">
        <v>39.897599999999997</v>
      </c>
      <c r="AB97">
        <v>0</v>
      </c>
      <c r="AC97">
        <v>0</v>
      </c>
      <c r="AD97">
        <v>0</v>
      </c>
      <c r="AE97">
        <v>43.1492</v>
      </c>
      <c r="AF97">
        <v>43.1492</v>
      </c>
      <c r="AG97">
        <v>0</v>
      </c>
      <c r="AH97">
        <v>5.87</v>
      </c>
      <c r="AI97">
        <v>0.61</v>
      </c>
      <c r="AJ97">
        <v>0.88</v>
      </c>
      <c r="AK97">
        <v>4.4000000000000004</v>
      </c>
      <c r="AL97">
        <v>0</v>
      </c>
      <c r="AM97">
        <v>-5.16</v>
      </c>
      <c r="AN97">
        <v>0</v>
      </c>
      <c r="AO97">
        <v>0</v>
      </c>
      <c r="AP97">
        <v>1.75</v>
      </c>
      <c r="AQ97">
        <v>5.43</v>
      </c>
      <c r="AR97">
        <v>6.66</v>
      </c>
      <c r="AS97">
        <v>0.42</v>
      </c>
      <c r="AT97">
        <v>20.86</v>
      </c>
      <c r="AU97">
        <v>11.76</v>
      </c>
      <c r="AV97">
        <v>2.35</v>
      </c>
      <c r="AW97">
        <v>0.11</v>
      </c>
      <c r="AX97">
        <v>0.22</v>
      </c>
      <c r="AY97">
        <v>1.19</v>
      </c>
      <c r="AZ97">
        <v>-0.87</v>
      </c>
      <c r="BA97">
        <v>0</v>
      </c>
      <c r="BB97">
        <v>0</v>
      </c>
      <c r="BC97">
        <v>0.5</v>
      </c>
      <c r="BD97">
        <v>2.57</v>
      </c>
      <c r="BE97">
        <v>1.76</v>
      </c>
      <c r="BF97">
        <v>0.12</v>
      </c>
      <c r="BG97">
        <v>7.95</v>
      </c>
      <c r="BH97">
        <v>0.52965600000000002</v>
      </c>
      <c r="BI97">
        <v>8.9806699999999996E-3</v>
      </c>
      <c r="BJ97">
        <v>3.1638800000000002E-2</v>
      </c>
      <c r="BK97">
        <v>0.17890900000000001</v>
      </c>
      <c r="BL97">
        <v>0</v>
      </c>
      <c r="BM97">
        <v>-6.98747E-3</v>
      </c>
      <c r="BN97">
        <v>0</v>
      </c>
      <c r="BO97">
        <v>0</v>
      </c>
      <c r="BP97">
        <v>5.8625900000000002E-2</v>
      </c>
      <c r="BQ97">
        <v>8.6515300000000003E-2</v>
      </c>
      <c r="BR97">
        <v>0.24510499999999999</v>
      </c>
      <c r="BS97">
        <v>2.02483E-2</v>
      </c>
      <c r="BT97">
        <v>1.15269</v>
      </c>
      <c r="BU97">
        <v>0.74918399999999996</v>
      </c>
      <c r="BV97">
        <v>1642.07</v>
      </c>
      <c r="BW97">
        <v>235.41</v>
      </c>
      <c r="BX97">
        <v>277.07299999999998</v>
      </c>
      <c r="BY97">
        <v>1271.28</v>
      </c>
      <c r="BZ97">
        <v>-4222.1400000000003</v>
      </c>
      <c r="CA97">
        <v>505.55700000000002</v>
      </c>
      <c r="CB97">
        <v>940.84699999999998</v>
      </c>
      <c r="CC97">
        <v>2025.88</v>
      </c>
      <c r="CD97">
        <v>119.621</v>
      </c>
      <c r="CE97">
        <v>2795.6</v>
      </c>
      <c r="CF97">
        <v>3425.83</v>
      </c>
      <c r="CG97">
        <v>73.775199999999998</v>
      </c>
      <c r="CH97">
        <v>0</v>
      </c>
      <c r="CI97">
        <v>0</v>
      </c>
      <c r="CJ97">
        <v>43.1492</v>
      </c>
      <c r="CK97">
        <v>43.1492</v>
      </c>
      <c r="CL97">
        <v>0</v>
      </c>
      <c r="CM97">
        <v>6.27</v>
      </c>
      <c r="CN97">
        <v>0.83</v>
      </c>
      <c r="CO97">
        <v>0.88</v>
      </c>
      <c r="CP97">
        <v>4.07</v>
      </c>
      <c r="CQ97">
        <v>-5.18</v>
      </c>
      <c r="CR97">
        <v>1.75</v>
      </c>
      <c r="CS97">
        <v>5.44</v>
      </c>
      <c r="CT97">
        <v>6.66</v>
      </c>
      <c r="CU97">
        <v>0.42</v>
      </c>
      <c r="CV97">
        <v>21.14</v>
      </c>
      <c r="CW97">
        <v>12.05</v>
      </c>
      <c r="CX97">
        <v>2.5</v>
      </c>
      <c r="CY97">
        <v>0.15</v>
      </c>
      <c r="CZ97">
        <v>0.22</v>
      </c>
      <c r="DA97">
        <v>4.95</v>
      </c>
      <c r="DB97">
        <v>-0.87</v>
      </c>
      <c r="DC97">
        <v>0.5</v>
      </c>
      <c r="DD97">
        <v>2.57</v>
      </c>
      <c r="DE97">
        <v>1.76</v>
      </c>
      <c r="DF97">
        <v>0.12</v>
      </c>
      <c r="DG97">
        <v>11.9</v>
      </c>
      <c r="DH97">
        <v>0.546149</v>
      </c>
      <c r="DI97">
        <v>9.0878699999999996E-3</v>
      </c>
      <c r="DJ97">
        <v>3.1638800000000002E-2</v>
      </c>
      <c r="DK97">
        <v>0.14361299999999999</v>
      </c>
      <c r="DL97">
        <v>-6.98747E-3</v>
      </c>
      <c r="DM97">
        <v>5.8625900000000002E-2</v>
      </c>
      <c r="DN97">
        <v>8.6817800000000001E-2</v>
      </c>
      <c r="DO97">
        <v>0.24510499999999999</v>
      </c>
      <c r="DP97">
        <v>2.02483E-2</v>
      </c>
      <c r="DQ97">
        <v>1.1343000000000001</v>
      </c>
      <c r="DR97">
        <v>0.73048900000000005</v>
      </c>
      <c r="DS97" t="s">
        <v>689</v>
      </c>
      <c r="DT97" t="s">
        <v>700</v>
      </c>
      <c r="DU97" t="s">
        <v>701</v>
      </c>
      <c r="DV97" t="s">
        <v>455</v>
      </c>
      <c r="DW97">
        <v>-1.8392599999999999E-2</v>
      </c>
      <c r="DX97">
        <v>-1.8695099999999999E-2</v>
      </c>
      <c r="EC97">
        <v>11.76</v>
      </c>
      <c r="ED97">
        <v>0</v>
      </c>
      <c r="EE97">
        <v>12.05</v>
      </c>
      <c r="EF97">
        <v>0</v>
      </c>
      <c r="EG97">
        <v>3.87</v>
      </c>
      <c r="EH97">
        <v>0</v>
      </c>
      <c r="EI97">
        <v>2.93</v>
      </c>
      <c r="EJ97">
        <v>4.8899999999999997</v>
      </c>
      <c r="EK97">
        <v>1</v>
      </c>
      <c r="EL97">
        <v>1</v>
      </c>
      <c r="EM97">
        <v>2.6873</v>
      </c>
      <c r="EP97">
        <v>1</v>
      </c>
      <c r="EQ97">
        <v>1</v>
      </c>
      <c r="ER97">
        <v>26.847999999999999</v>
      </c>
      <c r="ES97">
        <v>27.213000000000001</v>
      </c>
      <c r="ET97">
        <v>26.9893</v>
      </c>
      <c r="EU97">
        <v>27.356400000000001</v>
      </c>
      <c r="EV97">
        <v>522.68899999999996</v>
      </c>
      <c r="EW97">
        <v>25.5182</v>
      </c>
      <c r="EX97">
        <v>49.9895</v>
      </c>
      <c r="EY97">
        <v>265.46800000000002</v>
      </c>
      <c r="EZ97">
        <v>0</v>
      </c>
      <c r="FA97">
        <v>-288.58</v>
      </c>
      <c r="FB97">
        <v>0</v>
      </c>
      <c r="FC97">
        <v>0</v>
      </c>
      <c r="FD97">
        <v>110.404</v>
      </c>
      <c r="FE97">
        <v>156.922</v>
      </c>
      <c r="FF97">
        <v>391.38499999999999</v>
      </c>
      <c r="FG97">
        <v>27.673200000000001</v>
      </c>
      <c r="FH97">
        <v>1261.47</v>
      </c>
      <c r="FI97">
        <v>0</v>
      </c>
      <c r="FJ97">
        <v>0</v>
      </c>
      <c r="FK97">
        <v>0</v>
      </c>
      <c r="FL97">
        <v>252.315</v>
      </c>
      <c r="FM97">
        <v>252.315</v>
      </c>
      <c r="FN97">
        <v>280.07100000000003</v>
      </c>
      <c r="FO97">
        <v>16.9802</v>
      </c>
      <c r="FP97">
        <v>24.994700000000002</v>
      </c>
      <c r="FQ97">
        <v>119.75</v>
      </c>
      <c r="FR97">
        <v>-96.193399999999997</v>
      </c>
      <c r="FS97">
        <v>55.201799999999999</v>
      </c>
      <c r="FT97">
        <v>78.835300000000004</v>
      </c>
      <c r="FU97">
        <v>195.69200000000001</v>
      </c>
      <c r="FV97">
        <v>13.836600000000001</v>
      </c>
      <c r="FW97">
        <v>689.16899999999998</v>
      </c>
      <c r="FX97">
        <v>0</v>
      </c>
      <c r="FY97">
        <v>0</v>
      </c>
      <c r="FZ97">
        <v>252.315</v>
      </c>
      <c r="GA97">
        <v>252.315</v>
      </c>
      <c r="GB97">
        <v>2.6873</v>
      </c>
      <c r="GC97">
        <v>4223.38</v>
      </c>
      <c r="GD97">
        <v>2256.4</v>
      </c>
      <c r="GE97">
        <v>53.426400000000001</v>
      </c>
      <c r="GF97">
        <v>2.6873</v>
      </c>
      <c r="GG97">
        <v>4223.38</v>
      </c>
      <c r="GH97">
        <v>2248.14</v>
      </c>
      <c r="GI97">
        <v>53.230699999999999</v>
      </c>
      <c r="GJ97">
        <v>0</v>
      </c>
      <c r="GK97">
        <v>0</v>
      </c>
    </row>
    <row r="98" spans="1:193" x14ac:dyDescent="0.3">
      <c r="A98" s="110">
        <v>45966.847928240742</v>
      </c>
      <c r="B98" t="s">
        <v>795</v>
      </c>
      <c r="D98">
        <v>12</v>
      </c>
      <c r="E98">
        <v>1</v>
      </c>
      <c r="F98">
        <v>2100</v>
      </c>
      <c r="G98" t="s">
        <v>452</v>
      </c>
      <c r="H98" t="s">
        <v>456</v>
      </c>
      <c r="I98">
        <v>-0.17</v>
      </c>
      <c r="J98">
        <v>-0.15</v>
      </c>
      <c r="K98">
        <v>3.8</v>
      </c>
      <c r="L98">
        <v>0</v>
      </c>
      <c r="M98">
        <v>1667.88</v>
      </c>
      <c r="N98">
        <v>259.51799999999997</v>
      </c>
      <c r="O98">
        <v>277.07299999999998</v>
      </c>
      <c r="P98">
        <v>1270.05</v>
      </c>
      <c r="Q98">
        <v>0</v>
      </c>
      <c r="R98">
        <v>-4222.1400000000003</v>
      </c>
      <c r="S98">
        <v>0</v>
      </c>
      <c r="T98">
        <v>0</v>
      </c>
      <c r="U98">
        <v>505.55700000000002</v>
      </c>
      <c r="V98">
        <v>941.57500000000005</v>
      </c>
      <c r="W98">
        <v>2025.88</v>
      </c>
      <c r="X98">
        <v>119.621</v>
      </c>
      <c r="Y98">
        <v>2845.02</v>
      </c>
      <c r="Z98">
        <v>3474.53</v>
      </c>
      <c r="AA98">
        <v>89.237499999999997</v>
      </c>
      <c r="AB98">
        <v>0</v>
      </c>
      <c r="AC98">
        <v>0</v>
      </c>
      <c r="AD98">
        <v>0</v>
      </c>
      <c r="AE98">
        <v>43.1492</v>
      </c>
      <c r="AF98">
        <v>43.1492</v>
      </c>
      <c r="AG98">
        <v>0</v>
      </c>
      <c r="AH98">
        <v>6.36</v>
      </c>
      <c r="AI98">
        <v>0.91</v>
      </c>
      <c r="AJ98">
        <v>0.88</v>
      </c>
      <c r="AK98">
        <v>4.07</v>
      </c>
      <c r="AL98">
        <v>0</v>
      </c>
      <c r="AM98">
        <v>-5.2</v>
      </c>
      <c r="AN98">
        <v>0</v>
      </c>
      <c r="AO98">
        <v>0</v>
      </c>
      <c r="AP98">
        <v>1.75</v>
      </c>
      <c r="AQ98">
        <v>5.44</v>
      </c>
      <c r="AR98">
        <v>6.66</v>
      </c>
      <c r="AS98">
        <v>0.42</v>
      </c>
      <c r="AT98">
        <v>21.29</v>
      </c>
      <c r="AU98">
        <v>12.22</v>
      </c>
      <c r="AV98">
        <v>2.5499999999999998</v>
      </c>
      <c r="AW98">
        <v>0.17</v>
      </c>
      <c r="AX98">
        <v>0.22</v>
      </c>
      <c r="AY98">
        <v>1.08</v>
      </c>
      <c r="AZ98">
        <v>-0.87</v>
      </c>
      <c r="BA98">
        <v>0</v>
      </c>
      <c r="BB98">
        <v>0</v>
      </c>
      <c r="BC98">
        <v>0.5</v>
      </c>
      <c r="BD98">
        <v>2.57</v>
      </c>
      <c r="BE98">
        <v>1.76</v>
      </c>
      <c r="BF98">
        <v>0.12</v>
      </c>
      <c r="BG98">
        <v>8.1</v>
      </c>
      <c r="BH98">
        <v>0.54870699999999994</v>
      </c>
      <c r="BI98">
        <v>9.1375899999999993E-3</v>
      </c>
      <c r="BJ98">
        <v>3.1638800000000002E-2</v>
      </c>
      <c r="BK98">
        <v>0.14562700000000001</v>
      </c>
      <c r="BL98">
        <v>0</v>
      </c>
      <c r="BM98">
        <v>-6.98747E-3</v>
      </c>
      <c r="BN98">
        <v>0</v>
      </c>
      <c r="BO98">
        <v>0</v>
      </c>
      <c r="BP98">
        <v>5.8625900000000002E-2</v>
      </c>
      <c r="BQ98">
        <v>8.6825600000000003E-2</v>
      </c>
      <c r="BR98">
        <v>0.24510499999999999</v>
      </c>
      <c r="BS98">
        <v>2.02483E-2</v>
      </c>
      <c r="BT98">
        <v>1.13893</v>
      </c>
      <c r="BU98">
        <v>0.73511000000000004</v>
      </c>
      <c r="BV98">
        <v>1642.07</v>
      </c>
      <c r="BW98">
        <v>235.41</v>
      </c>
      <c r="BX98">
        <v>277.07299999999998</v>
      </c>
      <c r="BY98">
        <v>1271.28</v>
      </c>
      <c r="BZ98">
        <v>-4222.1400000000003</v>
      </c>
      <c r="CA98">
        <v>505.55700000000002</v>
      </c>
      <c r="CB98">
        <v>940.84699999999998</v>
      </c>
      <c r="CC98">
        <v>2025.88</v>
      </c>
      <c r="CD98">
        <v>119.621</v>
      </c>
      <c r="CE98">
        <v>2795.6</v>
      </c>
      <c r="CF98">
        <v>3425.83</v>
      </c>
      <c r="CG98">
        <v>73.775199999999998</v>
      </c>
      <c r="CH98">
        <v>0</v>
      </c>
      <c r="CI98">
        <v>0</v>
      </c>
      <c r="CJ98">
        <v>43.1492</v>
      </c>
      <c r="CK98">
        <v>43.1492</v>
      </c>
      <c r="CL98">
        <v>0</v>
      </c>
      <c r="CM98">
        <v>6.27</v>
      </c>
      <c r="CN98">
        <v>0.83</v>
      </c>
      <c r="CO98">
        <v>0.88</v>
      </c>
      <c r="CP98">
        <v>4.07</v>
      </c>
      <c r="CQ98">
        <v>-5.18</v>
      </c>
      <c r="CR98">
        <v>1.75</v>
      </c>
      <c r="CS98">
        <v>5.44</v>
      </c>
      <c r="CT98">
        <v>6.66</v>
      </c>
      <c r="CU98">
        <v>0.42</v>
      </c>
      <c r="CV98">
        <v>21.14</v>
      </c>
      <c r="CW98">
        <v>12.05</v>
      </c>
      <c r="CX98">
        <v>2.5</v>
      </c>
      <c r="CY98">
        <v>0.15</v>
      </c>
      <c r="CZ98">
        <v>0.22</v>
      </c>
      <c r="DA98">
        <v>4.95</v>
      </c>
      <c r="DB98">
        <v>-0.87</v>
      </c>
      <c r="DC98">
        <v>0.5</v>
      </c>
      <c r="DD98">
        <v>2.57</v>
      </c>
      <c r="DE98">
        <v>1.76</v>
      </c>
      <c r="DF98">
        <v>0.12</v>
      </c>
      <c r="DG98">
        <v>11.9</v>
      </c>
      <c r="DH98">
        <v>0.546149</v>
      </c>
      <c r="DI98">
        <v>9.0878699999999996E-3</v>
      </c>
      <c r="DJ98">
        <v>3.1638800000000002E-2</v>
      </c>
      <c r="DK98">
        <v>0.14361299999999999</v>
      </c>
      <c r="DL98">
        <v>-6.98747E-3</v>
      </c>
      <c r="DM98">
        <v>5.8625900000000002E-2</v>
      </c>
      <c r="DN98">
        <v>8.6817800000000001E-2</v>
      </c>
      <c r="DO98">
        <v>0.24510499999999999</v>
      </c>
      <c r="DP98">
        <v>2.02483E-2</v>
      </c>
      <c r="DQ98">
        <v>1.1343000000000001</v>
      </c>
      <c r="DR98">
        <v>0.73048900000000005</v>
      </c>
      <c r="DS98" t="s">
        <v>689</v>
      </c>
      <c r="DT98" t="s">
        <v>700</v>
      </c>
      <c r="DU98" t="s">
        <v>701</v>
      </c>
      <c r="DV98" t="s">
        <v>455</v>
      </c>
      <c r="DW98">
        <v>-4.6288600000000003E-3</v>
      </c>
      <c r="DX98">
        <v>-4.6210599999999998E-3</v>
      </c>
      <c r="EC98">
        <v>12.22</v>
      </c>
      <c r="ED98">
        <v>0</v>
      </c>
      <c r="EE98">
        <v>12.05</v>
      </c>
      <c r="EF98">
        <v>0</v>
      </c>
      <c r="EG98">
        <v>4.0199999999999996</v>
      </c>
      <c r="EH98">
        <v>0</v>
      </c>
      <c r="EI98">
        <v>2.93</v>
      </c>
      <c r="EJ98">
        <v>4.8899999999999997</v>
      </c>
      <c r="EK98">
        <v>1</v>
      </c>
      <c r="EL98">
        <v>1</v>
      </c>
      <c r="EM98">
        <v>2.6873</v>
      </c>
      <c r="EP98">
        <v>1</v>
      </c>
      <c r="EQ98">
        <v>1</v>
      </c>
      <c r="ER98">
        <v>26.847999999999999</v>
      </c>
      <c r="ES98">
        <v>27.213000000000001</v>
      </c>
      <c r="ET98">
        <v>26.9893</v>
      </c>
      <c r="EU98">
        <v>27.356400000000001</v>
      </c>
      <c r="EV98">
        <v>567.46</v>
      </c>
      <c r="EW98">
        <v>37.291899999999998</v>
      </c>
      <c r="EX98">
        <v>49.9895</v>
      </c>
      <c r="EY98">
        <v>239.49100000000001</v>
      </c>
      <c r="EZ98">
        <v>0</v>
      </c>
      <c r="FA98">
        <v>-288.58</v>
      </c>
      <c r="FB98">
        <v>0</v>
      </c>
      <c r="FC98">
        <v>0</v>
      </c>
      <c r="FD98">
        <v>110.404</v>
      </c>
      <c r="FE98">
        <v>157.69499999999999</v>
      </c>
      <c r="FF98">
        <v>391.38499999999999</v>
      </c>
      <c r="FG98">
        <v>27.673200000000001</v>
      </c>
      <c r="FH98">
        <v>1292.81</v>
      </c>
      <c r="FI98">
        <v>0</v>
      </c>
      <c r="FJ98">
        <v>0</v>
      </c>
      <c r="FK98">
        <v>0</v>
      </c>
      <c r="FL98">
        <v>252.315</v>
      </c>
      <c r="FM98">
        <v>252.315</v>
      </c>
      <c r="FN98">
        <v>280.07100000000003</v>
      </c>
      <c r="FO98">
        <v>16.9802</v>
      </c>
      <c r="FP98">
        <v>24.994700000000002</v>
      </c>
      <c r="FQ98">
        <v>119.75</v>
      </c>
      <c r="FR98">
        <v>-96.193399999999997</v>
      </c>
      <c r="FS98">
        <v>55.201799999999999</v>
      </c>
      <c r="FT98">
        <v>78.835300000000004</v>
      </c>
      <c r="FU98">
        <v>195.69200000000001</v>
      </c>
      <c r="FV98">
        <v>13.836600000000001</v>
      </c>
      <c r="FW98">
        <v>689.16899999999998</v>
      </c>
      <c r="FX98">
        <v>0</v>
      </c>
      <c r="FY98">
        <v>0</v>
      </c>
      <c r="FZ98">
        <v>252.315</v>
      </c>
      <c r="GA98">
        <v>252.315</v>
      </c>
      <c r="GB98">
        <v>2.6873</v>
      </c>
      <c r="GC98">
        <v>4223.38</v>
      </c>
      <c r="GD98">
        <v>2239.9299999999998</v>
      </c>
      <c r="GE98">
        <v>53.036499999999997</v>
      </c>
      <c r="GF98">
        <v>2.6873</v>
      </c>
      <c r="GG98">
        <v>4223.38</v>
      </c>
      <c r="GH98">
        <v>2248.14</v>
      </c>
      <c r="GI98">
        <v>53.230699999999999</v>
      </c>
      <c r="GJ98">
        <v>0</v>
      </c>
      <c r="GK98">
        <v>0</v>
      </c>
    </row>
    <row r="99" spans="1:193" x14ac:dyDescent="0.3">
      <c r="A99" s="110">
        <v>45966.848946759259</v>
      </c>
      <c r="B99" t="s">
        <v>796</v>
      </c>
      <c r="C99" t="s">
        <v>457</v>
      </c>
      <c r="D99">
        <v>12</v>
      </c>
      <c r="E99">
        <v>1</v>
      </c>
      <c r="F99">
        <v>2100</v>
      </c>
      <c r="G99" t="s">
        <v>452</v>
      </c>
      <c r="H99" t="s">
        <v>453</v>
      </c>
      <c r="I99">
        <v>0</v>
      </c>
      <c r="J99">
        <v>0</v>
      </c>
      <c r="K99">
        <v>3.85</v>
      </c>
      <c r="L99">
        <v>15</v>
      </c>
      <c r="M99">
        <v>1642.43</v>
      </c>
      <c r="N99">
        <v>235.43199999999999</v>
      </c>
      <c r="O99">
        <v>277.07299999999998</v>
      </c>
      <c r="P99">
        <v>1271.28</v>
      </c>
      <c r="Q99">
        <v>0</v>
      </c>
      <c r="R99">
        <v>-4222.1400000000003</v>
      </c>
      <c r="S99">
        <v>0</v>
      </c>
      <c r="T99">
        <v>0</v>
      </c>
      <c r="U99">
        <v>505.55700000000002</v>
      </c>
      <c r="V99">
        <v>940.84699999999998</v>
      </c>
      <c r="W99">
        <v>2025.88</v>
      </c>
      <c r="X99">
        <v>119.621</v>
      </c>
      <c r="Y99">
        <v>2795.98</v>
      </c>
      <c r="Z99">
        <v>3426.22</v>
      </c>
      <c r="AA99">
        <v>73.798100000000005</v>
      </c>
      <c r="AB99">
        <v>0</v>
      </c>
      <c r="AC99">
        <v>0</v>
      </c>
      <c r="AD99">
        <v>0</v>
      </c>
      <c r="AE99">
        <v>43.1492</v>
      </c>
      <c r="AF99">
        <v>43.1492</v>
      </c>
      <c r="AG99">
        <v>0</v>
      </c>
      <c r="AH99">
        <v>6.27</v>
      </c>
      <c r="AI99">
        <v>0.83</v>
      </c>
      <c r="AJ99">
        <v>0.88</v>
      </c>
      <c r="AK99">
        <v>4.07</v>
      </c>
      <c r="AL99">
        <v>0</v>
      </c>
      <c r="AM99">
        <v>-5.18</v>
      </c>
      <c r="AN99">
        <v>0</v>
      </c>
      <c r="AO99">
        <v>0</v>
      </c>
      <c r="AP99">
        <v>1.75</v>
      </c>
      <c r="AQ99">
        <v>5.44</v>
      </c>
      <c r="AR99">
        <v>6.66</v>
      </c>
      <c r="AS99">
        <v>0.42</v>
      </c>
      <c r="AT99">
        <v>21.14</v>
      </c>
      <c r="AU99">
        <v>12.05</v>
      </c>
      <c r="AV99">
        <v>2.52</v>
      </c>
      <c r="AW99">
        <v>0.15</v>
      </c>
      <c r="AX99">
        <v>0.22</v>
      </c>
      <c r="AY99">
        <v>1.08</v>
      </c>
      <c r="AZ99">
        <v>-0.87</v>
      </c>
      <c r="BA99">
        <v>0</v>
      </c>
      <c r="BB99">
        <v>0</v>
      </c>
      <c r="BC99">
        <v>0.5</v>
      </c>
      <c r="BD99">
        <v>2.57</v>
      </c>
      <c r="BE99">
        <v>1.76</v>
      </c>
      <c r="BF99">
        <v>0.12</v>
      </c>
      <c r="BG99">
        <v>8.0500000000000007</v>
      </c>
      <c r="BH99">
        <v>0.54629700000000003</v>
      </c>
      <c r="BI99">
        <v>9.0878899999999995E-3</v>
      </c>
      <c r="BJ99">
        <v>3.1638800000000002E-2</v>
      </c>
      <c r="BK99">
        <v>0.14361299999999999</v>
      </c>
      <c r="BL99">
        <v>0</v>
      </c>
      <c r="BM99">
        <v>-6.98747E-3</v>
      </c>
      <c r="BN99">
        <v>0</v>
      </c>
      <c r="BO99">
        <v>0</v>
      </c>
      <c r="BP99">
        <v>5.8625900000000002E-2</v>
      </c>
      <c r="BQ99">
        <v>8.6817800000000001E-2</v>
      </c>
      <c r="BR99">
        <v>0.24510499999999999</v>
      </c>
      <c r="BS99">
        <v>2.02483E-2</v>
      </c>
      <c r="BT99">
        <v>1.13445</v>
      </c>
      <c r="BU99">
        <v>0.73063599999999995</v>
      </c>
      <c r="BV99">
        <v>1642.07</v>
      </c>
      <c r="BW99">
        <v>235.41</v>
      </c>
      <c r="BX99">
        <v>277.07299999999998</v>
      </c>
      <c r="BY99">
        <v>1271.28</v>
      </c>
      <c r="BZ99">
        <v>-4222.1400000000003</v>
      </c>
      <c r="CA99">
        <v>505.55700000000002</v>
      </c>
      <c r="CB99">
        <v>940.84699999999998</v>
      </c>
      <c r="CC99">
        <v>2025.88</v>
      </c>
      <c r="CD99">
        <v>119.621</v>
      </c>
      <c r="CE99">
        <v>2795.6</v>
      </c>
      <c r="CF99">
        <v>3425.83</v>
      </c>
      <c r="CG99">
        <v>73.775199999999998</v>
      </c>
      <c r="CH99">
        <v>0</v>
      </c>
      <c r="CI99">
        <v>0</v>
      </c>
      <c r="CJ99">
        <v>43.1492</v>
      </c>
      <c r="CK99">
        <v>43.1492</v>
      </c>
      <c r="CL99">
        <v>0</v>
      </c>
      <c r="CM99">
        <v>6.27</v>
      </c>
      <c r="CN99">
        <v>0.83</v>
      </c>
      <c r="CO99">
        <v>0.88</v>
      </c>
      <c r="CP99">
        <v>4.07</v>
      </c>
      <c r="CQ99">
        <v>-5.18</v>
      </c>
      <c r="CR99">
        <v>1.75</v>
      </c>
      <c r="CS99">
        <v>5.44</v>
      </c>
      <c r="CT99">
        <v>6.66</v>
      </c>
      <c r="CU99">
        <v>0.42</v>
      </c>
      <c r="CV99">
        <v>21.14</v>
      </c>
      <c r="CW99">
        <v>12.05</v>
      </c>
      <c r="CX99">
        <v>2.5</v>
      </c>
      <c r="CY99">
        <v>0.15</v>
      </c>
      <c r="CZ99">
        <v>0.22</v>
      </c>
      <c r="DA99">
        <v>4.95</v>
      </c>
      <c r="DB99">
        <v>-0.87</v>
      </c>
      <c r="DC99">
        <v>0.5</v>
      </c>
      <c r="DD99">
        <v>2.57</v>
      </c>
      <c r="DE99">
        <v>1.76</v>
      </c>
      <c r="DF99">
        <v>0.12</v>
      </c>
      <c r="DG99">
        <v>11.9</v>
      </c>
      <c r="DH99">
        <v>0.546149</v>
      </c>
      <c r="DI99">
        <v>9.0878699999999996E-3</v>
      </c>
      <c r="DJ99">
        <v>3.1638800000000002E-2</v>
      </c>
      <c r="DK99">
        <v>0.14361299999999999</v>
      </c>
      <c r="DL99">
        <v>-6.98747E-3</v>
      </c>
      <c r="DM99">
        <v>5.8625900000000002E-2</v>
      </c>
      <c r="DN99">
        <v>8.6817800000000001E-2</v>
      </c>
      <c r="DO99">
        <v>0.24510499999999999</v>
      </c>
      <c r="DP99">
        <v>2.02483E-2</v>
      </c>
      <c r="DQ99">
        <v>1.1343000000000001</v>
      </c>
      <c r="DR99">
        <v>0.73048900000000005</v>
      </c>
      <c r="DS99" t="s">
        <v>689</v>
      </c>
      <c r="DT99" t="s">
        <v>700</v>
      </c>
      <c r="DU99" t="s">
        <v>701</v>
      </c>
      <c r="DV99" t="s">
        <v>455</v>
      </c>
      <c r="DW99">
        <v>-1.47641E-4</v>
      </c>
      <c r="DX99">
        <v>-1.47627E-4</v>
      </c>
      <c r="EC99">
        <v>12.05</v>
      </c>
      <c r="ED99">
        <v>0</v>
      </c>
      <c r="EE99">
        <v>12.05</v>
      </c>
      <c r="EF99">
        <v>0</v>
      </c>
      <c r="EG99">
        <v>3.97</v>
      </c>
      <c r="EH99">
        <v>0</v>
      </c>
      <c r="EI99">
        <v>2.93</v>
      </c>
      <c r="EJ99">
        <v>4.8899999999999997</v>
      </c>
      <c r="EK99">
        <v>1</v>
      </c>
      <c r="EL99">
        <v>1</v>
      </c>
      <c r="EM99">
        <v>2.6873</v>
      </c>
      <c r="EP99">
        <v>1</v>
      </c>
      <c r="EQ99">
        <v>1</v>
      </c>
      <c r="ER99">
        <v>0</v>
      </c>
      <c r="ES99">
        <v>0</v>
      </c>
      <c r="ET99">
        <v>26.9893</v>
      </c>
      <c r="EU99">
        <v>27.356400000000001</v>
      </c>
      <c r="EV99">
        <v>280.13600000000002</v>
      </c>
      <c r="EW99">
        <v>16.982700000000001</v>
      </c>
      <c r="EX99">
        <v>24.994700000000002</v>
      </c>
      <c r="EY99">
        <v>119.75</v>
      </c>
      <c r="EZ99">
        <v>0</v>
      </c>
      <c r="FA99">
        <v>-96.193399999999997</v>
      </c>
      <c r="FB99">
        <v>0</v>
      </c>
      <c r="FC99">
        <v>0</v>
      </c>
      <c r="FD99">
        <v>55.201799999999999</v>
      </c>
      <c r="FE99">
        <v>78.835300000000004</v>
      </c>
      <c r="FF99">
        <v>195.69200000000001</v>
      </c>
      <c r="FG99">
        <v>13.836600000000001</v>
      </c>
      <c r="FH99">
        <v>689.23599999999999</v>
      </c>
      <c r="FI99">
        <v>0</v>
      </c>
      <c r="FJ99">
        <v>0</v>
      </c>
      <c r="FK99">
        <v>0</v>
      </c>
      <c r="FL99">
        <v>252.315</v>
      </c>
      <c r="FM99">
        <v>252.315</v>
      </c>
      <c r="FN99">
        <v>280.07100000000003</v>
      </c>
      <c r="FO99">
        <v>16.9802</v>
      </c>
      <c r="FP99">
        <v>24.994700000000002</v>
      </c>
      <c r="FQ99">
        <v>119.75</v>
      </c>
      <c r="FR99">
        <v>-96.193399999999997</v>
      </c>
      <c r="FS99">
        <v>55.201799999999999</v>
      </c>
      <c r="FT99">
        <v>78.835300000000004</v>
      </c>
      <c r="FU99">
        <v>195.69200000000001</v>
      </c>
      <c r="FV99">
        <v>13.836600000000001</v>
      </c>
      <c r="FW99">
        <v>689.16899999999998</v>
      </c>
      <c r="FX99">
        <v>0</v>
      </c>
      <c r="FY99">
        <v>0</v>
      </c>
      <c r="FZ99">
        <v>252.315</v>
      </c>
      <c r="GA99">
        <v>252.315</v>
      </c>
      <c r="GB99">
        <v>2.6873</v>
      </c>
      <c r="GC99">
        <v>4223.38</v>
      </c>
      <c r="GD99">
        <v>2248.16</v>
      </c>
      <c r="GE99">
        <v>53.231299999999997</v>
      </c>
      <c r="GF99">
        <v>2.6873</v>
      </c>
      <c r="GG99">
        <v>4223.38</v>
      </c>
      <c r="GH99">
        <v>2248.14</v>
      </c>
      <c r="GI99">
        <v>53.230699999999999</v>
      </c>
      <c r="GJ99">
        <v>0</v>
      </c>
      <c r="GK99">
        <v>0</v>
      </c>
    </row>
    <row r="100" spans="1:193" x14ac:dyDescent="0.3">
      <c r="A100" s="110">
        <v>45966.848946759259</v>
      </c>
      <c r="B100" t="s">
        <v>796</v>
      </c>
      <c r="C100" t="s">
        <v>458</v>
      </c>
      <c r="D100">
        <v>12</v>
      </c>
      <c r="E100">
        <v>1</v>
      </c>
      <c r="F100">
        <v>2100</v>
      </c>
      <c r="G100" t="s">
        <v>452</v>
      </c>
      <c r="H100" t="s">
        <v>453</v>
      </c>
      <c r="I100">
        <v>0</v>
      </c>
      <c r="J100">
        <v>0</v>
      </c>
      <c r="K100">
        <v>3.85</v>
      </c>
      <c r="L100">
        <v>15</v>
      </c>
      <c r="M100">
        <v>1642.43</v>
      </c>
      <c r="N100">
        <v>235.43199999999999</v>
      </c>
      <c r="O100">
        <v>277.07299999999998</v>
      </c>
      <c r="P100">
        <v>1271.28</v>
      </c>
      <c r="Q100">
        <v>0</v>
      </c>
      <c r="R100">
        <v>-4222.1400000000003</v>
      </c>
      <c r="S100">
        <v>0</v>
      </c>
      <c r="T100">
        <v>0</v>
      </c>
      <c r="U100">
        <v>505.55700000000002</v>
      </c>
      <c r="V100">
        <v>940.84699999999998</v>
      </c>
      <c r="W100">
        <v>2025.88</v>
      </c>
      <c r="X100">
        <v>119.621</v>
      </c>
      <c r="Y100">
        <v>2795.98</v>
      </c>
      <c r="Z100">
        <v>3426.21</v>
      </c>
      <c r="AA100">
        <v>73.798100000000005</v>
      </c>
      <c r="AB100">
        <v>0</v>
      </c>
      <c r="AC100">
        <v>0</v>
      </c>
      <c r="AD100">
        <v>0</v>
      </c>
      <c r="AE100">
        <v>43.1492</v>
      </c>
      <c r="AF100">
        <v>43.1492</v>
      </c>
      <c r="AG100">
        <v>0</v>
      </c>
      <c r="AH100">
        <v>6.27</v>
      </c>
      <c r="AI100">
        <v>0.83</v>
      </c>
      <c r="AJ100">
        <v>0.88</v>
      </c>
      <c r="AK100">
        <v>4.07</v>
      </c>
      <c r="AL100">
        <v>0</v>
      </c>
      <c r="AM100">
        <v>-5.18</v>
      </c>
      <c r="AN100">
        <v>0</v>
      </c>
      <c r="AO100">
        <v>0</v>
      </c>
      <c r="AP100">
        <v>1.75</v>
      </c>
      <c r="AQ100">
        <v>5.44</v>
      </c>
      <c r="AR100">
        <v>6.66</v>
      </c>
      <c r="AS100">
        <v>0.42</v>
      </c>
      <c r="AT100">
        <v>21.14</v>
      </c>
      <c r="AU100">
        <v>12.05</v>
      </c>
      <c r="AV100">
        <v>2.52</v>
      </c>
      <c r="AW100">
        <v>0.15</v>
      </c>
      <c r="AX100">
        <v>0.22</v>
      </c>
      <c r="AY100">
        <v>1.08</v>
      </c>
      <c r="AZ100">
        <v>-0.87</v>
      </c>
      <c r="BA100">
        <v>0</v>
      </c>
      <c r="BB100">
        <v>0</v>
      </c>
      <c r="BC100">
        <v>0.5</v>
      </c>
      <c r="BD100">
        <v>2.57</v>
      </c>
      <c r="BE100">
        <v>1.76</v>
      </c>
      <c r="BF100">
        <v>0.12</v>
      </c>
      <c r="BG100">
        <v>8.0500000000000007</v>
      </c>
      <c r="BH100">
        <v>0.546296</v>
      </c>
      <c r="BI100">
        <v>9.0878899999999995E-3</v>
      </c>
      <c r="BJ100">
        <v>3.1638800000000002E-2</v>
      </c>
      <c r="BK100">
        <v>0.14361299999999999</v>
      </c>
      <c r="BL100">
        <v>0</v>
      </c>
      <c r="BM100">
        <v>-6.98747E-3</v>
      </c>
      <c r="BN100">
        <v>0</v>
      </c>
      <c r="BO100">
        <v>0</v>
      </c>
      <c r="BP100">
        <v>5.8625900000000002E-2</v>
      </c>
      <c r="BQ100">
        <v>8.6817800000000001E-2</v>
      </c>
      <c r="BR100">
        <v>0.24510499999999999</v>
      </c>
      <c r="BS100">
        <v>2.02483E-2</v>
      </c>
      <c r="BT100">
        <v>1.1344399999999999</v>
      </c>
      <c r="BU100">
        <v>0.73063500000000003</v>
      </c>
      <c r="BV100">
        <v>1642.07</v>
      </c>
      <c r="BW100">
        <v>235.41</v>
      </c>
      <c r="BX100">
        <v>277.07299999999998</v>
      </c>
      <c r="BY100">
        <v>1271.28</v>
      </c>
      <c r="BZ100">
        <v>-4222.1400000000003</v>
      </c>
      <c r="CA100">
        <v>505.55700000000002</v>
      </c>
      <c r="CB100">
        <v>940.84699999999998</v>
      </c>
      <c r="CC100">
        <v>2025.88</v>
      </c>
      <c r="CD100">
        <v>119.621</v>
      </c>
      <c r="CE100">
        <v>2795.6</v>
      </c>
      <c r="CF100">
        <v>3425.83</v>
      </c>
      <c r="CG100">
        <v>73.775199999999998</v>
      </c>
      <c r="CH100">
        <v>0</v>
      </c>
      <c r="CI100">
        <v>0</v>
      </c>
      <c r="CJ100">
        <v>43.1492</v>
      </c>
      <c r="CK100">
        <v>43.1492</v>
      </c>
      <c r="CL100">
        <v>0</v>
      </c>
      <c r="CM100">
        <v>6.27</v>
      </c>
      <c r="CN100">
        <v>0.83</v>
      </c>
      <c r="CO100">
        <v>0.88</v>
      </c>
      <c r="CP100">
        <v>4.07</v>
      </c>
      <c r="CQ100">
        <v>-5.18</v>
      </c>
      <c r="CR100">
        <v>1.75</v>
      </c>
      <c r="CS100">
        <v>5.44</v>
      </c>
      <c r="CT100">
        <v>6.66</v>
      </c>
      <c r="CU100">
        <v>0.42</v>
      </c>
      <c r="CV100">
        <v>21.14</v>
      </c>
      <c r="CW100">
        <v>12.05</v>
      </c>
      <c r="CX100">
        <v>2.5</v>
      </c>
      <c r="CY100">
        <v>0.15</v>
      </c>
      <c r="CZ100">
        <v>0.22</v>
      </c>
      <c r="DA100">
        <v>4.95</v>
      </c>
      <c r="DB100">
        <v>-0.87</v>
      </c>
      <c r="DC100">
        <v>0.5</v>
      </c>
      <c r="DD100">
        <v>2.57</v>
      </c>
      <c r="DE100">
        <v>1.76</v>
      </c>
      <c r="DF100">
        <v>0.12</v>
      </c>
      <c r="DG100">
        <v>11.9</v>
      </c>
      <c r="DH100">
        <v>0.546149</v>
      </c>
      <c r="DI100">
        <v>9.0878699999999996E-3</v>
      </c>
      <c r="DJ100">
        <v>3.1638800000000002E-2</v>
      </c>
      <c r="DK100">
        <v>0.14361299999999999</v>
      </c>
      <c r="DL100">
        <v>-6.98747E-3</v>
      </c>
      <c r="DM100">
        <v>5.8625900000000002E-2</v>
      </c>
      <c r="DN100">
        <v>8.6817800000000001E-2</v>
      </c>
      <c r="DO100">
        <v>0.24510499999999999</v>
      </c>
      <c r="DP100">
        <v>2.02483E-2</v>
      </c>
      <c r="DQ100">
        <v>1.1343000000000001</v>
      </c>
      <c r="DR100">
        <v>0.73048900000000005</v>
      </c>
      <c r="DS100" t="s">
        <v>689</v>
      </c>
      <c r="DT100" t="s">
        <v>700</v>
      </c>
      <c r="DU100" t="s">
        <v>701</v>
      </c>
      <c r="DV100" t="s">
        <v>455</v>
      </c>
      <c r="DW100">
        <v>-1.45995E-4</v>
      </c>
      <c r="DX100">
        <v>-1.45974E-4</v>
      </c>
      <c r="EC100">
        <v>12.05</v>
      </c>
      <c r="ED100">
        <v>0</v>
      </c>
      <c r="EE100">
        <v>12.05</v>
      </c>
      <c r="EF100">
        <v>0</v>
      </c>
      <c r="EG100">
        <v>3.97</v>
      </c>
      <c r="EH100">
        <v>0</v>
      </c>
      <c r="EI100">
        <v>2.93</v>
      </c>
      <c r="EJ100">
        <v>4.8899999999999997</v>
      </c>
      <c r="EK100">
        <v>1</v>
      </c>
      <c r="EL100">
        <v>1</v>
      </c>
      <c r="EM100">
        <v>2.6873</v>
      </c>
      <c r="EP100">
        <v>1</v>
      </c>
      <c r="EQ100">
        <v>1</v>
      </c>
      <c r="ER100">
        <v>26.847999999999999</v>
      </c>
      <c r="ES100">
        <v>27.213000000000001</v>
      </c>
      <c r="ET100">
        <v>26.9893</v>
      </c>
      <c r="EU100">
        <v>27.356400000000001</v>
      </c>
      <c r="EV100">
        <v>280.13600000000002</v>
      </c>
      <c r="EW100">
        <v>16.982700000000001</v>
      </c>
      <c r="EX100">
        <v>24.994700000000002</v>
      </c>
      <c r="EY100">
        <v>119.75</v>
      </c>
      <c r="EZ100">
        <v>0</v>
      </c>
      <c r="FA100">
        <v>-96.193399999999997</v>
      </c>
      <c r="FB100">
        <v>0</v>
      </c>
      <c r="FC100">
        <v>0</v>
      </c>
      <c r="FD100">
        <v>55.201799999999999</v>
      </c>
      <c r="FE100">
        <v>78.835300000000004</v>
      </c>
      <c r="FF100">
        <v>195.69200000000001</v>
      </c>
      <c r="FG100">
        <v>13.836600000000001</v>
      </c>
      <c r="FH100">
        <v>689.23599999999999</v>
      </c>
      <c r="FI100">
        <v>0</v>
      </c>
      <c r="FJ100">
        <v>0</v>
      </c>
      <c r="FK100">
        <v>0</v>
      </c>
      <c r="FL100">
        <v>252.315</v>
      </c>
      <c r="FM100">
        <v>252.315</v>
      </c>
      <c r="FN100">
        <v>280.07100000000003</v>
      </c>
      <c r="FO100">
        <v>16.9802</v>
      </c>
      <c r="FP100">
        <v>24.994700000000002</v>
      </c>
      <c r="FQ100">
        <v>119.75</v>
      </c>
      <c r="FR100">
        <v>-96.193399999999997</v>
      </c>
      <c r="FS100">
        <v>55.201799999999999</v>
      </c>
      <c r="FT100">
        <v>78.835300000000004</v>
      </c>
      <c r="FU100">
        <v>195.69200000000001</v>
      </c>
      <c r="FV100">
        <v>13.836600000000001</v>
      </c>
      <c r="FW100">
        <v>689.16899999999998</v>
      </c>
      <c r="FX100">
        <v>0</v>
      </c>
      <c r="FY100">
        <v>0</v>
      </c>
      <c r="FZ100">
        <v>252.315</v>
      </c>
      <c r="GA100">
        <v>252.315</v>
      </c>
      <c r="GB100">
        <v>2.6873</v>
      </c>
      <c r="GC100">
        <v>4223.38</v>
      </c>
      <c r="GD100">
        <v>2248.16</v>
      </c>
      <c r="GE100">
        <v>53.231299999999997</v>
      </c>
      <c r="GF100">
        <v>2.6873</v>
      </c>
      <c r="GG100">
        <v>4223.38</v>
      </c>
      <c r="GH100">
        <v>2248.14</v>
      </c>
      <c r="GI100">
        <v>53.230699999999999</v>
      </c>
      <c r="GJ100">
        <v>0</v>
      </c>
      <c r="GK100">
        <v>0</v>
      </c>
    </row>
    <row r="101" spans="1:193" x14ac:dyDescent="0.3">
      <c r="A101" s="110">
        <v>45966.848946759259</v>
      </c>
      <c r="B101" t="s">
        <v>796</v>
      </c>
      <c r="C101" t="s">
        <v>459</v>
      </c>
      <c r="D101">
        <v>12</v>
      </c>
      <c r="E101">
        <v>1</v>
      </c>
      <c r="F101">
        <v>2100</v>
      </c>
      <c r="G101" t="s">
        <v>452</v>
      </c>
      <c r="H101" t="s">
        <v>453</v>
      </c>
      <c r="I101">
        <v>0</v>
      </c>
      <c r="J101">
        <v>0</v>
      </c>
      <c r="K101">
        <v>3.85</v>
      </c>
      <c r="L101">
        <v>15</v>
      </c>
      <c r="M101">
        <v>1642.43</v>
      </c>
      <c r="N101">
        <v>235.43199999999999</v>
      </c>
      <c r="O101">
        <v>277.07299999999998</v>
      </c>
      <c r="P101">
        <v>1271.28</v>
      </c>
      <c r="Q101">
        <v>0</v>
      </c>
      <c r="R101">
        <v>-4222.1400000000003</v>
      </c>
      <c r="S101">
        <v>0</v>
      </c>
      <c r="T101">
        <v>0</v>
      </c>
      <c r="U101">
        <v>505.55700000000002</v>
      </c>
      <c r="V101">
        <v>940.84699999999998</v>
      </c>
      <c r="W101">
        <v>2025.88</v>
      </c>
      <c r="X101">
        <v>119.621</v>
      </c>
      <c r="Y101">
        <v>2795.98</v>
      </c>
      <c r="Z101">
        <v>3426.21</v>
      </c>
      <c r="AA101">
        <v>73.798100000000005</v>
      </c>
      <c r="AB101">
        <v>0</v>
      </c>
      <c r="AC101">
        <v>0</v>
      </c>
      <c r="AD101">
        <v>0</v>
      </c>
      <c r="AE101">
        <v>43.1492</v>
      </c>
      <c r="AF101">
        <v>43.1492</v>
      </c>
      <c r="AG101">
        <v>0</v>
      </c>
      <c r="AH101">
        <v>6.27</v>
      </c>
      <c r="AI101">
        <v>0.83</v>
      </c>
      <c r="AJ101">
        <v>0.88</v>
      </c>
      <c r="AK101">
        <v>4.07</v>
      </c>
      <c r="AL101">
        <v>0</v>
      </c>
      <c r="AM101">
        <v>-5.18</v>
      </c>
      <c r="AN101">
        <v>0</v>
      </c>
      <c r="AO101">
        <v>0</v>
      </c>
      <c r="AP101">
        <v>1.75</v>
      </c>
      <c r="AQ101">
        <v>5.44</v>
      </c>
      <c r="AR101">
        <v>6.66</v>
      </c>
      <c r="AS101">
        <v>0.42</v>
      </c>
      <c r="AT101">
        <v>21.14</v>
      </c>
      <c r="AU101">
        <v>12.05</v>
      </c>
      <c r="AV101">
        <v>2.52</v>
      </c>
      <c r="AW101">
        <v>0.15</v>
      </c>
      <c r="AX101">
        <v>0.22</v>
      </c>
      <c r="AY101">
        <v>1.08</v>
      </c>
      <c r="AZ101">
        <v>-0.87</v>
      </c>
      <c r="BA101">
        <v>0</v>
      </c>
      <c r="BB101">
        <v>0</v>
      </c>
      <c r="BC101">
        <v>0.5</v>
      </c>
      <c r="BD101">
        <v>2.57</v>
      </c>
      <c r="BE101">
        <v>1.76</v>
      </c>
      <c r="BF101">
        <v>0.12</v>
      </c>
      <c r="BG101">
        <v>8.0500000000000007</v>
      </c>
      <c r="BH101">
        <v>0.54629499999999998</v>
      </c>
      <c r="BI101">
        <v>9.0878899999999995E-3</v>
      </c>
      <c r="BJ101">
        <v>3.1638800000000002E-2</v>
      </c>
      <c r="BK101">
        <v>0.14360899999999999</v>
      </c>
      <c r="BL101">
        <v>0</v>
      </c>
      <c r="BM101">
        <v>-6.98747E-3</v>
      </c>
      <c r="BN101">
        <v>0</v>
      </c>
      <c r="BO101">
        <v>0</v>
      </c>
      <c r="BP101">
        <v>5.8625900000000002E-2</v>
      </c>
      <c r="BQ101">
        <v>8.6817800000000001E-2</v>
      </c>
      <c r="BR101">
        <v>0.24510499999999999</v>
      </c>
      <c r="BS101">
        <v>2.02483E-2</v>
      </c>
      <c r="BT101">
        <v>1.1344399999999999</v>
      </c>
      <c r="BU101">
        <v>0.73063100000000003</v>
      </c>
      <c r="BV101">
        <v>1642.07</v>
      </c>
      <c r="BW101">
        <v>235.41</v>
      </c>
      <c r="BX101">
        <v>277.07299999999998</v>
      </c>
      <c r="BY101">
        <v>1271.28</v>
      </c>
      <c r="BZ101">
        <v>-4222.1400000000003</v>
      </c>
      <c r="CA101">
        <v>505.55700000000002</v>
      </c>
      <c r="CB101">
        <v>940.84699999999998</v>
      </c>
      <c r="CC101">
        <v>2025.88</v>
      </c>
      <c r="CD101">
        <v>119.621</v>
      </c>
      <c r="CE101">
        <v>2795.6</v>
      </c>
      <c r="CF101">
        <v>3425.83</v>
      </c>
      <c r="CG101">
        <v>73.775199999999998</v>
      </c>
      <c r="CH101">
        <v>0</v>
      </c>
      <c r="CI101">
        <v>0</v>
      </c>
      <c r="CJ101">
        <v>43.1492</v>
      </c>
      <c r="CK101">
        <v>43.1492</v>
      </c>
      <c r="CL101">
        <v>0</v>
      </c>
      <c r="CM101">
        <v>6.27</v>
      </c>
      <c r="CN101">
        <v>0.83</v>
      </c>
      <c r="CO101">
        <v>0.88</v>
      </c>
      <c r="CP101">
        <v>4.07</v>
      </c>
      <c r="CQ101">
        <v>-5.18</v>
      </c>
      <c r="CR101">
        <v>1.75</v>
      </c>
      <c r="CS101">
        <v>5.44</v>
      </c>
      <c r="CT101">
        <v>6.66</v>
      </c>
      <c r="CU101">
        <v>0.42</v>
      </c>
      <c r="CV101">
        <v>21.14</v>
      </c>
      <c r="CW101">
        <v>12.05</v>
      </c>
      <c r="CX101">
        <v>2.5</v>
      </c>
      <c r="CY101">
        <v>0.15</v>
      </c>
      <c r="CZ101">
        <v>0.22</v>
      </c>
      <c r="DA101">
        <v>4.95</v>
      </c>
      <c r="DB101">
        <v>-0.87</v>
      </c>
      <c r="DC101">
        <v>0.5</v>
      </c>
      <c r="DD101">
        <v>2.57</v>
      </c>
      <c r="DE101">
        <v>1.76</v>
      </c>
      <c r="DF101">
        <v>0.12</v>
      </c>
      <c r="DG101">
        <v>11.9</v>
      </c>
      <c r="DH101">
        <v>0.546149</v>
      </c>
      <c r="DI101">
        <v>9.0878699999999996E-3</v>
      </c>
      <c r="DJ101">
        <v>3.1638800000000002E-2</v>
      </c>
      <c r="DK101">
        <v>0.14361299999999999</v>
      </c>
      <c r="DL101">
        <v>-6.98747E-3</v>
      </c>
      <c r="DM101">
        <v>5.8625900000000002E-2</v>
      </c>
      <c r="DN101">
        <v>8.6817800000000001E-2</v>
      </c>
      <c r="DO101">
        <v>0.24510499999999999</v>
      </c>
      <c r="DP101">
        <v>2.02483E-2</v>
      </c>
      <c r="DQ101">
        <v>1.1343000000000001</v>
      </c>
      <c r="DR101">
        <v>0.73048900000000005</v>
      </c>
      <c r="DS101" t="s">
        <v>689</v>
      </c>
      <c r="DT101" t="s">
        <v>700</v>
      </c>
      <c r="DU101" t="s">
        <v>701</v>
      </c>
      <c r="DV101" t="s">
        <v>455</v>
      </c>
      <c r="DW101">
        <v>-1.4192E-4</v>
      </c>
      <c r="DX101">
        <v>-1.4190399999999999E-4</v>
      </c>
      <c r="EC101">
        <v>12.05</v>
      </c>
      <c r="ED101">
        <v>0</v>
      </c>
      <c r="EE101">
        <v>12.05</v>
      </c>
      <c r="EF101">
        <v>0</v>
      </c>
      <c r="EG101">
        <v>3.97</v>
      </c>
      <c r="EH101">
        <v>0</v>
      </c>
      <c r="EI101">
        <v>2.93</v>
      </c>
      <c r="EJ101">
        <v>4.8899999999999997</v>
      </c>
      <c r="EK101">
        <v>1</v>
      </c>
      <c r="EL101">
        <v>1</v>
      </c>
      <c r="EM101">
        <v>2.6873</v>
      </c>
      <c r="EP101">
        <v>1</v>
      </c>
      <c r="EQ101">
        <v>1</v>
      </c>
      <c r="ER101">
        <v>26.847999999999999</v>
      </c>
      <c r="ES101">
        <v>27.213000000000001</v>
      </c>
      <c r="ET101">
        <v>26.9893</v>
      </c>
      <c r="EU101">
        <v>27.356400000000001</v>
      </c>
      <c r="EV101">
        <v>280.13499999999999</v>
      </c>
      <c r="EW101">
        <v>16.982700000000001</v>
      </c>
      <c r="EX101">
        <v>24.994700000000002</v>
      </c>
      <c r="EY101">
        <v>119.75</v>
      </c>
      <c r="EZ101">
        <v>0</v>
      </c>
      <c r="FA101">
        <v>-96.193399999999997</v>
      </c>
      <c r="FB101">
        <v>0</v>
      </c>
      <c r="FC101">
        <v>0</v>
      </c>
      <c r="FD101">
        <v>55.201799999999999</v>
      </c>
      <c r="FE101">
        <v>78.835300000000004</v>
      </c>
      <c r="FF101">
        <v>195.69200000000001</v>
      </c>
      <c r="FG101">
        <v>13.836600000000001</v>
      </c>
      <c r="FH101">
        <v>689.23599999999999</v>
      </c>
      <c r="FI101">
        <v>0</v>
      </c>
      <c r="FJ101">
        <v>0</v>
      </c>
      <c r="FK101">
        <v>0</v>
      </c>
      <c r="FL101">
        <v>252.315</v>
      </c>
      <c r="FM101">
        <v>252.315</v>
      </c>
      <c r="FN101">
        <v>280.07100000000003</v>
      </c>
      <c r="FO101">
        <v>16.9802</v>
      </c>
      <c r="FP101">
        <v>24.994700000000002</v>
      </c>
      <c r="FQ101">
        <v>119.75</v>
      </c>
      <c r="FR101">
        <v>-96.193399999999997</v>
      </c>
      <c r="FS101">
        <v>55.201799999999999</v>
      </c>
      <c r="FT101">
        <v>78.835300000000004</v>
      </c>
      <c r="FU101">
        <v>195.69200000000001</v>
      </c>
      <c r="FV101">
        <v>13.836600000000001</v>
      </c>
      <c r="FW101">
        <v>689.16899999999998</v>
      </c>
      <c r="FX101">
        <v>0</v>
      </c>
      <c r="FY101">
        <v>0</v>
      </c>
      <c r="FZ101">
        <v>252.315</v>
      </c>
      <c r="GA101">
        <v>252.315</v>
      </c>
      <c r="GB101">
        <v>2.6873</v>
      </c>
      <c r="GC101">
        <v>4223.38</v>
      </c>
      <c r="GD101">
        <v>2248.16</v>
      </c>
      <c r="GE101">
        <v>53.231299999999997</v>
      </c>
      <c r="GF101">
        <v>2.6873</v>
      </c>
      <c r="GG101">
        <v>4223.38</v>
      </c>
      <c r="GH101">
        <v>2248.14</v>
      </c>
      <c r="GI101">
        <v>53.230699999999999</v>
      </c>
      <c r="GJ101">
        <v>0</v>
      </c>
      <c r="GK101">
        <v>0</v>
      </c>
    </row>
    <row r="102" spans="1:193" x14ac:dyDescent="0.3">
      <c r="A102" s="110">
        <v>45966.848946759259</v>
      </c>
      <c r="B102" t="s">
        <v>796</v>
      </c>
      <c r="C102" t="s">
        <v>460</v>
      </c>
      <c r="D102">
        <v>12</v>
      </c>
      <c r="E102">
        <v>1</v>
      </c>
      <c r="F102">
        <v>2100</v>
      </c>
      <c r="G102" t="s">
        <v>452</v>
      </c>
      <c r="H102" t="s">
        <v>453</v>
      </c>
      <c r="I102">
        <v>0</v>
      </c>
      <c r="J102">
        <v>0</v>
      </c>
      <c r="K102">
        <v>3.85</v>
      </c>
      <c r="L102">
        <v>15</v>
      </c>
      <c r="M102">
        <v>1642.43</v>
      </c>
      <c r="N102">
        <v>235.43199999999999</v>
      </c>
      <c r="O102">
        <v>277.07299999999998</v>
      </c>
      <c r="P102">
        <v>1271.28</v>
      </c>
      <c r="Q102">
        <v>0</v>
      </c>
      <c r="R102">
        <v>-4222.1400000000003</v>
      </c>
      <c r="S102">
        <v>0</v>
      </c>
      <c r="T102">
        <v>0</v>
      </c>
      <c r="U102">
        <v>505.55700000000002</v>
      </c>
      <c r="V102">
        <v>940.84699999999998</v>
      </c>
      <c r="W102">
        <v>2025.88</v>
      </c>
      <c r="X102">
        <v>119.621</v>
      </c>
      <c r="Y102">
        <v>2795.98</v>
      </c>
      <c r="Z102">
        <v>3426.22</v>
      </c>
      <c r="AA102">
        <v>73.798100000000005</v>
      </c>
      <c r="AB102">
        <v>0</v>
      </c>
      <c r="AC102">
        <v>0</v>
      </c>
      <c r="AD102">
        <v>0</v>
      </c>
      <c r="AE102">
        <v>43.1492</v>
      </c>
      <c r="AF102">
        <v>43.1492</v>
      </c>
      <c r="AG102">
        <v>0</v>
      </c>
      <c r="AH102">
        <v>6.27</v>
      </c>
      <c r="AI102">
        <v>0.83</v>
      </c>
      <c r="AJ102">
        <v>0.88</v>
      </c>
      <c r="AK102">
        <v>4.07</v>
      </c>
      <c r="AL102">
        <v>0</v>
      </c>
      <c r="AM102">
        <v>-5.18</v>
      </c>
      <c r="AN102">
        <v>0</v>
      </c>
      <c r="AO102">
        <v>0</v>
      </c>
      <c r="AP102">
        <v>1.75</v>
      </c>
      <c r="AQ102">
        <v>5.44</v>
      </c>
      <c r="AR102">
        <v>6.66</v>
      </c>
      <c r="AS102">
        <v>0.42</v>
      </c>
      <c r="AT102">
        <v>21.14</v>
      </c>
      <c r="AU102">
        <v>12.05</v>
      </c>
      <c r="AV102">
        <v>2.52</v>
      </c>
      <c r="AW102">
        <v>0.15</v>
      </c>
      <c r="AX102">
        <v>0.22</v>
      </c>
      <c r="AY102">
        <v>1.08</v>
      </c>
      <c r="AZ102">
        <v>-0.87</v>
      </c>
      <c r="BA102">
        <v>0</v>
      </c>
      <c r="BB102">
        <v>0</v>
      </c>
      <c r="BC102">
        <v>0.5</v>
      </c>
      <c r="BD102">
        <v>2.57</v>
      </c>
      <c r="BE102">
        <v>1.76</v>
      </c>
      <c r="BF102">
        <v>0.12</v>
      </c>
      <c r="BG102">
        <v>8.0500000000000007</v>
      </c>
      <c r="BH102">
        <v>0.54629700000000003</v>
      </c>
      <c r="BI102">
        <v>9.0878899999999995E-3</v>
      </c>
      <c r="BJ102">
        <v>3.1638800000000002E-2</v>
      </c>
      <c r="BK102">
        <v>0.14361299999999999</v>
      </c>
      <c r="BL102">
        <v>0</v>
      </c>
      <c r="BM102">
        <v>-6.98747E-3</v>
      </c>
      <c r="BN102">
        <v>0</v>
      </c>
      <c r="BO102">
        <v>0</v>
      </c>
      <c r="BP102">
        <v>5.8625900000000002E-2</v>
      </c>
      <c r="BQ102">
        <v>8.6817800000000001E-2</v>
      </c>
      <c r="BR102">
        <v>0.24510499999999999</v>
      </c>
      <c r="BS102">
        <v>2.02483E-2</v>
      </c>
      <c r="BT102">
        <v>1.13445</v>
      </c>
      <c r="BU102">
        <v>0.73063699999999998</v>
      </c>
      <c r="BV102">
        <v>1642.07</v>
      </c>
      <c r="BW102">
        <v>235.41</v>
      </c>
      <c r="BX102">
        <v>277.07299999999998</v>
      </c>
      <c r="BY102">
        <v>1271.28</v>
      </c>
      <c r="BZ102">
        <v>-4222.1400000000003</v>
      </c>
      <c r="CA102">
        <v>505.55700000000002</v>
      </c>
      <c r="CB102">
        <v>940.84699999999998</v>
      </c>
      <c r="CC102">
        <v>2025.88</v>
      </c>
      <c r="CD102">
        <v>119.621</v>
      </c>
      <c r="CE102">
        <v>2795.6</v>
      </c>
      <c r="CF102">
        <v>3425.83</v>
      </c>
      <c r="CG102">
        <v>73.775199999999998</v>
      </c>
      <c r="CH102">
        <v>0</v>
      </c>
      <c r="CI102">
        <v>0</v>
      </c>
      <c r="CJ102">
        <v>43.1492</v>
      </c>
      <c r="CK102">
        <v>43.1492</v>
      </c>
      <c r="CL102">
        <v>0</v>
      </c>
      <c r="CM102">
        <v>6.27</v>
      </c>
      <c r="CN102">
        <v>0.83</v>
      </c>
      <c r="CO102">
        <v>0.88</v>
      </c>
      <c r="CP102">
        <v>4.07</v>
      </c>
      <c r="CQ102">
        <v>-5.18</v>
      </c>
      <c r="CR102">
        <v>1.75</v>
      </c>
      <c r="CS102">
        <v>5.44</v>
      </c>
      <c r="CT102">
        <v>6.66</v>
      </c>
      <c r="CU102">
        <v>0.42</v>
      </c>
      <c r="CV102">
        <v>21.14</v>
      </c>
      <c r="CW102">
        <v>12.05</v>
      </c>
      <c r="CX102">
        <v>2.5</v>
      </c>
      <c r="CY102">
        <v>0.15</v>
      </c>
      <c r="CZ102">
        <v>0.22</v>
      </c>
      <c r="DA102">
        <v>4.95</v>
      </c>
      <c r="DB102">
        <v>-0.87</v>
      </c>
      <c r="DC102">
        <v>0.5</v>
      </c>
      <c r="DD102">
        <v>2.57</v>
      </c>
      <c r="DE102">
        <v>1.76</v>
      </c>
      <c r="DF102">
        <v>0.12</v>
      </c>
      <c r="DG102">
        <v>11.9</v>
      </c>
      <c r="DH102">
        <v>0.546149</v>
      </c>
      <c r="DI102">
        <v>9.0878699999999996E-3</v>
      </c>
      <c r="DJ102">
        <v>3.1638800000000002E-2</v>
      </c>
      <c r="DK102">
        <v>0.14361299999999999</v>
      </c>
      <c r="DL102">
        <v>-6.98747E-3</v>
      </c>
      <c r="DM102">
        <v>5.8625900000000002E-2</v>
      </c>
      <c r="DN102">
        <v>8.6817800000000001E-2</v>
      </c>
      <c r="DO102">
        <v>0.24510499999999999</v>
      </c>
      <c r="DP102">
        <v>2.02483E-2</v>
      </c>
      <c r="DQ102">
        <v>1.1343000000000001</v>
      </c>
      <c r="DR102">
        <v>0.73048900000000005</v>
      </c>
      <c r="DS102" t="s">
        <v>689</v>
      </c>
      <c r="DT102" t="s">
        <v>700</v>
      </c>
      <c r="DU102" t="s">
        <v>701</v>
      </c>
      <c r="DV102" t="s">
        <v>455</v>
      </c>
      <c r="DW102">
        <v>-1.4772400000000001E-4</v>
      </c>
      <c r="DX102">
        <v>-1.4770399999999999E-4</v>
      </c>
      <c r="EC102">
        <v>12.05</v>
      </c>
      <c r="ED102">
        <v>0</v>
      </c>
      <c r="EE102">
        <v>12.05</v>
      </c>
      <c r="EF102">
        <v>0</v>
      </c>
      <c r="EG102">
        <v>3.97</v>
      </c>
      <c r="EH102">
        <v>0</v>
      </c>
      <c r="EI102">
        <v>2.93</v>
      </c>
      <c r="EJ102">
        <v>4.8899999999999997</v>
      </c>
      <c r="EK102">
        <v>1</v>
      </c>
      <c r="EL102">
        <v>1</v>
      </c>
      <c r="EM102">
        <v>2.6873</v>
      </c>
      <c r="EP102">
        <v>1</v>
      </c>
      <c r="EQ102">
        <v>1</v>
      </c>
      <c r="ER102">
        <v>26.847999999999999</v>
      </c>
      <c r="ES102">
        <v>27.213000000000001</v>
      </c>
      <c r="ET102">
        <v>26.9893</v>
      </c>
      <c r="EU102">
        <v>27.356400000000001</v>
      </c>
      <c r="EV102">
        <v>280.13600000000002</v>
      </c>
      <c r="EW102">
        <v>16.982700000000001</v>
      </c>
      <c r="EX102">
        <v>24.994700000000002</v>
      </c>
      <c r="EY102">
        <v>119.75</v>
      </c>
      <c r="EZ102">
        <v>0</v>
      </c>
      <c r="FA102">
        <v>-96.193399999999997</v>
      </c>
      <c r="FB102">
        <v>0</v>
      </c>
      <c r="FC102">
        <v>0</v>
      </c>
      <c r="FD102">
        <v>55.201799999999999</v>
      </c>
      <c r="FE102">
        <v>78.835300000000004</v>
      </c>
      <c r="FF102">
        <v>195.69200000000001</v>
      </c>
      <c r="FG102">
        <v>13.836600000000001</v>
      </c>
      <c r="FH102">
        <v>689.23599999999999</v>
      </c>
      <c r="FI102">
        <v>0</v>
      </c>
      <c r="FJ102">
        <v>0</v>
      </c>
      <c r="FK102">
        <v>0</v>
      </c>
      <c r="FL102">
        <v>252.315</v>
      </c>
      <c r="FM102">
        <v>252.315</v>
      </c>
      <c r="FN102">
        <v>280.07100000000003</v>
      </c>
      <c r="FO102">
        <v>16.9802</v>
      </c>
      <c r="FP102">
        <v>24.994700000000002</v>
      </c>
      <c r="FQ102">
        <v>119.75</v>
      </c>
      <c r="FR102">
        <v>-96.193399999999997</v>
      </c>
      <c r="FS102">
        <v>55.201799999999999</v>
      </c>
      <c r="FT102">
        <v>78.835300000000004</v>
      </c>
      <c r="FU102">
        <v>195.69200000000001</v>
      </c>
      <c r="FV102">
        <v>13.836600000000001</v>
      </c>
      <c r="FW102">
        <v>689.16899999999998</v>
      </c>
      <c r="FX102">
        <v>0</v>
      </c>
      <c r="FY102">
        <v>0</v>
      </c>
      <c r="FZ102">
        <v>252.315</v>
      </c>
      <c r="GA102">
        <v>252.315</v>
      </c>
      <c r="GB102">
        <v>2.6873</v>
      </c>
      <c r="GC102">
        <v>4223.38</v>
      </c>
      <c r="GD102">
        <v>2248.16</v>
      </c>
      <c r="GE102">
        <v>53.231299999999997</v>
      </c>
      <c r="GF102">
        <v>2.6873</v>
      </c>
      <c r="GG102">
        <v>4223.38</v>
      </c>
      <c r="GH102">
        <v>2248.14</v>
      </c>
      <c r="GI102">
        <v>53.230699999999999</v>
      </c>
      <c r="GJ102">
        <v>0</v>
      </c>
      <c r="GK102">
        <v>0</v>
      </c>
    </row>
    <row r="103" spans="1:193" x14ac:dyDescent="0.3">
      <c r="A103" s="110">
        <v>45966.848946759259</v>
      </c>
      <c r="B103" t="s">
        <v>796</v>
      </c>
      <c r="C103" t="s">
        <v>461</v>
      </c>
      <c r="D103">
        <v>12</v>
      </c>
      <c r="E103">
        <v>1</v>
      </c>
      <c r="F103">
        <v>2100</v>
      </c>
      <c r="G103" t="s">
        <v>452</v>
      </c>
      <c r="H103" t="s">
        <v>453</v>
      </c>
      <c r="I103">
        <v>0</v>
      </c>
      <c r="J103">
        <v>0</v>
      </c>
      <c r="K103">
        <v>3.85</v>
      </c>
      <c r="L103">
        <v>15</v>
      </c>
      <c r="M103">
        <v>1642.43</v>
      </c>
      <c r="N103">
        <v>235.43199999999999</v>
      </c>
      <c r="O103">
        <v>277.07299999999998</v>
      </c>
      <c r="P103">
        <v>1271.28</v>
      </c>
      <c r="Q103">
        <v>0</v>
      </c>
      <c r="R103">
        <v>-4222.1400000000003</v>
      </c>
      <c r="S103">
        <v>0</v>
      </c>
      <c r="T103">
        <v>0</v>
      </c>
      <c r="U103">
        <v>505.55700000000002</v>
      </c>
      <c r="V103">
        <v>940.84699999999998</v>
      </c>
      <c r="W103">
        <v>2025.88</v>
      </c>
      <c r="X103">
        <v>119.621</v>
      </c>
      <c r="Y103">
        <v>2795.98</v>
      </c>
      <c r="Z103">
        <v>3426.22</v>
      </c>
      <c r="AA103">
        <v>73.798100000000005</v>
      </c>
      <c r="AB103">
        <v>0</v>
      </c>
      <c r="AC103">
        <v>0</v>
      </c>
      <c r="AD103">
        <v>0</v>
      </c>
      <c r="AE103">
        <v>43.1492</v>
      </c>
      <c r="AF103">
        <v>43.1492</v>
      </c>
      <c r="AG103">
        <v>0</v>
      </c>
      <c r="AH103">
        <v>6.27</v>
      </c>
      <c r="AI103">
        <v>0.83</v>
      </c>
      <c r="AJ103">
        <v>0.88</v>
      </c>
      <c r="AK103">
        <v>4.07</v>
      </c>
      <c r="AL103">
        <v>0</v>
      </c>
      <c r="AM103">
        <v>-5.18</v>
      </c>
      <c r="AN103">
        <v>0</v>
      </c>
      <c r="AO103">
        <v>0</v>
      </c>
      <c r="AP103">
        <v>1.75</v>
      </c>
      <c r="AQ103">
        <v>5.44</v>
      </c>
      <c r="AR103">
        <v>6.66</v>
      </c>
      <c r="AS103">
        <v>0.42</v>
      </c>
      <c r="AT103">
        <v>21.14</v>
      </c>
      <c r="AU103">
        <v>12.05</v>
      </c>
      <c r="AV103">
        <v>2.52</v>
      </c>
      <c r="AW103">
        <v>0.15</v>
      </c>
      <c r="AX103">
        <v>0.22</v>
      </c>
      <c r="AY103">
        <v>1.08</v>
      </c>
      <c r="AZ103">
        <v>-0.87</v>
      </c>
      <c r="BA103">
        <v>0</v>
      </c>
      <c r="BB103">
        <v>0</v>
      </c>
      <c r="BC103">
        <v>0.5</v>
      </c>
      <c r="BD103">
        <v>2.57</v>
      </c>
      <c r="BE103">
        <v>1.76</v>
      </c>
      <c r="BF103">
        <v>0.12</v>
      </c>
      <c r="BG103">
        <v>8.0500000000000007</v>
      </c>
      <c r="BH103">
        <v>0.54629700000000003</v>
      </c>
      <c r="BI103">
        <v>9.0878899999999995E-3</v>
      </c>
      <c r="BJ103">
        <v>3.1638800000000002E-2</v>
      </c>
      <c r="BK103">
        <v>0.14361299999999999</v>
      </c>
      <c r="BL103">
        <v>0</v>
      </c>
      <c r="BM103">
        <v>-6.98747E-3</v>
      </c>
      <c r="BN103">
        <v>0</v>
      </c>
      <c r="BO103">
        <v>0</v>
      </c>
      <c r="BP103">
        <v>5.8625900000000002E-2</v>
      </c>
      <c r="BQ103">
        <v>8.6817800000000001E-2</v>
      </c>
      <c r="BR103">
        <v>0.24510499999999999</v>
      </c>
      <c r="BS103">
        <v>2.02483E-2</v>
      </c>
      <c r="BT103">
        <v>1.13445</v>
      </c>
      <c r="BU103">
        <v>0.73063599999999995</v>
      </c>
      <c r="BV103">
        <v>1642.07</v>
      </c>
      <c r="BW103">
        <v>235.41</v>
      </c>
      <c r="BX103">
        <v>277.07299999999998</v>
      </c>
      <c r="BY103">
        <v>1271.28</v>
      </c>
      <c r="BZ103">
        <v>-4222.1400000000003</v>
      </c>
      <c r="CA103">
        <v>505.55700000000002</v>
      </c>
      <c r="CB103">
        <v>940.84699999999998</v>
      </c>
      <c r="CC103">
        <v>2025.88</v>
      </c>
      <c r="CD103">
        <v>119.621</v>
      </c>
      <c r="CE103">
        <v>2795.6</v>
      </c>
      <c r="CF103">
        <v>3425.83</v>
      </c>
      <c r="CG103">
        <v>73.775199999999998</v>
      </c>
      <c r="CH103">
        <v>0</v>
      </c>
      <c r="CI103">
        <v>0</v>
      </c>
      <c r="CJ103">
        <v>43.1492</v>
      </c>
      <c r="CK103">
        <v>43.1492</v>
      </c>
      <c r="CL103">
        <v>0</v>
      </c>
      <c r="CM103">
        <v>6.27</v>
      </c>
      <c r="CN103">
        <v>0.83</v>
      </c>
      <c r="CO103">
        <v>0.88</v>
      </c>
      <c r="CP103">
        <v>4.07</v>
      </c>
      <c r="CQ103">
        <v>-5.18</v>
      </c>
      <c r="CR103">
        <v>1.75</v>
      </c>
      <c r="CS103">
        <v>5.44</v>
      </c>
      <c r="CT103">
        <v>6.66</v>
      </c>
      <c r="CU103">
        <v>0.42</v>
      </c>
      <c r="CV103">
        <v>21.14</v>
      </c>
      <c r="CW103">
        <v>12.05</v>
      </c>
      <c r="CX103">
        <v>2.5</v>
      </c>
      <c r="CY103">
        <v>0.15</v>
      </c>
      <c r="CZ103">
        <v>0.22</v>
      </c>
      <c r="DA103">
        <v>4.95</v>
      </c>
      <c r="DB103">
        <v>-0.87</v>
      </c>
      <c r="DC103">
        <v>0.5</v>
      </c>
      <c r="DD103">
        <v>2.57</v>
      </c>
      <c r="DE103">
        <v>1.76</v>
      </c>
      <c r="DF103">
        <v>0.12</v>
      </c>
      <c r="DG103">
        <v>11.9</v>
      </c>
      <c r="DH103">
        <v>0.546149</v>
      </c>
      <c r="DI103">
        <v>9.0878699999999996E-3</v>
      </c>
      <c r="DJ103">
        <v>3.1638800000000002E-2</v>
      </c>
      <c r="DK103">
        <v>0.14361299999999999</v>
      </c>
      <c r="DL103">
        <v>-6.98747E-3</v>
      </c>
      <c r="DM103">
        <v>5.8625900000000002E-2</v>
      </c>
      <c r="DN103">
        <v>8.6817800000000001E-2</v>
      </c>
      <c r="DO103">
        <v>0.24510499999999999</v>
      </c>
      <c r="DP103">
        <v>2.02483E-2</v>
      </c>
      <c r="DQ103">
        <v>1.1343000000000001</v>
      </c>
      <c r="DR103">
        <v>0.73048900000000005</v>
      </c>
      <c r="DS103" t="s">
        <v>689</v>
      </c>
      <c r="DT103" t="s">
        <v>700</v>
      </c>
      <c r="DU103" t="s">
        <v>701</v>
      </c>
      <c r="DV103" t="s">
        <v>455</v>
      </c>
      <c r="DW103">
        <v>-1.47641E-4</v>
      </c>
      <c r="DX103">
        <v>-1.47627E-4</v>
      </c>
      <c r="EC103">
        <v>12.05</v>
      </c>
      <c r="ED103">
        <v>0</v>
      </c>
      <c r="EE103">
        <v>12.05</v>
      </c>
      <c r="EF103">
        <v>0</v>
      </c>
      <c r="EG103">
        <v>3.97</v>
      </c>
      <c r="EH103">
        <v>0</v>
      </c>
      <c r="EI103">
        <v>2.93</v>
      </c>
      <c r="EJ103">
        <v>4.8899999999999997</v>
      </c>
      <c r="EK103">
        <v>1</v>
      </c>
      <c r="EL103">
        <v>1</v>
      </c>
      <c r="EM103">
        <v>2.6873</v>
      </c>
      <c r="EP103">
        <v>1</v>
      </c>
      <c r="EQ103">
        <v>1</v>
      </c>
      <c r="ER103">
        <v>26.847999999999999</v>
      </c>
      <c r="ES103">
        <v>27.213000000000001</v>
      </c>
      <c r="ET103">
        <v>26.9893</v>
      </c>
      <c r="EU103">
        <v>27.356400000000001</v>
      </c>
      <c r="EV103">
        <v>280.13600000000002</v>
      </c>
      <c r="EW103">
        <v>16.982700000000001</v>
      </c>
      <c r="EX103">
        <v>24.994700000000002</v>
      </c>
      <c r="EY103">
        <v>119.75</v>
      </c>
      <c r="EZ103">
        <v>0</v>
      </c>
      <c r="FA103">
        <v>-96.193399999999997</v>
      </c>
      <c r="FB103">
        <v>0</v>
      </c>
      <c r="FC103">
        <v>0</v>
      </c>
      <c r="FD103">
        <v>55.201799999999999</v>
      </c>
      <c r="FE103">
        <v>78.835300000000004</v>
      </c>
      <c r="FF103">
        <v>195.69200000000001</v>
      </c>
      <c r="FG103">
        <v>13.836600000000001</v>
      </c>
      <c r="FH103">
        <v>689.23599999999999</v>
      </c>
      <c r="FI103">
        <v>0</v>
      </c>
      <c r="FJ103">
        <v>0</v>
      </c>
      <c r="FK103">
        <v>0</v>
      </c>
      <c r="FL103">
        <v>252.315</v>
      </c>
      <c r="FM103">
        <v>252.315</v>
      </c>
      <c r="FN103">
        <v>280.07100000000003</v>
      </c>
      <c r="FO103">
        <v>16.9802</v>
      </c>
      <c r="FP103">
        <v>24.994700000000002</v>
      </c>
      <c r="FQ103">
        <v>119.75</v>
      </c>
      <c r="FR103">
        <v>-96.193399999999997</v>
      </c>
      <c r="FS103">
        <v>55.201799999999999</v>
      </c>
      <c r="FT103">
        <v>78.835300000000004</v>
      </c>
      <c r="FU103">
        <v>195.69200000000001</v>
      </c>
      <c r="FV103">
        <v>13.836600000000001</v>
      </c>
      <c r="FW103">
        <v>689.16899999999998</v>
      </c>
      <c r="FX103">
        <v>0</v>
      </c>
      <c r="FY103">
        <v>0</v>
      </c>
      <c r="FZ103">
        <v>252.315</v>
      </c>
      <c r="GA103">
        <v>252.315</v>
      </c>
      <c r="GB103">
        <v>2.6873</v>
      </c>
      <c r="GC103">
        <v>4223.38</v>
      </c>
      <c r="GD103">
        <v>2248.16</v>
      </c>
      <c r="GE103">
        <v>53.231299999999997</v>
      </c>
      <c r="GF103">
        <v>2.6873</v>
      </c>
      <c r="GG103">
        <v>4223.38</v>
      </c>
      <c r="GH103">
        <v>2248.14</v>
      </c>
      <c r="GI103">
        <v>53.230699999999999</v>
      </c>
      <c r="GJ103">
        <v>0</v>
      </c>
      <c r="GK103">
        <v>0</v>
      </c>
    </row>
    <row r="104" spans="1:193" x14ac:dyDescent="0.3">
      <c r="A104" s="110">
        <v>45966.849606481483</v>
      </c>
      <c r="B104" t="s">
        <v>797</v>
      </c>
      <c r="D104">
        <v>12</v>
      </c>
      <c r="E104">
        <v>1</v>
      </c>
      <c r="F104">
        <v>2100</v>
      </c>
      <c r="G104" t="s">
        <v>452</v>
      </c>
      <c r="H104" t="s">
        <v>456</v>
      </c>
      <c r="I104">
        <v>0.06</v>
      </c>
      <c r="J104">
        <v>0.11</v>
      </c>
      <c r="K104">
        <v>3.93</v>
      </c>
      <c r="L104">
        <v>-6</v>
      </c>
      <c r="M104">
        <v>1590.57</v>
      </c>
      <c r="N104">
        <v>257.387</v>
      </c>
      <c r="O104">
        <v>277.07299999999998</v>
      </c>
      <c r="P104">
        <v>1288.58</v>
      </c>
      <c r="Q104">
        <v>0</v>
      </c>
      <c r="R104">
        <v>-4222.1400000000003</v>
      </c>
      <c r="S104">
        <v>0</v>
      </c>
      <c r="T104">
        <v>0</v>
      </c>
      <c r="U104">
        <v>505.55700000000002</v>
      </c>
      <c r="V104">
        <v>939.48500000000001</v>
      </c>
      <c r="W104">
        <v>2025.88</v>
      </c>
      <c r="X104">
        <v>119.621</v>
      </c>
      <c r="Y104">
        <v>2782.01</v>
      </c>
      <c r="Z104">
        <v>3413.61</v>
      </c>
      <c r="AA104">
        <v>94.5565</v>
      </c>
      <c r="AB104">
        <v>0</v>
      </c>
      <c r="AC104">
        <v>0</v>
      </c>
      <c r="AD104">
        <v>0</v>
      </c>
      <c r="AE104">
        <v>43.1492</v>
      </c>
      <c r="AF104">
        <v>43.1492</v>
      </c>
      <c r="AG104">
        <v>0</v>
      </c>
      <c r="AH104">
        <v>6.06</v>
      </c>
      <c r="AI104">
        <v>0.91</v>
      </c>
      <c r="AJ104">
        <v>0.88</v>
      </c>
      <c r="AK104">
        <v>4.1399999999999997</v>
      </c>
      <c r="AL104">
        <v>0</v>
      </c>
      <c r="AM104">
        <v>-5.23</v>
      </c>
      <c r="AN104">
        <v>0</v>
      </c>
      <c r="AO104">
        <v>0</v>
      </c>
      <c r="AP104">
        <v>1.75</v>
      </c>
      <c r="AQ104">
        <v>5.44</v>
      </c>
      <c r="AR104">
        <v>6.66</v>
      </c>
      <c r="AS104">
        <v>0.42</v>
      </c>
      <c r="AT104">
        <v>21.03</v>
      </c>
      <c r="AU104">
        <v>11.99</v>
      </c>
      <c r="AV104">
        <v>2.4</v>
      </c>
      <c r="AW104">
        <v>0.17</v>
      </c>
      <c r="AX104">
        <v>0.22</v>
      </c>
      <c r="AY104">
        <v>1.1000000000000001</v>
      </c>
      <c r="AZ104">
        <v>-0.87</v>
      </c>
      <c r="BA104">
        <v>0</v>
      </c>
      <c r="BB104">
        <v>0</v>
      </c>
      <c r="BC104">
        <v>0.5</v>
      </c>
      <c r="BD104">
        <v>2.57</v>
      </c>
      <c r="BE104">
        <v>1.76</v>
      </c>
      <c r="BF104">
        <v>0.12</v>
      </c>
      <c r="BG104">
        <v>7.97</v>
      </c>
      <c r="BH104">
        <v>0.53629300000000002</v>
      </c>
      <c r="BI104">
        <v>9.4479300000000002E-3</v>
      </c>
      <c r="BJ104">
        <v>3.1638800000000002E-2</v>
      </c>
      <c r="BK104">
        <v>0.14596999999999999</v>
      </c>
      <c r="BL104">
        <v>0</v>
      </c>
      <c r="BM104">
        <v>-6.98747E-3</v>
      </c>
      <c r="BN104">
        <v>0</v>
      </c>
      <c r="BO104">
        <v>0</v>
      </c>
      <c r="BP104">
        <v>5.8625900000000002E-2</v>
      </c>
      <c r="BQ104">
        <v>8.6673899999999998E-2</v>
      </c>
      <c r="BR104">
        <v>0.24510499999999999</v>
      </c>
      <c r="BS104">
        <v>2.02483E-2</v>
      </c>
      <c r="BT104">
        <v>1.1270199999999999</v>
      </c>
      <c r="BU104">
        <v>0.72335000000000005</v>
      </c>
      <c r="BV104">
        <v>1642.07</v>
      </c>
      <c r="BW104">
        <v>235.41</v>
      </c>
      <c r="BX104">
        <v>277.07299999999998</v>
      </c>
      <c r="BY104">
        <v>1271.28</v>
      </c>
      <c r="BZ104">
        <v>-4222.1400000000003</v>
      </c>
      <c r="CA104">
        <v>505.55700000000002</v>
      </c>
      <c r="CB104">
        <v>940.84699999999998</v>
      </c>
      <c r="CC104">
        <v>2025.88</v>
      </c>
      <c r="CD104">
        <v>119.621</v>
      </c>
      <c r="CE104">
        <v>2795.6</v>
      </c>
      <c r="CF104">
        <v>3425.83</v>
      </c>
      <c r="CG104">
        <v>73.775199999999998</v>
      </c>
      <c r="CH104">
        <v>0</v>
      </c>
      <c r="CI104">
        <v>0</v>
      </c>
      <c r="CJ104">
        <v>43.1492</v>
      </c>
      <c r="CK104">
        <v>43.1492</v>
      </c>
      <c r="CL104">
        <v>0</v>
      </c>
      <c r="CM104">
        <v>6.27</v>
      </c>
      <c r="CN104">
        <v>0.83</v>
      </c>
      <c r="CO104">
        <v>0.88</v>
      </c>
      <c r="CP104">
        <v>4.07</v>
      </c>
      <c r="CQ104">
        <v>-5.18</v>
      </c>
      <c r="CR104">
        <v>1.75</v>
      </c>
      <c r="CS104">
        <v>5.44</v>
      </c>
      <c r="CT104">
        <v>6.66</v>
      </c>
      <c r="CU104">
        <v>0.42</v>
      </c>
      <c r="CV104">
        <v>21.14</v>
      </c>
      <c r="CW104">
        <v>12.05</v>
      </c>
      <c r="CX104">
        <v>2.5</v>
      </c>
      <c r="CY104">
        <v>0.15</v>
      </c>
      <c r="CZ104">
        <v>0.22</v>
      </c>
      <c r="DA104">
        <v>4.95</v>
      </c>
      <c r="DB104">
        <v>-0.87</v>
      </c>
      <c r="DC104">
        <v>0.5</v>
      </c>
      <c r="DD104">
        <v>2.57</v>
      </c>
      <c r="DE104">
        <v>1.76</v>
      </c>
      <c r="DF104">
        <v>0.12</v>
      </c>
      <c r="DG104">
        <v>11.9</v>
      </c>
      <c r="DH104">
        <v>0.546149</v>
      </c>
      <c r="DI104">
        <v>9.0878699999999996E-3</v>
      </c>
      <c r="DJ104">
        <v>3.1638800000000002E-2</v>
      </c>
      <c r="DK104">
        <v>0.14361299999999999</v>
      </c>
      <c r="DL104">
        <v>-6.98747E-3</v>
      </c>
      <c r="DM104">
        <v>5.8625900000000002E-2</v>
      </c>
      <c r="DN104">
        <v>8.6817800000000001E-2</v>
      </c>
      <c r="DO104">
        <v>0.24510499999999999</v>
      </c>
      <c r="DP104">
        <v>2.02483E-2</v>
      </c>
      <c r="DQ104">
        <v>1.1343000000000001</v>
      </c>
      <c r="DR104">
        <v>0.73048900000000005</v>
      </c>
      <c r="DS104" t="s">
        <v>689</v>
      </c>
      <c r="DT104" t="s">
        <v>700</v>
      </c>
      <c r="DU104" t="s">
        <v>701</v>
      </c>
      <c r="DV104" t="s">
        <v>455</v>
      </c>
      <c r="DW104">
        <v>7.2824200000000004E-3</v>
      </c>
      <c r="DX104">
        <v>7.1385099999999998E-3</v>
      </c>
      <c r="EC104">
        <v>11.99</v>
      </c>
      <c r="ED104">
        <v>0</v>
      </c>
      <c r="EE104">
        <v>12.05</v>
      </c>
      <c r="EF104">
        <v>0</v>
      </c>
      <c r="EG104">
        <v>3.89</v>
      </c>
      <c r="EH104">
        <v>0</v>
      </c>
      <c r="EI104">
        <v>2.93</v>
      </c>
      <c r="EJ104">
        <v>4.8899999999999997</v>
      </c>
      <c r="EK104">
        <v>1</v>
      </c>
      <c r="EL104">
        <v>1</v>
      </c>
      <c r="EM104">
        <v>2.6873</v>
      </c>
      <c r="EP104">
        <v>1</v>
      </c>
      <c r="EQ104">
        <v>1</v>
      </c>
      <c r="ER104">
        <v>26.847999999999999</v>
      </c>
      <c r="ES104">
        <v>27.213000000000001</v>
      </c>
      <c r="ET104">
        <v>26.9893</v>
      </c>
      <c r="EU104">
        <v>27.356400000000001</v>
      </c>
      <c r="EV104">
        <v>533.93600000000004</v>
      </c>
      <c r="EW104">
        <v>38.0366</v>
      </c>
      <c r="EX104">
        <v>49.9895</v>
      </c>
      <c r="EY104">
        <v>244.29900000000001</v>
      </c>
      <c r="EZ104">
        <v>0</v>
      </c>
      <c r="FA104">
        <v>-288.58</v>
      </c>
      <c r="FB104">
        <v>0</v>
      </c>
      <c r="FC104">
        <v>0</v>
      </c>
      <c r="FD104">
        <v>110.404</v>
      </c>
      <c r="FE104">
        <v>157.30600000000001</v>
      </c>
      <c r="FF104">
        <v>391.38499999999999</v>
      </c>
      <c r="FG104">
        <v>27.673200000000001</v>
      </c>
      <c r="FH104">
        <v>1264.45</v>
      </c>
      <c r="FI104">
        <v>0</v>
      </c>
      <c r="FJ104">
        <v>0</v>
      </c>
      <c r="FK104">
        <v>0</v>
      </c>
      <c r="FL104">
        <v>252.315</v>
      </c>
      <c r="FM104">
        <v>252.315</v>
      </c>
      <c r="FN104">
        <v>280.07100000000003</v>
      </c>
      <c r="FO104">
        <v>16.9802</v>
      </c>
      <c r="FP104">
        <v>24.994700000000002</v>
      </c>
      <c r="FQ104">
        <v>119.75</v>
      </c>
      <c r="FR104">
        <v>-96.193399999999997</v>
      </c>
      <c r="FS104">
        <v>55.201799999999999</v>
      </c>
      <c r="FT104">
        <v>78.835300000000004</v>
      </c>
      <c r="FU104">
        <v>195.69200000000001</v>
      </c>
      <c r="FV104">
        <v>13.836600000000001</v>
      </c>
      <c r="FW104">
        <v>689.16899999999998</v>
      </c>
      <c r="FX104">
        <v>0</v>
      </c>
      <c r="FY104">
        <v>0</v>
      </c>
      <c r="FZ104">
        <v>252.315</v>
      </c>
      <c r="GA104">
        <v>252.315</v>
      </c>
      <c r="GB104">
        <v>2.6873</v>
      </c>
      <c r="GC104">
        <v>4223.38</v>
      </c>
      <c r="GD104">
        <v>2226.59</v>
      </c>
      <c r="GE104">
        <v>52.720500000000001</v>
      </c>
      <c r="GF104">
        <v>2.6873</v>
      </c>
      <c r="GG104">
        <v>4223.38</v>
      </c>
      <c r="GH104">
        <v>2248.14</v>
      </c>
      <c r="GI104">
        <v>53.230699999999999</v>
      </c>
      <c r="GJ104">
        <v>0</v>
      </c>
      <c r="GK104">
        <v>0</v>
      </c>
    </row>
    <row r="105" spans="1:193" x14ac:dyDescent="0.3">
      <c r="A105" s="110">
        <v>45966.850590277776</v>
      </c>
      <c r="B105" t="s">
        <v>798</v>
      </c>
      <c r="C105" t="s">
        <v>457</v>
      </c>
      <c r="D105">
        <v>12</v>
      </c>
      <c r="E105">
        <v>1</v>
      </c>
      <c r="F105">
        <v>2100</v>
      </c>
      <c r="G105" t="s">
        <v>452</v>
      </c>
      <c r="H105" t="s">
        <v>456</v>
      </c>
      <c r="I105">
        <v>-0.28999999999999998</v>
      </c>
      <c r="J105">
        <v>-0.22</v>
      </c>
      <c r="K105">
        <v>3.76</v>
      </c>
      <c r="L105">
        <v>3</v>
      </c>
      <c r="M105">
        <v>1687.88</v>
      </c>
      <c r="N105">
        <v>262.27199999999999</v>
      </c>
      <c r="O105">
        <v>277.07299999999998</v>
      </c>
      <c r="P105">
        <v>1282.94</v>
      </c>
      <c r="Q105">
        <v>0</v>
      </c>
      <c r="R105">
        <v>-4222.1400000000003</v>
      </c>
      <c r="S105">
        <v>0</v>
      </c>
      <c r="T105">
        <v>0</v>
      </c>
      <c r="U105">
        <v>505.55700000000002</v>
      </c>
      <c r="V105">
        <v>941.08500000000004</v>
      </c>
      <c r="W105">
        <v>2025.88</v>
      </c>
      <c r="X105">
        <v>119.621</v>
      </c>
      <c r="Y105">
        <v>2880.17</v>
      </c>
      <c r="Z105">
        <v>3510.17</v>
      </c>
      <c r="AA105">
        <v>86.255499999999998</v>
      </c>
      <c r="AB105">
        <v>0</v>
      </c>
      <c r="AC105">
        <v>0</v>
      </c>
      <c r="AD105">
        <v>0</v>
      </c>
      <c r="AE105">
        <v>43.1492</v>
      </c>
      <c r="AF105">
        <v>43.1492</v>
      </c>
      <c r="AG105">
        <v>0</v>
      </c>
      <c r="AH105">
        <v>6.44</v>
      </c>
      <c r="AI105">
        <v>0.92</v>
      </c>
      <c r="AJ105">
        <v>0.88</v>
      </c>
      <c r="AK105">
        <v>4.0999999999999996</v>
      </c>
      <c r="AL105">
        <v>0</v>
      </c>
      <c r="AM105">
        <v>-5.25</v>
      </c>
      <c r="AN105">
        <v>0</v>
      </c>
      <c r="AO105">
        <v>0</v>
      </c>
      <c r="AP105">
        <v>1.75</v>
      </c>
      <c r="AQ105">
        <v>5.44</v>
      </c>
      <c r="AR105">
        <v>6.66</v>
      </c>
      <c r="AS105">
        <v>0.42</v>
      </c>
      <c r="AT105">
        <v>21.36</v>
      </c>
      <c r="AU105">
        <v>12.34</v>
      </c>
      <c r="AV105">
        <v>2.59</v>
      </c>
      <c r="AW105">
        <v>0.17</v>
      </c>
      <c r="AX105">
        <v>0.22</v>
      </c>
      <c r="AY105">
        <v>1.08</v>
      </c>
      <c r="AZ105">
        <v>-0.87</v>
      </c>
      <c r="BA105">
        <v>0</v>
      </c>
      <c r="BB105">
        <v>0</v>
      </c>
      <c r="BC105">
        <v>0.5</v>
      </c>
      <c r="BD105">
        <v>2.57</v>
      </c>
      <c r="BE105">
        <v>1.76</v>
      </c>
      <c r="BF105">
        <v>0.12</v>
      </c>
      <c r="BG105">
        <v>8.14</v>
      </c>
      <c r="BH105">
        <v>0.55046099999999998</v>
      </c>
      <c r="BI105">
        <v>9.1355299999999993E-3</v>
      </c>
      <c r="BJ105">
        <v>3.1638800000000002E-2</v>
      </c>
      <c r="BK105">
        <v>0.14313600000000001</v>
      </c>
      <c r="BL105">
        <v>0</v>
      </c>
      <c r="BM105">
        <v>-6.98747E-3</v>
      </c>
      <c r="BN105">
        <v>0</v>
      </c>
      <c r="BO105">
        <v>0</v>
      </c>
      <c r="BP105">
        <v>5.8625900000000002E-2</v>
      </c>
      <c r="BQ105">
        <v>8.68231E-2</v>
      </c>
      <c r="BR105">
        <v>0.24510499999999999</v>
      </c>
      <c r="BS105">
        <v>2.02483E-2</v>
      </c>
      <c r="BT105">
        <v>1.13819</v>
      </c>
      <c r="BU105">
        <v>0.73437200000000002</v>
      </c>
      <c r="BV105">
        <v>1642.07</v>
      </c>
      <c r="BW105">
        <v>235.41</v>
      </c>
      <c r="BX105">
        <v>277.07299999999998</v>
      </c>
      <c r="BY105">
        <v>1271.28</v>
      </c>
      <c r="BZ105">
        <v>-4222.1400000000003</v>
      </c>
      <c r="CA105">
        <v>505.55700000000002</v>
      </c>
      <c r="CB105">
        <v>940.84699999999998</v>
      </c>
      <c r="CC105">
        <v>2025.88</v>
      </c>
      <c r="CD105">
        <v>119.621</v>
      </c>
      <c r="CE105">
        <v>2795.6</v>
      </c>
      <c r="CF105">
        <v>3425.83</v>
      </c>
      <c r="CG105">
        <v>73.775199999999998</v>
      </c>
      <c r="CH105">
        <v>0</v>
      </c>
      <c r="CI105">
        <v>0</v>
      </c>
      <c r="CJ105">
        <v>43.1492</v>
      </c>
      <c r="CK105">
        <v>43.1492</v>
      </c>
      <c r="CL105">
        <v>0</v>
      </c>
      <c r="CM105">
        <v>6.27</v>
      </c>
      <c r="CN105">
        <v>0.83</v>
      </c>
      <c r="CO105">
        <v>0.88</v>
      </c>
      <c r="CP105">
        <v>4.07</v>
      </c>
      <c r="CQ105">
        <v>-5.18</v>
      </c>
      <c r="CR105">
        <v>1.75</v>
      </c>
      <c r="CS105">
        <v>5.44</v>
      </c>
      <c r="CT105">
        <v>6.66</v>
      </c>
      <c r="CU105">
        <v>0.42</v>
      </c>
      <c r="CV105">
        <v>21.14</v>
      </c>
      <c r="CW105">
        <v>12.05</v>
      </c>
      <c r="CX105">
        <v>2.5</v>
      </c>
      <c r="CY105">
        <v>0.15</v>
      </c>
      <c r="CZ105">
        <v>0.22</v>
      </c>
      <c r="DA105">
        <v>4.95</v>
      </c>
      <c r="DB105">
        <v>-0.87</v>
      </c>
      <c r="DC105">
        <v>0.5</v>
      </c>
      <c r="DD105">
        <v>2.57</v>
      </c>
      <c r="DE105">
        <v>1.76</v>
      </c>
      <c r="DF105">
        <v>0.12</v>
      </c>
      <c r="DG105">
        <v>11.9</v>
      </c>
      <c r="DH105">
        <v>0.546149</v>
      </c>
      <c r="DI105">
        <v>9.0878699999999996E-3</v>
      </c>
      <c r="DJ105">
        <v>3.1638800000000002E-2</v>
      </c>
      <c r="DK105">
        <v>0.14361299999999999</v>
      </c>
      <c r="DL105">
        <v>-6.98747E-3</v>
      </c>
      <c r="DM105">
        <v>5.8625900000000002E-2</v>
      </c>
      <c r="DN105">
        <v>8.6817800000000001E-2</v>
      </c>
      <c r="DO105">
        <v>0.24510499999999999</v>
      </c>
      <c r="DP105">
        <v>2.02483E-2</v>
      </c>
      <c r="DQ105">
        <v>1.1343000000000001</v>
      </c>
      <c r="DR105">
        <v>0.73048900000000005</v>
      </c>
      <c r="DS105" t="s">
        <v>689</v>
      </c>
      <c r="DT105" t="s">
        <v>700</v>
      </c>
      <c r="DU105" t="s">
        <v>701</v>
      </c>
      <c r="DV105" t="s">
        <v>455</v>
      </c>
      <c r="DW105">
        <v>-3.8881900000000001E-3</v>
      </c>
      <c r="DX105">
        <v>-3.8829099999999998E-3</v>
      </c>
      <c r="EC105">
        <v>12.34</v>
      </c>
      <c r="ED105">
        <v>0</v>
      </c>
      <c r="EE105">
        <v>12.05</v>
      </c>
      <c r="EF105">
        <v>0</v>
      </c>
      <c r="EG105">
        <v>4.0599999999999996</v>
      </c>
      <c r="EH105">
        <v>0</v>
      </c>
      <c r="EI105">
        <v>2.93</v>
      </c>
      <c r="EJ105">
        <v>4.8899999999999997</v>
      </c>
      <c r="EK105">
        <v>1</v>
      </c>
      <c r="EL105">
        <v>1</v>
      </c>
      <c r="EM105">
        <v>2.6873</v>
      </c>
      <c r="EP105">
        <v>1</v>
      </c>
      <c r="EQ105">
        <v>1</v>
      </c>
      <c r="ER105">
        <v>0</v>
      </c>
      <c r="ES105">
        <v>0</v>
      </c>
      <c r="ET105">
        <v>26.9893</v>
      </c>
      <c r="EU105">
        <v>27.356400000000001</v>
      </c>
      <c r="EV105">
        <v>288.02999999999997</v>
      </c>
      <c r="EW105">
        <v>18.366499999999998</v>
      </c>
      <c r="EX105">
        <v>24.994700000000002</v>
      </c>
      <c r="EY105">
        <v>120.20099999999999</v>
      </c>
      <c r="EZ105">
        <v>0</v>
      </c>
      <c r="FA105">
        <v>-96.193399999999997</v>
      </c>
      <c r="FB105">
        <v>0</v>
      </c>
      <c r="FC105">
        <v>0</v>
      </c>
      <c r="FD105">
        <v>55.201799999999999</v>
      </c>
      <c r="FE105">
        <v>78.887</v>
      </c>
      <c r="FF105">
        <v>195.69200000000001</v>
      </c>
      <c r="FG105">
        <v>13.836600000000001</v>
      </c>
      <c r="FH105">
        <v>699.01700000000005</v>
      </c>
      <c r="FI105">
        <v>0</v>
      </c>
      <c r="FJ105">
        <v>0</v>
      </c>
      <c r="FK105">
        <v>0</v>
      </c>
      <c r="FL105">
        <v>252.315</v>
      </c>
      <c r="FM105">
        <v>252.315</v>
      </c>
      <c r="FN105">
        <v>280.07100000000003</v>
      </c>
      <c r="FO105">
        <v>16.9802</v>
      </c>
      <c r="FP105">
        <v>24.994700000000002</v>
      </c>
      <c r="FQ105">
        <v>119.75</v>
      </c>
      <c r="FR105">
        <v>-96.193399999999997</v>
      </c>
      <c r="FS105">
        <v>55.201799999999999</v>
      </c>
      <c r="FT105">
        <v>78.835300000000004</v>
      </c>
      <c r="FU105">
        <v>195.69200000000001</v>
      </c>
      <c r="FV105">
        <v>13.836600000000001</v>
      </c>
      <c r="FW105">
        <v>689.16899999999998</v>
      </c>
      <c r="FX105">
        <v>0</v>
      </c>
      <c r="FY105">
        <v>0</v>
      </c>
      <c r="FZ105">
        <v>252.315</v>
      </c>
      <c r="GA105">
        <v>252.315</v>
      </c>
      <c r="GB105">
        <v>2.6873</v>
      </c>
      <c r="GC105">
        <v>4223.38</v>
      </c>
      <c r="GD105">
        <v>2217.4899999999998</v>
      </c>
      <c r="GE105">
        <v>52.505099999999999</v>
      </c>
      <c r="GF105">
        <v>2.6873</v>
      </c>
      <c r="GG105">
        <v>4223.38</v>
      </c>
      <c r="GH105">
        <v>2248.14</v>
      </c>
      <c r="GI105">
        <v>53.230699999999999</v>
      </c>
      <c r="GJ105">
        <v>0</v>
      </c>
      <c r="GK105">
        <v>0</v>
      </c>
    </row>
    <row r="106" spans="1:193" x14ac:dyDescent="0.3">
      <c r="A106" s="110">
        <v>45966.850590277776</v>
      </c>
      <c r="B106" t="s">
        <v>798</v>
      </c>
      <c r="C106" t="s">
        <v>458</v>
      </c>
      <c r="D106">
        <v>12</v>
      </c>
      <c r="E106">
        <v>1</v>
      </c>
      <c r="F106">
        <v>2100</v>
      </c>
      <c r="G106" t="s">
        <v>452</v>
      </c>
      <c r="H106" t="s">
        <v>456</v>
      </c>
      <c r="I106">
        <v>0.51</v>
      </c>
      <c r="J106">
        <v>0.47</v>
      </c>
      <c r="K106">
        <v>4.03</v>
      </c>
      <c r="L106">
        <v>49</v>
      </c>
      <c r="M106">
        <v>1531.58</v>
      </c>
      <c r="N106">
        <v>176.74199999999999</v>
      </c>
      <c r="O106">
        <v>277.07299999999998</v>
      </c>
      <c r="P106">
        <v>1304.79</v>
      </c>
      <c r="Q106">
        <v>0</v>
      </c>
      <c r="R106">
        <v>-4222.1400000000003</v>
      </c>
      <c r="S106">
        <v>0</v>
      </c>
      <c r="T106">
        <v>0</v>
      </c>
      <c r="U106">
        <v>505.55700000000002</v>
      </c>
      <c r="V106">
        <v>935</v>
      </c>
      <c r="W106">
        <v>2025.88</v>
      </c>
      <c r="X106">
        <v>119.621</v>
      </c>
      <c r="Y106">
        <v>2654.1</v>
      </c>
      <c r="Z106">
        <v>3290.18</v>
      </c>
      <c r="AA106">
        <v>39.826700000000002</v>
      </c>
      <c r="AB106">
        <v>0</v>
      </c>
      <c r="AC106">
        <v>0</v>
      </c>
      <c r="AD106">
        <v>0</v>
      </c>
      <c r="AE106">
        <v>43.1492</v>
      </c>
      <c r="AF106">
        <v>43.1492</v>
      </c>
      <c r="AG106">
        <v>0</v>
      </c>
      <c r="AH106">
        <v>5.87</v>
      </c>
      <c r="AI106">
        <v>0.61</v>
      </c>
      <c r="AJ106">
        <v>0.88</v>
      </c>
      <c r="AK106">
        <v>4.18</v>
      </c>
      <c r="AL106">
        <v>0</v>
      </c>
      <c r="AM106">
        <v>-5.13</v>
      </c>
      <c r="AN106">
        <v>0</v>
      </c>
      <c r="AO106">
        <v>0</v>
      </c>
      <c r="AP106">
        <v>1.75</v>
      </c>
      <c r="AQ106">
        <v>5.43</v>
      </c>
      <c r="AR106">
        <v>6.66</v>
      </c>
      <c r="AS106">
        <v>0.42</v>
      </c>
      <c r="AT106">
        <v>20.67</v>
      </c>
      <c r="AU106">
        <v>11.54</v>
      </c>
      <c r="AV106">
        <v>2.35</v>
      </c>
      <c r="AW106">
        <v>0.11</v>
      </c>
      <c r="AX106">
        <v>0.22</v>
      </c>
      <c r="AY106">
        <v>1.1100000000000001</v>
      </c>
      <c r="AZ106">
        <v>-0.87</v>
      </c>
      <c r="BA106">
        <v>0</v>
      </c>
      <c r="BB106">
        <v>0</v>
      </c>
      <c r="BC106">
        <v>0.5</v>
      </c>
      <c r="BD106">
        <v>2.57</v>
      </c>
      <c r="BE106">
        <v>1.76</v>
      </c>
      <c r="BF106">
        <v>0.12</v>
      </c>
      <c r="BG106">
        <v>7.87</v>
      </c>
      <c r="BH106">
        <v>0.53002099999999996</v>
      </c>
      <c r="BI106">
        <v>8.9803000000000001E-3</v>
      </c>
      <c r="BJ106">
        <v>3.1638800000000002E-2</v>
      </c>
      <c r="BK106">
        <v>0.14572499999999999</v>
      </c>
      <c r="BL106">
        <v>0</v>
      </c>
      <c r="BM106">
        <v>-6.98747E-3</v>
      </c>
      <c r="BN106">
        <v>0</v>
      </c>
      <c r="BO106">
        <v>0</v>
      </c>
      <c r="BP106">
        <v>5.8625900000000002E-2</v>
      </c>
      <c r="BQ106">
        <v>8.6452799999999996E-2</v>
      </c>
      <c r="BR106">
        <v>0.24510499999999999</v>
      </c>
      <c r="BS106">
        <v>2.02483E-2</v>
      </c>
      <c r="BT106">
        <v>1.11981</v>
      </c>
      <c r="BU106">
        <v>0.71636500000000003</v>
      </c>
      <c r="BV106">
        <v>1642.07</v>
      </c>
      <c r="BW106">
        <v>235.41</v>
      </c>
      <c r="BX106">
        <v>277.07299999999998</v>
      </c>
      <c r="BY106">
        <v>1271.28</v>
      </c>
      <c r="BZ106">
        <v>-4222.1400000000003</v>
      </c>
      <c r="CA106">
        <v>505.55700000000002</v>
      </c>
      <c r="CB106">
        <v>940.84699999999998</v>
      </c>
      <c r="CC106">
        <v>2025.88</v>
      </c>
      <c r="CD106">
        <v>119.621</v>
      </c>
      <c r="CE106">
        <v>2795.6</v>
      </c>
      <c r="CF106">
        <v>3425.83</v>
      </c>
      <c r="CG106">
        <v>73.775199999999998</v>
      </c>
      <c r="CH106">
        <v>0</v>
      </c>
      <c r="CI106">
        <v>0</v>
      </c>
      <c r="CJ106">
        <v>43.1492</v>
      </c>
      <c r="CK106">
        <v>43.1492</v>
      </c>
      <c r="CL106">
        <v>0</v>
      </c>
      <c r="CM106">
        <v>6.27</v>
      </c>
      <c r="CN106">
        <v>0.83</v>
      </c>
      <c r="CO106">
        <v>0.88</v>
      </c>
      <c r="CP106">
        <v>4.07</v>
      </c>
      <c r="CQ106">
        <v>-5.18</v>
      </c>
      <c r="CR106">
        <v>1.75</v>
      </c>
      <c r="CS106">
        <v>5.44</v>
      </c>
      <c r="CT106">
        <v>6.66</v>
      </c>
      <c r="CU106">
        <v>0.42</v>
      </c>
      <c r="CV106">
        <v>21.14</v>
      </c>
      <c r="CW106">
        <v>12.05</v>
      </c>
      <c r="CX106">
        <v>2.5</v>
      </c>
      <c r="CY106">
        <v>0.15</v>
      </c>
      <c r="CZ106">
        <v>0.22</v>
      </c>
      <c r="DA106">
        <v>4.95</v>
      </c>
      <c r="DB106">
        <v>-0.87</v>
      </c>
      <c r="DC106">
        <v>0.5</v>
      </c>
      <c r="DD106">
        <v>2.57</v>
      </c>
      <c r="DE106">
        <v>1.76</v>
      </c>
      <c r="DF106">
        <v>0.12</v>
      </c>
      <c r="DG106">
        <v>11.9</v>
      </c>
      <c r="DH106">
        <v>0.546149</v>
      </c>
      <c r="DI106">
        <v>9.0878699999999996E-3</v>
      </c>
      <c r="DJ106">
        <v>3.1638800000000002E-2</v>
      </c>
      <c r="DK106">
        <v>0.14361299999999999</v>
      </c>
      <c r="DL106">
        <v>-6.98747E-3</v>
      </c>
      <c r="DM106">
        <v>5.8625900000000002E-2</v>
      </c>
      <c r="DN106">
        <v>8.6817800000000001E-2</v>
      </c>
      <c r="DO106">
        <v>0.24510499999999999</v>
      </c>
      <c r="DP106">
        <v>2.02483E-2</v>
      </c>
      <c r="DQ106">
        <v>1.1343000000000001</v>
      </c>
      <c r="DR106">
        <v>0.73048900000000005</v>
      </c>
      <c r="DS106" t="s">
        <v>689</v>
      </c>
      <c r="DT106" t="s">
        <v>700</v>
      </c>
      <c r="DU106" t="s">
        <v>701</v>
      </c>
      <c r="DV106" t="s">
        <v>455</v>
      </c>
      <c r="DW106">
        <v>1.4488900000000001E-2</v>
      </c>
      <c r="DX106">
        <v>1.41239E-2</v>
      </c>
      <c r="EC106">
        <v>11.54</v>
      </c>
      <c r="ED106">
        <v>0</v>
      </c>
      <c r="EE106">
        <v>12.05</v>
      </c>
      <c r="EF106">
        <v>0</v>
      </c>
      <c r="EG106">
        <v>3.79</v>
      </c>
      <c r="EH106">
        <v>0</v>
      </c>
      <c r="EI106">
        <v>2.93</v>
      </c>
      <c r="EJ106">
        <v>4.8899999999999997</v>
      </c>
      <c r="EK106">
        <v>1</v>
      </c>
      <c r="EL106">
        <v>1</v>
      </c>
      <c r="EM106">
        <v>2.6873</v>
      </c>
      <c r="EP106">
        <v>1</v>
      </c>
      <c r="EQ106">
        <v>1</v>
      </c>
      <c r="ER106">
        <v>26.847999999999999</v>
      </c>
      <c r="ES106">
        <v>27.213000000000001</v>
      </c>
      <c r="ET106">
        <v>26.9893</v>
      </c>
      <c r="EU106">
        <v>27.356400000000001</v>
      </c>
      <c r="EV106">
        <v>261.37099999999998</v>
      </c>
      <c r="EW106">
        <v>12.749700000000001</v>
      </c>
      <c r="EX106">
        <v>24.994700000000002</v>
      </c>
      <c r="EY106">
        <v>123.398</v>
      </c>
      <c r="EZ106">
        <v>0</v>
      </c>
      <c r="FA106">
        <v>-96.193399999999997</v>
      </c>
      <c r="FB106">
        <v>0</v>
      </c>
      <c r="FC106">
        <v>0</v>
      </c>
      <c r="FD106">
        <v>55.201799999999999</v>
      </c>
      <c r="FE106">
        <v>78.443899999999999</v>
      </c>
      <c r="FF106">
        <v>195.69200000000001</v>
      </c>
      <c r="FG106">
        <v>13.836600000000001</v>
      </c>
      <c r="FH106">
        <v>669.49400000000003</v>
      </c>
      <c r="FI106">
        <v>0</v>
      </c>
      <c r="FJ106">
        <v>0</v>
      </c>
      <c r="FK106">
        <v>0</v>
      </c>
      <c r="FL106">
        <v>252.315</v>
      </c>
      <c r="FM106">
        <v>252.315</v>
      </c>
      <c r="FN106">
        <v>280.07100000000003</v>
      </c>
      <c r="FO106">
        <v>16.9802</v>
      </c>
      <c r="FP106">
        <v>24.994700000000002</v>
      </c>
      <c r="FQ106">
        <v>119.75</v>
      </c>
      <c r="FR106">
        <v>-96.193399999999997</v>
      </c>
      <c r="FS106">
        <v>55.201799999999999</v>
      </c>
      <c r="FT106">
        <v>78.835300000000004</v>
      </c>
      <c r="FU106">
        <v>195.69200000000001</v>
      </c>
      <c r="FV106">
        <v>13.836600000000001</v>
      </c>
      <c r="FW106">
        <v>689.16899999999998</v>
      </c>
      <c r="FX106">
        <v>0</v>
      </c>
      <c r="FY106">
        <v>0</v>
      </c>
      <c r="FZ106">
        <v>252.315</v>
      </c>
      <c r="GA106">
        <v>252.315</v>
      </c>
      <c r="GB106">
        <v>2.6873</v>
      </c>
      <c r="GC106">
        <v>4223.38</v>
      </c>
      <c r="GD106">
        <v>2271.0700000000002</v>
      </c>
      <c r="GE106">
        <v>53.773699999999998</v>
      </c>
      <c r="GF106">
        <v>2.6873</v>
      </c>
      <c r="GG106">
        <v>4223.38</v>
      </c>
      <c r="GH106">
        <v>2248.14</v>
      </c>
      <c r="GI106">
        <v>53.230699999999999</v>
      </c>
      <c r="GJ106">
        <v>0</v>
      </c>
      <c r="GK106">
        <v>0</v>
      </c>
    </row>
    <row r="107" spans="1:193" x14ac:dyDescent="0.3">
      <c r="A107" s="110">
        <v>45966.850590277776</v>
      </c>
      <c r="B107" t="s">
        <v>798</v>
      </c>
      <c r="C107" t="s">
        <v>459</v>
      </c>
      <c r="D107">
        <v>12</v>
      </c>
      <c r="E107">
        <v>1</v>
      </c>
      <c r="F107">
        <v>2100</v>
      </c>
      <c r="G107" t="s">
        <v>452</v>
      </c>
      <c r="H107" t="s">
        <v>456</v>
      </c>
      <c r="I107">
        <v>-0.28000000000000003</v>
      </c>
      <c r="J107">
        <v>-0.22</v>
      </c>
      <c r="K107">
        <v>3.8</v>
      </c>
      <c r="L107">
        <v>-26</v>
      </c>
      <c r="M107">
        <v>1675.13</v>
      </c>
      <c r="N107">
        <v>291.87</v>
      </c>
      <c r="O107">
        <v>277.07299999999998</v>
      </c>
      <c r="P107">
        <v>1259.1199999999999</v>
      </c>
      <c r="Q107">
        <v>0</v>
      </c>
      <c r="R107">
        <v>-4222.1400000000003</v>
      </c>
      <c r="S107">
        <v>0</v>
      </c>
      <c r="T107">
        <v>0</v>
      </c>
      <c r="U107">
        <v>505.55700000000002</v>
      </c>
      <c r="V107">
        <v>942.702</v>
      </c>
      <c r="W107">
        <v>2025.88</v>
      </c>
      <c r="X107">
        <v>119.621</v>
      </c>
      <c r="Y107">
        <v>2874.82</v>
      </c>
      <c r="Z107">
        <v>3503.2</v>
      </c>
      <c r="AA107">
        <v>114.95099999999999</v>
      </c>
      <c r="AB107">
        <v>0</v>
      </c>
      <c r="AC107">
        <v>0</v>
      </c>
      <c r="AD107">
        <v>0</v>
      </c>
      <c r="AE107">
        <v>43.1492</v>
      </c>
      <c r="AF107">
        <v>43.1492</v>
      </c>
      <c r="AG107">
        <v>0</v>
      </c>
      <c r="AH107">
        <v>6.37</v>
      </c>
      <c r="AI107">
        <v>1.03</v>
      </c>
      <c r="AJ107">
        <v>0.88</v>
      </c>
      <c r="AK107">
        <v>4.05</v>
      </c>
      <c r="AL107">
        <v>0</v>
      </c>
      <c r="AM107">
        <v>-5.25</v>
      </c>
      <c r="AN107">
        <v>0</v>
      </c>
      <c r="AO107">
        <v>0</v>
      </c>
      <c r="AP107">
        <v>1.75</v>
      </c>
      <c r="AQ107">
        <v>5.45</v>
      </c>
      <c r="AR107">
        <v>6.66</v>
      </c>
      <c r="AS107">
        <v>0.42</v>
      </c>
      <c r="AT107">
        <v>21.36</v>
      </c>
      <c r="AU107">
        <v>12.33</v>
      </c>
      <c r="AV107">
        <v>2.54</v>
      </c>
      <c r="AW107">
        <v>0.19</v>
      </c>
      <c r="AX107">
        <v>0.22</v>
      </c>
      <c r="AY107">
        <v>1.07</v>
      </c>
      <c r="AZ107">
        <v>-0.87</v>
      </c>
      <c r="BA107">
        <v>0</v>
      </c>
      <c r="BB107">
        <v>0</v>
      </c>
      <c r="BC107">
        <v>0.5</v>
      </c>
      <c r="BD107">
        <v>2.57</v>
      </c>
      <c r="BE107">
        <v>1.76</v>
      </c>
      <c r="BF107">
        <v>0.12</v>
      </c>
      <c r="BG107">
        <v>8.1</v>
      </c>
      <c r="BH107">
        <v>0.54797899999999999</v>
      </c>
      <c r="BI107">
        <v>9.3880100000000005E-3</v>
      </c>
      <c r="BJ107">
        <v>3.1638800000000002E-2</v>
      </c>
      <c r="BK107">
        <v>0.14588200000000001</v>
      </c>
      <c r="BL107">
        <v>0</v>
      </c>
      <c r="BM107">
        <v>-6.98747E-3</v>
      </c>
      <c r="BN107">
        <v>0</v>
      </c>
      <c r="BO107">
        <v>0</v>
      </c>
      <c r="BP107">
        <v>5.8625900000000002E-2</v>
      </c>
      <c r="BQ107">
        <v>8.6877999999999997E-2</v>
      </c>
      <c r="BR107">
        <v>0.24510499999999999</v>
      </c>
      <c r="BS107">
        <v>2.02483E-2</v>
      </c>
      <c r="BT107">
        <v>1.13876</v>
      </c>
      <c r="BU107">
        <v>0.73488799999999999</v>
      </c>
      <c r="BV107">
        <v>1642.07</v>
      </c>
      <c r="BW107">
        <v>235.41</v>
      </c>
      <c r="BX107">
        <v>277.07299999999998</v>
      </c>
      <c r="BY107">
        <v>1271.28</v>
      </c>
      <c r="BZ107">
        <v>-4222.1400000000003</v>
      </c>
      <c r="CA107">
        <v>505.55700000000002</v>
      </c>
      <c r="CB107">
        <v>940.84699999999998</v>
      </c>
      <c r="CC107">
        <v>2025.88</v>
      </c>
      <c r="CD107">
        <v>119.621</v>
      </c>
      <c r="CE107">
        <v>2795.6</v>
      </c>
      <c r="CF107">
        <v>3425.83</v>
      </c>
      <c r="CG107">
        <v>73.775199999999998</v>
      </c>
      <c r="CH107">
        <v>0</v>
      </c>
      <c r="CI107">
        <v>0</v>
      </c>
      <c r="CJ107">
        <v>43.1492</v>
      </c>
      <c r="CK107">
        <v>43.1492</v>
      </c>
      <c r="CL107">
        <v>0</v>
      </c>
      <c r="CM107">
        <v>6.27</v>
      </c>
      <c r="CN107">
        <v>0.83</v>
      </c>
      <c r="CO107">
        <v>0.88</v>
      </c>
      <c r="CP107">
        <v>4.07</v>
      </c>
      <c r="CQ107">
        <v>-5.18</v>
      </c>
      <c r="CR107">
        <v>1.75</v>
      </c>
      <c r="CS107">
        <v>5.44</v>
      </c>
      <c r="CT107">
        <v>6.66</v>
      </c>
      <c r="CU107">
        <v>0.42</v>
      </c>
      <c r="CV107">
        <v>21.14</v>
      </c>
      <c r="CW107">
        <v>12.05</v>
      </c>
      <c r="CX107">
        <v>2.5</v>
      </c>
      <c r="CY107">
        <v>0.15</v>
      </c>
      <c r="CZ107">
        <v>0.22</v>
      </c>
      <c r="DA107">
        <v>4.95</v>
      </c>
      <c r="DB107">
        <v>-0.87</v>
      </c>
      <c r="DC107">
        <v>0.5</v>
      </c>
      <c r="DD107">
        <v>2.57</v>
      </c>
      <c r="DE107">
        <v>1.76</v>
      </c>
      <c r="DF107">
        <v>0.12</v>
      </c>
      <c r="DG107">
        <v>11.9</v>
      </c>
      <c r="DH107">
        <v>0.546149</v>
      </c>
      <c r="DI107">
        <v>9.0878699999999996E-3</v>
      </c>
      <c r="DJ107">
        <v>3.1638800000000002E-2</v>
      </c>
      <c r="DK107">
        <v>0.14361299999999999</v>
      </c>
      <c r="DL107">
        <v>-6.98747E-3</v>
      </c>
      <c r="DM107">
        <v>5.8625900000000002E-2</v>
      </c>
      <c r="DN107">
        <v>8.6817800000000001E-2</v>
      </c>
      <c r="DO107">
        <v>0.24510499999999999</v>
      </c>
      <c r="DP107">
        <v>2.02483E-2</v>
      </c>
      <c r="DQ107">
        <v>1.1343000000000001</v>
      </c>
      <c r="DR107">
        <v>0.73048900000000005</v>
      </c>
      <c r="DS107" t="s">
        <v>689</v>
      </c>
      <c r="DT107" t="s">
        <v>700</v>
      </c>
      <c r="DU107" t="s">
        <v>701</v>
      </c>
      <c r="DV107" t="s">
        <v>455</v>
      </c>
      <c r="DW107">
        <v>-4.4590899999999998E-3</v>
      </c>
      <c r="DX107">
        <v>-4.3988300000000003E-3</v>
      </c>
      <c r="EC107">
        <v>12.33</v>
      </c>
      <c r="ED107">
        <v>0</v>
      </c>
      <c r="EE107">
        <v>12.05</v>
      </c>
      <c r="EF107">
        <v>0</v>
      </c>
      <c r="EG107">
        <v>4.0199999999999996</v>
      </c>
      <c r="EH107">
        <v>0</v>
      </c>
      <c r="EI107">
        <v>2.93</v>
      </c>
      <c r="EJ107">
        <v>4.8899999999999997</v>
      </c>
      <c r="EK107">
        <v>1</v>
      </c>
      <c r="EL107">
        <v>1</v>
      </c>
      <c r="EM107">
        <v>2.6873</v>
      </c>
      <c r="EP107">
        <v>1</v>
      </c>
      <c r="EQ107">
        <v>1</v>
      </c>
      <c r="ER107">
        <v>26.847999999999999</v>
      </c>
      <c r="ES107">
        <v>27.213000000000001</v>
      </c>
      <c r="ET107">
        <v>26.9893</v>
      </c>
      <c r="EU107">
        <v>27.356400000000001</v>
      </c>
      <c r="EV107">
        <v>282.00599999999997</v>
      </c>
      <c r="EW107">
        <v>21.493500000000001</v>
      </c>
      <c r="EX107">
        <v>24.994700000000002</v>
      </c>
      <c r="EY107">
        <v>119.197</v>
      </c>
      <c r="EZ107">
        <v>0</v>
      </c>
      <c r="FA107">
        <v>-96.193399999999997</v>
      </c>
      <c r="FB107">
        <v>0</v>
      </c>
      <c r="FC107">
        <v>0</v>
      </c>
      <c r="FD107">
        <v>55.201799999999999</v>
      </c>
      <c r="FE107">
        <v>78.867400000000004</v>
      </c>
      <c r="FF107">
        <v>195.69200000000001</v>
      </c>
      <c r="FG107">
        <v>13.836600000000001</v>
      </c>
      <c r="FH107">
        <v>695.09500000000003</v>
      </c>
      <c r="FI107">
        <v>0</v>
      </c>
      <c r="FJ107">
        <v>0</v>
      </c>
      <c r="FK107">
        <v>0</v>
      </c>
      <c r="FL107">
        <v>252.315</v>
      </c>
      <c r="FM107">
        <v>252.315</v>
      </c>
      <c r="FN107">
        <v>280.07100000000003</v>
      </c>
      <c r="FO107">
        <v>16.9802</v>
      </c>
      <c r="FP107">
        <v>24.994700000000002</v>
      </c>
      <c r="FQ107">
        <v>119.75</v>
      </c>
      <c r="FR107">
        <v>-96.193399999999997</v>
      </c>
      <c r="FS107">
        <v>55.201799999999999</v>
      </c>
      <c r="FT107">
        <v>78.835300000000004</v>
      </c>
      <c r="FU107">
        <v>195.69200000000001</v>
      </c>
      <c r="FV107">
        <v>13.836600000000001</v>
      </c>
      <c r="FW107">
        <v>689.16899999999998</v>
      </c>
      <c r="FX107">
        <v>0</v>
      </c>
      <c r="FY107">
        <v>0</v>
      </c>
      <c r="FZ107">
        <v>252.315</v>
      </c>
      <c r="GA107">
        <v>252.315</v>
      </c>
      <c r="GB107">
        <v>2.6873</v>
      </c>
      <c r="GC107">
        <v>4223.38</v>
      </c>
      <c r="GD107">
        <v>2219.1999999999998</v>
      </c>
      <c r="GE107">
        <v>52.5456</v>
      </c>
      <c r="GF107">
        <v>2.6873</v>
      </c>
      <c r="GG107">
        <v>4223.38</v>
      </c>
      <c r="GH107">
        <v>2248.14</v>
      </c>
      <c r="GI107">
        <v>53.230699999999999</v>
      </c>
      <c r="GJ107">
        <v>0</v>
      </c>
      <c r="GK107">
        <v>0</v>
      </c>
    </row>
    <row r="108" spans="1:193" x14ac:dyDescent="0.3">
      <c r="A108" s="110">
        <v>45966.850590277776</v>
      </c>
      <c r="B108" t="s">
        <v>798</v>
      </c>
      <c r="C108" t="s">
        <v>460</v>
      </c>
      <c r="D108">
        <v>12</v>
      </c>
      <c r="E108">
        <v>1</v>
      </c>
      <c r="F108">
        <v>2100</v>
      </c>
      <c r="G108" t="s">
        <v>452</v>
      </c>
      <c r="H108" t="s">
        <v>456</v>
      </c>
      <c r="I108">
        <v>0.05</v>
      </c>
      <c r="J108">
        <v>0.03</v>
      </c>
      <c r="K108">
        <v>3.83</v>
      </c>
      <c r="L108">
        <v>55</v>
      </c>
      <c r="M108">
        <v>1747.45</v>
      </c>
      <c r="N108">
        <v>167.578</v>
      </c>
      <c r="O108">
        <v>277.07299999999998</v>
      </c>
      <c r="P108">
        <v>1238.24</v>
      </c>
      <c r="Q108">
        <v>0</v>
      </c>
      <c r="R108">
        <v>-4222.1400000000003</v>
      </c>
      <c r="S108">
        <v>0</v>
      </c>
      <c r="T108">
        <v>0</v>
      </c>
      <c r="U108">
        <v>505.55700000000002</v>
      </c>
      <c r="V108">
        <v>940.83900000000006</v>
      </c>
      <c r="W108">
        <v>2025.88</v>
      </c>
      <c r="X108">
        <v>119.621</v>
      </c>
      <c r="Y108">
        <v>2800.1</v>
      </c>
      <c r="Z108">
        <v>3430.34</v>
      </c>
      <c r="AA108">
        <v>33.9587</v>
      </c>
      <c r="AB108">
        <v>0</v>
      </c>
      <c r="AC108">
        <v>0</v>
      </c>
      <c r="AD108">
        <v>0</v>
      </c>
      <c r="AE108">
        <v>43.1492</v>
      </c>
      <c r="AF108">
        <v>43.1492</v>
      </c>
      <c r="AG108">
        <v>0</v>
      </c>
      <c r="AH108">
        <v>6.6</v>
      </c>
      <c r="AI108">
        <v>0.56999999999999995</v>
      </c>
      <c r="AJ108">
        <v>0.88</v>
      </c>
      <c r="AK108">
        <v>3.95</v>
      </c>
      <c r="AL108">
        <v>0</v>
      </c>
      <c r="AM108">
        <v>-5.16</v>
      </c>
      <c r="AN108">
        <v>0</v>
      </c>
      <c r="AO108">
        <v>0</v>
      </c>
      <c r="AP108">
        <v>1.75</v>
      </c>
      <c r="AQ108">
        <v>5.44</v>
      </c>
      <c r="AR108">
        <v>6.66</v>
      </c>
      <c r="AS108">
        <v>0.42</v>
      </c>
      <c r="AT108">
        <v>21.11</v>
      </c>
      <c r="AU108">
        <v>12</v>
      </c>
      <c r="AV108">
        <v>2.62</v>
      </c>
      <c r="AW108">
        <v>0.11</v>
      </c>
      <c r="AX108">
        <v>0.22</v>
      </c>
      <c r="AY108">
        <v>1.04</v>
      </c>
      <c r="AZ108">
        <v>-0.87</v>
      </c>
      <c r="BA108">
        <v>0</v>
      </c>
      <c r="BB108">
        <v>0</v>
      </c>
      <c r="BC108">
        <v>0.5</v>
      </c>
      <c r="BD108">
        <v>2.57</v>
      </c>
      <c r="BE108">
        <v>1.76</v>
      </c>
      <c r="BF108">
        <v>0.12</v>
      </c>
      <c r="BG108">
        <v>8.07</v>
      </c>
      <c r="BH108">
        <v>0.55017400000000005</v>
      </c>
      <c r="BI108">
        <v>8.7102700000000009E-3</v>
      </c>
      <c r="BJ108">
        <v>3.1638800000000002E-2</v>
      </c>
      <c r="BK108">
        <v>0.137493</v>
      </c>
      <c r="BL108">
        <v>0</v>
      </c>
      <c r="BM108">
        <v>-6.98747E-3</v>
      </c>
      <c r="BN108">
        <v>0</v>
      </c>
      <c r="BO108">
        <v>0</v>
      </c>
      <c r="BP108">
        <v>5.8625900000000002E-2</v>
      </c>
      <c r="BQ108">
        <v>8.6875099999999997E-2</v>
      </c>
      <c r="BR108">
        <v>0.24510499999999999</v>
      </c>
      <c r="BS108">
        <v>2.02483E-2</v>
      </c>
      <c r="BT108">
        <v>1.13188</v>
      </c>
      <c r="BU108">
        <v>0.72801700000000003</v>
      </c>
      <c r="BV108">
        <v>1642.07</v>
      </c>
      <c r="BW108">
        <v>235.41</v>
      </c>
      <c r="BX108">
        <v>277.07299999999998</v>
      </c>
      <c r="BY108">
        <v>1271.28</v>
      </c>
      <c r="BZ108">
        <v>-4222.1400000000003</v>
      </c>
      <c r="CA108">
        <v>505.55700000000002</v>
      </c>
      <c r="CB108">
        <v>940.84699999999998</v>
      </c>
      <c r="CC108">
        <v>2025.88</v>
      </c>
      <c r="CD108">
        <v>119.621</v>
      </c>
      <c r="CE108">
        <v>2795.6</v>
      </c>
      <c r="CF108">
        <v>3425.83</v>
      </c>
      <c r="CG108">
        <v>73.775199999999998</v>
      </c>
      <c r="CH108">
        <v>0</v>
      </c>
      <c r="CI108">
        <v>0</v>
      </c>
      <c r="CJ108">
        <v>43.1492</v>
      </c>
      <c r="CK108">
        <v>43.1492</v>
      </c>
      <c r="CL108">
        <v>0</v>
      </c>
      <c r="CM108">
        <v>6.27</v>
      </c>
      <c r="CN108">
        <v>0.83</v>
      </c>
      <c r="CO108">
        <v>0.88</v>
      </c>
      <c r="CP108">
        <v>4.07</v>
      </c>
      <c r="CQ108">
        <v>-5.18</v>
      </c>
      <c r="CR108">
        <v>1.75</v>
      </c>
      <c r="CS108">
        <v>5.44</v>
      </c>
      <c r="CT108">
        <v>6.66</v>
      </c>
      <c r="CU108">
        <v>0.42</v>
      </c>
      <c r="CV108">
        <v>21.14</v>
      </c>
      <c r="CW108">
        <v>12.05</v>
      </c>
      <c r="CX108">
        <v>2.5</v>
      </c>
      <c r="CY108">
        <v>0.15</v>
      </c>
      <c r="CZ108">
        <v>0.22</v>
      </c>
      <c r="DA108">
        <v>4.95</v>
      </c>
      <c r="DB108">
        <v>-0.87</v>
      </c>
      <c r="DC108">
        <v>0.5</v>
      </c>
      <c r="DD108">
        <v>2.57</v>
      </c>
      <c r="DE108">
        <v>1.76</v>
      </c>
      <c r="DF108">
        <v>0.12</v>
      </c>
      <c r="DG108">
        <v>11.9</v>
      </c>
      <c r="DH108">
        <v>0.546149</v>
      </c>
      <c r="DI108">
        <v>9.0878699999999996E-3</v>
      </c>
      <c r="DJ108">
        <v>3.1638800000000002E-2</v>
      </c>
      <c r="DK108">
        <v>0.14361299999999999</v>
      </c>
      <c r="DL108">
        <v>-6.98747E-3</v>
      </c>
      <c r="DM108">
        <v>5.8625900000000002E-2</v>
      </c>
      <c r="DN108">
        <v>8.6817800000000001E-2</v>
      </c>
      <c r="DO108">
        <v>0.24510499999999999</v>
      </c>
      <c r="DP108">
        <v>2.02483E-2</v>
      </c>
      <c r="DQ108">
        <v>1.1343000000000001</v>
      </c>
      <c r="DR108">
        <v>0.73048900000000005</v>
      </c>
      <c r="DS108" t="s">
        <v>689</v>
      </c>
      <c r="DT108" t="s">
        <v>700</v>
      </c>
      <c r="DU108" t="s">
        <v>701</v>
      </c>
      <c r="DV108" t="s">
        <v>455</v>
      </c>
      <c r="DW108">
        <v>2.4150899999999999E-3</v>
      </c>
      <c r="DX108">
        <v>2.4723599999999998E-3</v>
      </c>
      <c r="EC108">
        <v>12</v>
      </c>
      <c r="ED108">
        <v>0</v>
      </c>
      <c r="EE108">
        <v>12.05</v>
      </c>
      <c r="EF108">
        <v>0</v>
      </c>
      <c r="EG108">
        <v>3.99</v>
      </c>
      <c r="EH108">
        <v>0</v>
      </c>
      <c r="EI108">
        <v>2.93</v>
      </c>
      <c r="EJ108">
        <v>4.8899999999999997</v>
      </c>
      <c r="EK108">
        <v>1</v>
      </c>
      <c r="EL108">
        <v>1</v>
      </c>
      <c r="EM108">
        <v>2.6873</v>
      </c>
      <c r="EP108">
        <v>1</v>
      </c>
      <c r="EQ108">
        <v>1</v>
      </c>
      <c r="ER108">
        <v>26.847999999999999</v>
      </c>
      <c r="ES108">
        <v>27.213000000000001</v>
      </c>
      <c r="ET108">
        <v>26.9893</v>
      </c>
      <c r="EU108">
        <v>27.356400000000001</v>
      </c>
      <c r="EV108">
        <v>290.88200000000001</v>
      </c>
      <c r="EW108">
        <v>11.8871</v>
      </c>
      <c r="EX108">
        <v>24.994700000000002</v>
      </c>
      <c r="EY108">
        <v>115.589</v>
      </c>
      <c r="EZ108">
        <v>0</v>
      </c>
      <c r="FA108">
        <v>-96.193399999999997</v>
      </c>
      <c r="FB108">
        <v>0</v>
      </c>
      <c r="FC108">
        <v>0</v>
      </c>
      <c r="FD108">
        <v>55.201799999999999</v>
      </c>
      <c r="FE108">
        <v>78.930700000000002</v>
      </c>
      <c r="FF108">
        <v>195.69200000000001</v>
      </c>
      <c r="FG108">
        <v>13.836600000000001</v>
      </c>
      <c r="FH108">
        <v>690.82100000000003</v>
      </c>
      <c r="FI108">
        <v>0</v>
      </c>
      <c r="FJ108">
        <v>0</v>
      </c>
      <c r="FK108">
        <v>0</v>
      </c>
      <c r="FL108">
        <v>252.315</v>
      </c>
      <c r="FM108">
        <v>252.315</v>
      </c>
      <c r="FN108">
        <v>280.07100000000003</v>
      </c>
      <c r="FO108">
        <v>16.9802</v>
      </c>
      <c r="FP108">
        <v>24.994700000000002</v>
      </c>
      <c r="FQ108">
        <v>119.75</v>
      </c>
      <c r="FR108">
        <v>-96.193399999999997</v>
      </c>
      <c r="FS108">
        <v>55.201799999999999</v>
      </c>
      <c r="FT108">
        <v>78.835300000000004</v>
      </c>
      <c r="FU108">
        <v>195.69200000000001</v>
      </c>
      <c r="FV108">
        <v>13.836600000000001</v>
      </c>
      <c r="FW108">
        <v>689.16899999999998</v>
      </c>
      <c r="FX108">
        <v>0</v>
      </c>
      <c r="FY108">
        <v>0</v>
      </c>
      <c r="FZ108">
        <v>252.315</v>
      </c>
      <c r="GA108">
        <v>252.315</v>
      </c>
      <c r="GB108">
        <v>2.6873</v>
      </c>
      <c r="GC108">
        <v>4223.38</v>
      </c>
      <c r="GD108">
        <v>2257.52</v>
      </c>
      <c r="GE108">
        <v>53.453000000000003</v>
      </c>
      <c r="GF108">
        <v>2.6873</v>
      </c>
      <c r="GG108">
        <v>4223.38</v>
      </c>
      <c r="GH108">
        <v>2248.14</v>
      </c>
      <c r="GI108">
        <v>53.230699999999999</v>
      </c>
      <c r="GJ108">
        <v>0</v>
      </c>
      <c r="GK108">
        <v>0</v>
      </c>
    </row>
    <row r="109" spans="1:193" x14ac:dyDescent="0.3">
      <c r="A109" s="110">
        <v>45966.850590277776</v>
      </c>
      <c r="B109" t="s">
        <v>798</v>
      </c>
      <c r="C109" t="s">
        <v>461</v>
      </c>
      <c r="D109">
        <v>12</v>
      </c>
      <c r="E109">
        <v>1</v>
      </c>
      <c r="F109">
        <v>2100</v>
      </c>
      <c r="G109" t="s">
        <v>452</v>
      </c>
      <c r="H109" t="s">
        <v>456</v>
      </c>
      <c r="I109">
        <v>-0.28999999999999998</v>
      </c>
      <c r="J109">
        <v>-0.22</v>
      </c>
      <c r="K109">
        <v>3.76</v>
      </c>
      <c r="L109">
        <v>3</v>
      </c>
      <c r="M109">
        <v>1687.88</v>
      </c>
      <c r="N109">
        <v>262.27199999999999</v>
      </c>
      <c r="O109">
        <v>277.07299999999998</v>
      </c>
      <c r="P109">
        <v>1282.94</v>
      </c>
      <c r="Q109">
        <v>0</v>
      </c>
      <c r="R109">
        <v>-4222.1400000000003</v>
      </c>
      <c r="S109">
        <v>0</v>
      </c>
      <c r="T109">
        <v>0</v>
      </c>
      <c r="U109">
        <v>505.55700000000002</v>
      </c>
      <c r="V109">
        <v>941.08500000000004</v>
      </c>
      <c r="W109">
        <v>2025.88</v>
      </c>
      <c r="X109">
        <v>119.621</v>
      </c>
      <c r="Y109">
        <v>2880.17</v>
      </c>
      <c r="Z109">
        <v>3510.17</v>
      </c>
      <c r="AA109">
        <v>86.255499999999998</v>
      </c>
      <c r="AB109">
        <v>0</v>
      </c>
      <c r="AC109">
        <v>0</v>
      </c>
      <c r="AD109">
        <v>0</v>
      </c>
      <c r="AE109">
        <v>43.1492</v>
      </c>
      <c r="AF109">
        <v>43.1492</v>
      </c>
      <c r="AG109">
        <v>0</v>
      </c>
      <c r="AH109">
        <v>6.44</v>
      </c>
      <c r="AI109">
        <v>0.92</v>
      </c>
      <c r="AJ109">
        <v>0.88</v>
      </c>
      <c r="AK109">
        <v>4.0999999999999996</v>
      </c>
      <c r="AL109">
        <v>0</v>
      </c>
      <c r="AM109">
        <v>-5.25</v>
      </c>
      <c r="AN109">
        <v>0</v>
      </c>
      <c r="AO109">
        <v>0</v>
      </c>
      <c r="AP109">
        <v>1.75</v>
      </c>
      <c r="AQ109">
        <v>5.44</v>
      </c>
      <c r="AR109">
        <v>6.66</v>
      </c>
      <c r="AS109">
        <v>0.42</v>
      </c>
      <c r="AT109">
        <v>21.36</v>
      </c>
      <c r="AU109">
        <v>12.34</v>
      </c>
      <c r="AV109">
        <v>2.59</v>
      </c>
      <c r="AW109">
        <v>0.17</v>
      </c>
      <c r="AX109">
        <v>0.22</v>
      </c>
      <c r="AY109">
        <v>1.08</v>
      </c>
      <c r="AZ109">
        <v>-0.87</v>
      </c>
      <c r="BA109">
        <v>0</v>
      </c>
      <c r="BB109">
        <v>0</v>
      </c>
      <c r="BC109">
        <v>0.5</v>
      </c>
      <c r="BD109">
        <v>2.57</v>
      </c>
      <c r="BE109">
        <v>1.76</v>
      </c>
      <c r="BF109">
        <v>0.12</v>
      </c>
      <c r="BG109">
        <v>8.14</v>
      </c>
      <c r="BH109">
        <v>0.55046099999999998</v>
      </c>
      <c r="BI109">
        <v>9.1355299999999993E-3</v>
      </c>
      <c r="BJ109">
        <v>3.1638800000000002E-2</v>
      </c>
      <c r="BK109">
        <v>0.14313600000000001</v>
      </c>
      <c r="BL109">
        <v>0</v>
      </c>
      <c r="BM109">
        <v>-6.98747E-3</v>
      </c>
      <c r="BN109">
        <v>0</v>
      </c>
      <c r="BO109">
        <v>0</v>
      </c>
      <c r="BP109">
        <v>5.8625900000000002E-2</v>
      </c>
      <c r="BQ109">
        <v>8.68231E-2</v>
      </c>
      <c r="BR109">
        <v>0.24510499999999999</v>
      </c>
      <c r="BS109">
        <v>2.02483E-2</v>
      </c>
      <c r="BT109">
        <v>1.13819</v>
      </c>
      <c r="BU109">
        <v>0.73437200000000002</v>
      </c>
      <c r="BV109">
        <v>1642.07</v>
      </c>
      <c r="BW109">
        <v>235.41</v>
      </c>
      <c r="BX109">
        <v>277.07299999999998</v>
      </c>
      <c r="BY109">
        <v>1271.28</v>
      </c>
      <c r="BZ109">
        <v>-4222.1400000000003</v>
      </c>
      <c r="CA109">
        <v>505.55700000000002</v>
      </c>
      <c r="CB109">
        <v>940.84699999999998</v>
      </c>
      <c r="CC109">
        <v>2025.88</v>
      </c>
      <c r="CD109">
        <v>119.621</v>
      </c>
      <c r="CE109">
        <v>2795.6</v>
      </c>
      <c r="CF109">
        <v>3425.83</v>
      </c>
      <c r="CG109">
        <v>73.775199999999998</v>
      </c>
      <c r="CH109">
        <v>0</v>
      </c>
      <c r="CI109">
        <v>0</v>
      </c>
      <c r="CJ109">
        <v>43.1492</v>
      </c>
      <c r="CK109">
        <v>43.1492</v>
      </c>
      <c r="CL109">
        <v>0</v>
      </c>
      <c r="CM109">
        <v>6.27</v>
      </c>
      <c r="CN109">
        <v>0.83</v>
      </c>
      <c r="CO109">
        <v>0.88</v>
      </c>
      <c r="CP109">
        <v>4.07</v>
      </c>
      <c r="CQ109">
        <v>-5.18</v>
      </c>
      <c r="CR109">
        <v>1.75</v>
      </c>
      <c r="CS109">
        <v>5.44</v>
      </c>
      <c r="CT109">
        <v>6.66</v>
      </c>
      <c r="CU109">
        <v>0.42</v>
      </c>
      <c r="CV109">
        <v>21.14</v>
      </c>
      <c r="CW109">
        <v>12.05</v>
      </c>
      <c r="CX109">
        <v>2.5</v>
      </c>
      <c r="CY109">
        <v>0.15</v>
      </c>
      <c r="CZ109">
        <v>0.22</v>
      </c>
      <c r="DA109">
        <v>4.95</v>
      </c>
      <c r="DB109">
        <v>-0.87</v>
      </c>
      <c r="DC109">
        <v>0.5</v>
      </c>
      <c r="DD109">
        <v>2.57</v>
      </c>
      <c r="DE109">
        <v>1.76</v>
      </c>
      <c r="DF109">
        <v>0.12</v>
      </c>
      <c r="DG109">
        <v>11.9</v>
      </c>
      <c r="DH109">
        <v>0.546149</v>
      </c>
      <c r="DI109">
        <v>9.0878699999999996E-3</v>
      </c>
      <c r="DJ109">
        <v>3.1638800000000002E-2</v>
      </c>
      <c r="DK109">
        <v>0.14361299999999999</v>
      </c>
      <c r="DL109">
        <v>-6.98747E-3</v>
      </c>
      <c r="DM109">
        <v>5.8625900000000002E-2</v>
      </c>
      <c r="DN109">
        <v>8.6817800000000001E-2</v>
      </c>
      <c r="DO109">
        <v>0.24510499999999999</v>
      </c>
      <c r="DP109">
        <v>2.02483E-2</v>
      </c>
      <c r="DQ109">
        <v>1.1343000000000001</v>
      </c>
      <c r="DR109">
        <v>0.73048900000000005</v>
      </c>
      <c r="DS109" t="s">
        <v>689</v>
      </c>
      <c r="DT109" t="s">
        <v>700</v>
      </c>
      <c r="DU109" t="s">
        <v>701</v>
      </c>
      <c r="DV109" t="s">
        <v>455</v>
      </c>
      <c r="DW109">
        <v>-3.8881900000000001E-3</v>
      </c>
      <c r="DX109">
        <v>-3.8829099999999998E-3</v>
      </c>
      <c r="EC109">
        <v>12.34</v>
      </c>
      <c r="ED109">
        <v>0</v>
      </c>
      <c r="EE109">
        <v>12.05</v>
      </c>
      <c r="EF109">
        <v>0</v>
      </c>
      <c r="EG109">
        <v>4.0599999999999996</v>
      </c>
      <c r="EH109">
        <v>0</v>
      </c>
      <c r="EI109">
        <v>2.93</v>
      </c>
      <c r="EJ109">
        <v>4.8899999999999997</v>
      </c>
      <c r="EK109">
        <v>1</v>
      </c>
      <c r="EL109">
        <v>1</v>
      </c>
      <c r="EM109">
        <v>2.6873</v>
      </c>
      <c r="EP109">
        <v>1</v>
      </c>
      <c r="EQ109">
        <v>1</v>
      </c>
      <c r="ER109">
        <v>26.847999999999999</v>
      </c>
      <c r="ES109">
        <v>27.213000000000001</v>
      </c>
      <c r="ET109">
        <v>26.9893</v>
      </c>
      <c r="EU109">
        <v>27.356400000000001</v>
      </c>
      <c r="EV109">
        <v>288.02999999999997</v>
      </c>
      <c r="EW109">
        <v>18.366499999999998</v>
      </c>
      <c r="EX109">
        <v>24.994700000000002</v>
      </c>
      <c r="EY109">
        <v>120.20099999999999</v>
      </c>
      <c r="EZ109">
        <v>0</v>
      </c>
      <c r="FA109">
        <v>-96.193399999999997</v>
      </c>
      <c r="FB109">
        <v>0</v>
      </c>
      <c r="FC109">
        <v>0</v>
      </c>
      <c r="FD109">
        <v>55.201799999999999</v>
      </c>
      <c r="FE109">
        <v>78.887</v>
      </c>
      <c r="FF109">
        <v>195.69200000000001</v>
      </c>
      <c r="FG109">
        <v>13.836600000000001</v>
      </c>
      <c r="FH109">
        <v>699.01700000000005</v>
      </c>
      <c r="FI109">
        <v>0</v>
      </c>
      <c r="FJ109">
        <v>0</v>
      </c>
      <c r="FK109">
        <v>0</v>
      </c>
      <c r="FL109">
        <v>252.315</v>
      </c>
      <c r="FM109">
        <v>252.315</v>
      </c>
      <c r="FN109">
        <v>280.07100000000003</v>
      </c>
      <c r="FO109">
        <v>16.9802</v>
      </c>
      <c r="FP109">
        <v>24.994700000000002</v>
      </c>
      <c r="FQ109">
        <v>119.75</v>
      </c>
      <c r="FR109">
        <v>-96.193399999999997</v>
      </c>
      <c r="FS109">
        <v>55.201799999999999</v>
      </c>
      <c r="FT109">
        <v>78.835300000000004</v>
      </c>
      <c r="FU109">
        <v>195.69200000000001</v>
      </c>
      <c r="FV109">
        <v>13.836600000000001</v>
      </c>
      <c r="FW109">
        <v>689.16899999999998</v>
      </c>
      <c r="FX109">
        <v>0</v>
      </c>
      <c r="FY109">
        <v>0</v>
      </c>
      <c r="FZ109">
        <v>252.315</v>
      </c>
      <c r="GA109">
        <v>252.315</v>
      </c>
      <c r="GB109">
        <v>2.6873</v>
      </c>
      <c r="GC109">
        <v>4223.38</v>
      </c>
      <c r="GD109">
        <v>2217.4899999999998</v>
      </c>
      <c r="GE109">
        <v>52.505099999999999</v>
      </c>
      <c r="GF109">
        <v>2.6873</v>
      </c>
      <c r="GG109">
        <v>4223.38</v>
      </c>
      <c r="GH109">
        <v>2248.14</v>
      </c>
      <c r="GI109">
        <v>53.230699999999999</v>
      </c>
      <c r="GJ109">
        <v>0</v>
      </c>
      <c r="GK109">
        <v>0</v>
      </c>
    </row>
    <row r="110" spans="1:193" x14ac:dyDescent="0.3">
      <c r="A110" s="110">
        <v>45966.850925925923</v>
      </c>
      <c r="B110" t="s">
        <v>799</v>
      </c>
      <c r="C110" t="s">
        <v>462</v>
      </c>
      <c r="D110">
        <v>12</v>
      </c>
      <c r="E110">
        <v>1</v>
      </c>
      <c r="F110">
        <v>1440</v>
      </c>
      <c r="G110" t="s">
        <v>452</v>
      </c>
      <c r="H110" t="s">
        <v>453</v>
      </c>
      <c r="I110">
        <v>0</v>
      </c>
      <c r="J110">
        <v>-6.5</v>
      </c>
      <c r="L110">
        <v>305</v>
      </c>
      <c r="M110">
        <v>407.71100000000001</v>
      </c>
      <c r="N110">
        <v>3431.59</v>
      </c>
      <c r="O110">
        <v>0</v>
      </c>
      <c r="P110">
        <v>0</v>
      </c>
      <c r="Q110">
        <v>0</v>
      </c>
      <c r="R110">
        <v>0</v>
      </c>
      <c r="S110">
        <v>0</v>
      </c>
      <c r="T110">
        <v>0</v>
      </c>
      <c r="U110">
        <v>355.303</v>
      </c>
      <c r="V110">
        <v>778.56299999999999</v>
      </c>
      <c r="W110">
        <v>2025.88</v>
      </c>
      <c r="X110">
        <v>84.538300000000007</v>
      </c>
      <c r="Y110">
        <v>7083.59</v>
      </c>
      <c r="Z110">
        <v>3839.3</v>
      </c>
      <c r="AA110">
        <v>1527.58</v>
      </c>
      <c r="AB110">
        <v>380.67899999999997</v>
      </c>
      <c r="AC110">
        <v>159.72399999999999</v>
      </c>
      <c r="AD110">
        <v>0</v>
      </c>
      <c r="AE110">
        <v>43.1492</v>
      </c>
      <c r="AF110">
        <v>583.55200000000002</v>
      </c>
      <c r="AG110">
        <v>540.40300000000002</v>
      </c>
      <c r="AH110">
        <v>35.520000000000003</v>
      </c>
      <c r="AI110">
        <v>15.31</v>
      </c>
      <c r="AJ110">
        <v>0</v>
      </c>
      <c r="AK110">
        <v>13.28</v>
      </c>
      <c r="AL110">
        <v>0</v>
      </c>
      <c r="AM110">
        <v>0</v>
      </c>
      <c r="AN110">
        <v>0</v>
      </c>
      <c r="AO110">
        <v>0</v>
      </c>
      <c r="AP110">
        <v>1.8</v>
      </c>
      <c r="AQ110">
        <v>7.17</v>
      </c>
      <c r="AR110">
        <v>9.7100000000000009</v>
      </c>
      <c r="AS110">
        <v>0.44</v>
      </c>
      <c r="AT110">
        <v>83.23</v>
      </c>
      <c r="AU110">
        <v>64.11</v>
      </c>
      <c r="AV110">
        <v>24.78</v>
      </c>
      <c r="AW110">
        <v>2.0099999999999998</v>
      </c>
      <c r="AX110">
        <v>0</v>
      </c>
      <c r="AY110">
        <v>10.039999999999999</v>
      </c>
      <c r="AZ110">
        <v>0</v>
      </c>
      <c r="BA110">
        <v>0</v>
      </c>
      <c r="BB110">
        <v>0</v>
      </c>
      <c r="BC110">
        <v>0.51</v>
      </c>
      <c r="BD110">
        <v>3.57</v>
      </c>
      <c r="BE110">
        <v>2.57</v>
      </c>
      <c r="BF110">
        <v>0.13</v>
      </c>
      <c r="BG110">
        <v>43.61</v>
      </c>
      <c r="BH110">
        <v>9.45381E-2</v>
      </c>
      <c r="BI110">
        <v>1.6231599999999999E-2</v>
      </c>
      <c r="BJ110">
        <v>0</v>
      </c>
      <c r="BK110">
        <v>0</v>
      </c>
      <c r="BL110">
        <v>0</v>
      </c>
      <c r="BM110">
        <v>0</v>
      </c>
      <c r="BN110">
        <v>0</v>
      </c>
      <c r="BO110">
        <v>0</v>
      </c>
      <c r="BP110">
        <v>4.12019E-2</v>
      </c>
      <c r="BQ110">
        <v>7.1531600000000001E-2</v>
      </c>
      <c r="BR110">
        <v>0.24510499999999999</v>
      </c>
      <c r="BS110">
        <v>1.4309799999999999E-2</v>
      </c>
      <c r="BT110">
        <v>0.48291800000000001</v>
      </c>
      <c r="BU110">
        <v>0.11076999999999999</v>
      </c>
      <c r="BV110">
        <v>407.71100000000001</v>
      </c>
      <c r="BW110">
        <v>3431.59</v>
      </c>
      <c r="BX110">
        <v>0</v>
      </c>
      <c r="BY110">
        <v>0</v>
      </c>
      <c r="BZ110">
        <v>-3586.49</v>
      </c>
      <c r="CA110">
        <v>355.303</v>
      </c>
      <c r="CB110">
        <v>778.56299999999999</v>
      </c>
      <c r="CC110">
        <v>2025.88</v>
      </c>
      <c r="CD110">
        <v>84.538300000000007</v>
      </c>
      <c r="CE110">
        <v>3497.1</v>
      </c>
      <c r="CF110">
        <v>3839.3</v>
      </c>
      <c r="CG110">
        <v>1527.58</v>
      </c>
      <c r="CH110">
        <v>380.67899999999997</v>
      </c>
      <c r="CI110">
        <v>159.72399999999999</v>
      </c>
      <c r="CJ110">
        <v>43.1492</v>
      </c>
      <c r="CK110">
        <v>583.55200000000002</v>
      </c>
      <c r="CL110">
        <v>540.40300000000002</v>
      </c>
      <c r="CM110">
        <v>35.520000000000003</v>
      </c>
      <c r="CN110">
        <v>15.31</v>
      </c>
      <c r="CO110">
        <v>0</v>
      </c>
      <c r="CP110">
        <v>13.28</v>
      </c>
      <c r="CQ110">
        <v>-6.5</v>
      </c>
      <c r="CR110">
        <v>1.8</v>
      </c>
      <c r="CS110">
        <v>7.17</v>
      </c>
      <c r="CT110">
        <v>9.7100000000000009</v>
      </c>
      <c r="CU110">
        <v>0.44</v>
      </c>
      <c r="CV110">
        <v>76.73</v>
      </c>
      <c r="CW110">
        <v>64.11</v>
      </c>
      <c r="CX110">
        <v>24.78</v>
      </c>
      <c r="CY110">
        <v>2.0099999999999998</v>
      </c>
      <c r="CZ110">
        <v>0</v>
      </c>
      <c r="DA110">
        <v>10.039999999999999</v>
      </c>
      <c r="DB110">
        <v>-1.07</v>
      </c>
      <c r="DC110">
        <v>0.51</v>
      </c>
      <c r="DD110">
        <v>3.57</v>
      </c>
      <c r="DE110">
        <v>2.57</v>
      </c>
      <c r="DF110">
        <v>0.13</v>
      </c>
      <c r="DG110">
        <v>42.54</v>
      </c>
      <c r="DH110">
        <v>9.45381E-2</v>
      </c>
      <c r="DI110">
        <v>1.6231599999999999E-2</v>
      </c>
      <c r="DJ110">
        <v>0</v>
      </c>
      <c r="DK110">
        <v>0</v>
      </c>
      <c r="DL110">
        <v>0</v>
      </c>
      <c r="DM110">
        <v>4.12019E-2</v>
      </c>
      <c r="DN110">
        <v>7.1531600000000001E-2</v>
      </c>
      <c r="DO110">
        <v>0.24510499999999999</v>
      </c>
      <c r="DP110">
        <v>1.4309799999999999E-2</v>
      </c>
      <c r="DQ110">
        <v>0.48291800000000001</v>
      </c>
      <c r="DR110">
        <v>0.11076999999999999</v>
      </c>
      <c r="DS110" t="s">
        <v>689</v>
      </c>
      <c r="DT110" t="s">
        <v>700</v>
      </c>
      <c r="DU110" t="s">
        <v>701</v>
      </c>
      <c r="DV110" t="s">
        <v>455</v>
      </c>
      <c r="DW110">
        <v>0</v>
      </c>
      <c r="DX110">
        <v>0</v>
      </c>
      <c r="EC110">
        <v>17.48</v>
      </c>
      <c r="ED110">
        <v>46.63</v>
      </c>
      <c r="EE110">
        <v>17.48</v>
      </c>
      <c r="EF110">
        <v>46.63</v>
      </c>
      <c r="EG110">
        <v>2.86</v>
      </c>
      <c r="EH110">
        <v>33.97</v>
      </c>
      <c r="EI110">
        <v>2.86</v>
      </c>
      <c r="EJ110">
        <v>33.97</v>
      </c>
      <c r="EL110">
        <v>1</v>
      </c>
      <c r="EM110">
        <v>2.2827199999999999</v>
      </c>
      <c r="EP110">
        <v>1</v>
      </c>
      <c r="EQ110">
        <v>1</v>
      </c>
      <c r="ER110">
        <v>43.797699999999999</v>
      </c>
      <c r="ES110">
        <v>72.040999999999997</v>
      </c>
      <c r="ET110">
        <v>43.797699999999999</v>
      </c>
      <c r="EU110">
        <v>72.040999999999997</v>
      </c>
      <c r="EV110">
        <v>64.618200000000002</v>
      </c>
      <c r="EW110">
        <v>153.34700000000001</v>
      </c>
      <c r="EX110">
        <v>0</v>
      </c>
      <c r="EY110">
        <v>0</v>
      </c>
      <c r="EZ110">
        <v>0</v>
      </c>
      <c r="FA110">
        <v>0</v>
      </c>
      <c r="FB110">
        <v>0</v>
      </c>
      <c r="FC110">
        <v>0</v>
      </c>
      <c r="FD110">
        <v>38.795499999999997</v>
      </c>
      <c r="FE110">
        <v>65.230400000000003</v>
      </c>
      <c r="FF110">
        <v>195.69200000000001</v>
      </c>
      <c r="FG110">
        <v>9.7785499999999992</v>
      </c>
      <c r="FH110">
        <v>527.46199999999999</v>
      </c>
      <c r="FI110">
        <v>2226.02</v>
      </c>
      <c r="FJ110">
        <v>933.98800000000006</v>
      </c>
      <c r="FK110">
        <v>0</v>
      </c>
      <c r="FL110">
        <v>252.315</v>
      </c>
      <c r="FM110">
        <v>3412.32</v>
      </c>
      <c r="FN110">
        <v>64.618200000000002</v>
      </c>
      <c r="FO110">
        <v>153.34700000000001</v>
      </c>
      <c r="FP110">
        <v>0</v>
      </c>
      <c r="FQ110">
        <v>0</v>
      </c>
      <c r="FR110">
        <v>-81.711299999999994</v>
      </c>
      <c r="FS110">
        <v>38.795499999999997</v>
      </c>
      <c r="FT110">
        <v>65.230400000000003</v>
      </c>
      <c r="FU110">
        <v>195.69200000000001</v>
      </c>
      <c r="FV110">
        <v>9.7785499999999992</v>
      </c>
      <c r="FW110">
        <v>445.75099999999998</v>
      </c>
      <c r="FX110">
        <v>2226.02</v>
      </c>
      <c r="FY110">
        <v>933.98800000000006</v>
      </c>
      <c r="FZ110">
        <v>252.315</v>
      </c>
      <c r="GA110">
        <v>3412.32</v>
      </c>
      <c r="GB110">
        <v>0</v>
      </c>
      <c r="GC110">
        <v>0</v>
      </c>
      <c r="GD110">
        <v>0</v>
      </c>
      <c r="GE110">
        <v>0</v>
      </c>
      <c r="GF110">
        <v>2.2827199999999999</v>
      </c>
      <c r="GG110">
        <v>3587.54</v>
      </c>
      <c r="GH110">
        <v>1878.92</v>
      </c>
      <c r="GI110">
        <v>52.3735</v>
      </c>
      <c r="GJ110">
        <v>0</v>
      </c>
      <c r="GK110">
        <v>0</v>
      </c>
    </row>
    <row r="111" spans="1:193" x14ac:dyDescent="0.3">
      <c r="A111" s="110">
        <v>45966.851319444446</v>
      </c>
      <c r="B111" t="s">
        <v>800</v>
      </c>
      <c r="C111" t="s">
        <v>463</v>
      </c>
      <c r="D111">
        <v>12</v>
      </c>
      <c r="E111">
        <v>1</v>
      </c>
      <c r="F111">
        <v>1665</v>
      </c>
      <c r="G111" t="s">
        <v>452</v>
      </c>
      <c r="H111" t="s">
        <v>456</v>
      </c>
      <c r="I111">
        <v>-0.84</v>
      </c>
      <c r="J111">
        <v>-6.58</v>
      </c>
      <c r="L111">
        <v>252</v>
      </c>
      <c r="M111">
        <v>477.45400000000001</v>
      </c>
      <c r="N111">
        <v>3335.16</v>
      </c>
      <c r="O111">
        <v>0</v>
      </c>
      <c r="P111">
        <v>0</v>
      </c>
      <c r="Q111">
        <v>0</v>
      </c>
      <c r="R111">
        <v>0</v>
      </c>
      <c r="S111">
        <v>0</v>
      </c>
      <c r="T111">
        <v>0</v>
      </c>
      <c r="U111">
        <v>395.20800000000003</v>
      </c>
      <c r="V111">
        <v>777.53</v>
      </c>
      <c r="W111">
        <v>2025.88</v>
      </c>
      <c r="X111">
        <v>96.498500000000007</v>
      </c>
      <c r="Y111">
        <v>7107.73</v>
      </c>
      <c r="Z111">
        <v>3812.61</v>
      </c>
      <c r="AA111">
        <v>1523.72</v>
      </c>
      <c r="AB111">
        <v>423.30900000000003</v>
      </c>
      <c r="AC111">
        <v>161.601</v>
      </c>
      <c r="AD111">
        <v>0</v>
      </c>
      <c r="AE111">
        <v>43.1492</v>
      </c>
      <c r="AF111">
        <v>628.05999999999995</v>
      </c>
      <c r="AG111">
        <v>584.91</v>
      </c>
      <c r="AH111">
        <v>34.270000000000003</v>
      </c>
      <c r="AI111">
        <v>12.96</v>
      </c>
      <c r="AJ111">
        <v>0</v>
      </c>
      <c r="AK111">
        <v>11.62</v>
      </c>
      <c r="AL111">
        <v>0</v>
      </c>
      <c r="AM111">
        <v>0</v>
      </c>
      <c r="AN111">
        <v>0</v>
      </c>
      <c r="AO111">
        <v>0</v>
      </c>
      <c r="AP111">
        <v>1.73</v>
      </c>
      <c r="AQ111">
        <v>6.2</v>
      </c>
      <c r="AR111">
        <v>8.39</v>
      </c>
      <c r="AS111">
        <v>0.43</v>
      </c>
      <c r="AT111">
        <v>75.599999999999994</v>
      </c>
      <c r="AU111">
        <v>58.85</v>
      </c>
      <c r="AV111">
        <v>23.88</v>
      </c>
      <c r="AW111">
        <v>1.72</v>
      </c>
      <c r="AX111">
        <v>0</v>
      </c>
      <c r="AY111">
        <v>8.7899999999999991</v>
      </c>
      <c r="AZ111">
        <v>0</v>
      </c>
      <c r="BA111">
        <v>0</v>
      </c>
      <c r="BB111">
        <v>0</v>
      </c>
      <c r="BC111">
        <v>0.49</v>
      </c>
      <c r="BD111">
        <v>3.09</v>
      </c>
      <c r="BE111">
        <v>2.2200000000000002</v>
      </c>
      <c r="BF111">
        <v>0.13</v>
      </c>
      <c r="BG111">
        <v>40.32</v>
      </c>
      <c r="BH111">
        <v>0.110014</v>
      </c>
      <c r="BI111">
        <v>1.50887E-2</v>
      </c>
      <c r="BJ111">
        <v>0</v>
      </c>
      <c r="BK111">
        <v>0</v>
      </c>
      <c r="BL111">
        <v>0</v>
      </c>
      <c r="BM111">
        <v>0</v>
      </c>
      <c r="BN111">
        <v>0</v>
      </c>
      <c r="BO111">
        <v>0</v>
      </c>
      <c r="BP111">
        <v>4.5829399999999999E-2</v>
      </c>
      <c r="BQ111">
        <v>7.1511599999999995E-2</v>
      </c>
      <c r="BR111">
        <v>0.24510499999999999</v>
      </c>
      <c r="BS111">
        <v>1.63343E-2</v>
      </c>
      <c r="BT111">
        <v>0.50388299999999997</v>
      </c>
      <c r="BU111">
        <v>0.12510299999999999</v>
      </c>
      <c r="BV111">
        <v>473.20699999999999</v>
      </c>
      <c r="BW111">
        <v>3239.18</v>
      </c>
      <c r="BX111">
        <v>0</v>
      </c>
      <c r="BY111">
        <v>0</v>
      </c>
      <c r="BZ111">
        <v>-3803.19</v>
      </c>
      <c r="CA111">
        <v>395.20800000000003</v>
      </c>
      <c r="CB111">
        <v>777.19500000000005</v>
      </c>
      <c r="CC111">
        <v>2025.88</v>
      </c>
      <c r="CD111">
        <v>96.498500000000007</v>
      </c>
      <c r="CE111">
        <v>3203.99</v>
      </c>
      <c r="CF111">
        <v>3712.39</v>
      </c>
      <c r="CG111">
        <v>1479.79</v>
      </c>
      <c r="CH111">
        <v>417.36099999999999</v>
      </c>
      <c r="CI111">
        <v>161.601</v>
      </c>
      <c r="CJ111">
        <v>43.1492</v>
      </c>
      <c r="CK111">
        <v>622.11099999999999</v>
      </c>
      <c r="CL111">
        <v>578.96199999999999</v>
      </c>
      <c r="CM111">
        <v>33.79</v>
      </c>
      <c r="CN111">
        <v>12.6</v>
      </c>
      <c r="CO111">
        <v>0</v>
      </c>
      <c r="CP111">
        <v>11.62</v>
      </c>
      <c r="CQ111">
        <v>-5.74</v>
      </c>
      <c r="CR111">
        <v>1.73</v>
      </c>
      <c r="CS111">
        <v>6.2</v>
      </c>
      <c r="CT111">
        <v>8.39</v>
      </c>
      <c r="CU111">
        <v>0.43</v>
      </c>
      <c r="CV111">
        <v>69.02</v>
      </c>
      <c r="CW111">
        <v>58.01</v>
      </c>
      <c r="CX111">
        <v>23.54</v>
      </c>
      <c r="CY111">
        <v>1.68</v>
      </c>
      <c r="CZ111">
        <v>0</v>
      </c>
      <c r="DA111">
        <v>8.7899999999999991</v>
      </c>
      <c r="DB111">
        <v>-0.98</v>
      </c>
      <c r="DC111">
        <v>0.49</v>
      </c>
      <c r="DD111">
        <v>3.09</v>
      </c>
      <c r="DE111">
        <v>2.2200000000000002</v>
      </c>
      <c r="DF111">
        <v>0.13</v>
      </c>
      <c r="DG111">
        <v>38.96</v>
      </c>
      <c r="DH111">
        <v>0.10868899999999999</v>
      </c>
      <c r="DI111">
        <v>1.39633E-2</v>
      </c>
      <c r="DJ111">
        <v>0</v>
      </c>
      <c r="DK111">
        <v>0</v>
      </c>
      <c r="DL111">
        <v>0</v>
      </c>
      <c r="DM111">
        <v>4.5829399999999999E-2</v>
      </c>
      <c r="DN111">
        <v>7.1495000000000003E-2</v>
      </c>
      <c r="DO111">
        <v>0.24510499999999999</v>
      </c>
      <c r="DP111">
        <v>1.63343E-2</v>
      </c>
      <c r="DQ111">
        <v>0.50141599999999997</v>
      </c>
      <c r="DR111">
        <v>0.122652</v>
      </c>
      <c r="DS111" t="s">
        <v>689</v>
      </c>
      <c r="DT111" t="s">
        <v>700</v>
      </c>
      <c r="DU111" t="s">
        <v>701</v>
      </c>
      <c r="DV111" t="s">
        <v>455</v>
      </c>
      <c r="DW111">
        <v>-2.46752E-3</v>
      </c>
      <c r="DX111">
        <v>-2.4509200000000001E-3</v>
      </c>
      <c r="EC111">
        <v>15.16</v>
      </c>
      <c r="ED111">
        <v>43.69</v>
      </c>
      <c r="EE111">
        <v>14.77</v>
      </c>
      <c r="EF111">
        <v>43.24</v>
      </c>
      <c r="EG111">
        <v>2.58</v>
      </c>
      <c r="EH111">
        <v>31.81</v>
      </c>
      <c r="EI111">
        <v>2.5299999999999998</v>
      </c>
      <c r="EJ111">
        <v>31.48</v>
      </c>
      <c r="EL111">
        <v>1</v>
      </c>
      <c r="EM111">
        <v>2.4206400000000001</v>
      </c>
      <c r="EP111">
        <v>2</v>
      </c>
      <c r="EQ111">
        <v>2</v>
      </c>
      <c r="ER111">
        <v>46.535899999999998</v>
      </c>
      <c r="ES111">
        <v>76.079599999999999</v>
      </c>
      <c r="ET111">
        <v>45.252800000000001</v>
      </c>
      <c r="EU111">
        <v>73.539900000000003</v>
      </c>
      <c r="EV111">
        <v>75.408199999999994</v>
      </c>
      <c r="EW111">
        <v>152.00899999999999</v>
      </c>
      <c r="EX111">
        <v>0</v>
      </c>
      <c r="EY111">
        <v>0</v>
      </c>
      <c r="EZ111">
        <v>0</v>
      </c>
      <c r="FA111">
        <v>0</v>
      </c>
      <c r="FB111">
        <v>0</v>
      </c>
      <c r="FC111">
        <v>0</v>
      </c>
      <c r="FD111">
        <v>43.152700000000003</v>
      </c>
      <c r="FE111">
        <v>65.142099999999999</v>
      </c>
      <c r="FF111">
        <v>195.69200000000001</v>
      </c>
      <c r="FG111">
        <v>11.162000000000001</v>
      </c>
      <c r="FH111">
        <v>542.56600000000003</v>
      </c>
      <c r="FI111">
        <v>2475.3000000000002</v>
      </c>
      <c r="FJ111">
        <v>944.96299999999997</v>
      </c>
      <c r="FK111">
        <v>0</v>
      </c>
      <c r="FL111">
        <v>252.315</v>
      </c>
      <c r="FM111">
        <v>3672.58</v>
      </c>
      <c r="FN111">
        <v>74.623699999999999</v>
      </c>
      <c r="FO111">
        <v>147.703</v>
      </c>
      <c r="FP111">
        <v>0</v>
      </c>
      <c r="FQ111">
        <v>0</v>
      </c>
      <c r="FR111">
        <v>-86.648399999999995</v>
      </c>
      <c r="FS111">
        <v>43.152700000000003</v>
      </c>
      <c r="FT111">
        <v>65.112200000000001</v>
      </c>
      <c r="FU111">
        <v>195.69200000000001</v>
      </c>
      <c r="FV111">
        <v>11.162000000000001</v>
      </c>
      <c r="FW111">
        <v>450.798</v>
      </c>
      <c r="FX111">
        <v>2440.52</v>
      </c>
      <c r="FY111">
        <v>944.96299999999997</v>
      </c>
      <c r="FZ111">
        <v>252.315</v>
      </c>
      <c r="GA111">
        <v>3637.8</v>
      </c>
      <c r="GB111">
        <v>0</v>
      </c>
      <c r="GC111">
        <v>0</v>
      </c>
      <c r="GD111">
        <v>0</v>
      </c>
      <c r="GE111">
        <v>0</v>
      </c>
      <c r="GF111">
        <v>2.4206400000000001</v>
      </c>
      <c r="GG111">
        <v>3804.3</v>
      </c>
      <c r="GH111">
        <v>2070.27</v>
      </c>
      <c r="GI111">
        <v>54.418999999999997</v>
      </c>
      <c r="GJ111">
        <v>0</v>
      </c>
      <c r="GK111">
        <v>0</v>
      </c>
    </row>
    <row r="112" spans="1:193" x14ac:dyDescent="0.3">
      <c r="A112" s="110">
        <v>45966.851712962962</v>
      </c>
      <c r="B112" t="s">
        <v>801</v>
      </c>
      <c r="C112" t="s">
        <v>464</v>
      </c>
      <c r="D112">
        <v>12</v>
      </c>
      <c r="E112">
        <v>1</v>
      </c>
      <c r="F112">
        <v>1665</v>
      </c>
      <c r="G112" t="s">
        <v>452</v>
      </c>
      <c r="H112" t="s">
        <v>453</v>
      </c>
      <c r="I112">
        <v>4.84</v>
      </c>
      <c r="J112">
        <v>-0.9</v>
      </c>
      <c r="L112">
        <v>532</v>
      </c>
      <c r="M112">
        <v>437.21699999999998</v>
      </c>
      <c r="N112">
        <v>2537.23</v>
      </c>
      <c r="O112">
        <v>0</v>
      </c>
      <c r="P112">
        <v>0</v>
      </c>
      <c r="Q112">
        <v>0</v>
      </c>
      <c r="R112">
        <v>0</v>
      </c>
      <c r="S112">
        <v>0</v>
      </c>
      <c r="T112">
        <v>0</v>
      </c>
      <c r="U112">
        <v>395.20800000000003</v>
      </c>
      <c r="V112">
        <v>776.62</v>
      </c>
      <c r="W112">
        <v>2025.88</v>
      </c>
      <c r="X112">
        <v>96.498500000000007</v>
      </c>
      <c r="Y112">
        <v>6268.65</v>
      </c>
      <c r="Z112">
        <v>2974.44</v>
      </c>
      <c r="AA112">
        <v>1244.03</v>
      </c>
      <c r="AB112">
        <v>388.79899999999998</v>
      </c>
      <c r="AC112">
        <v>161.601</v>
      </c>
      <c r="AD112">
        <v>0</v>
      </c>
      <c r="AE112">
        <v>43.1492</v>
      </c>
      <c r="AF112">
        <v>593.54899999999998</v>
      </c>
      <c r="AG112">
        <v>550.4</v>
      </c>
      <c r="AH112">
        <v>31.47</v>
      </c>
      <c r="AI112">
        <v>10.08</v>
      </c>
      <c r="AJ112">
        <v>0</v>
      </c>
      <c r="AK112">
        <v>11.62</v>
      </c>
      <c r="AL112">
        <v>0</v>
      </c>
      <c r="AM112">
        <v>0</v>
      </c>
      <c r="AN112">
        <v>0</v>
      </c>
      <c r="AO112">
        <v>0</v>
      </c>
      <c r="AP112">
        <v>1.73</v>
      </c>
      <c r="AQ112">
        <v>6.2</v>
      </c>
      <c r="AR112">
        <v>8.39</v>
      </c>
      <c r="AS112">
        <v>0.43</v>
      </c>
      <c r="AT112">
        <v>69.92</v>
      </c>
      <c r="AU112">
        <v>53.17</v>
      </c>
      <c r="AV112">
        <v>21.92</v>
      </c>
      <c r="AW112">
        <v>1.4</v>
      </c>
      <c r="AX112">
        <v>0</v>
      </c>
      <c r="AY112">
        <v>8.7899999999999991</v>
      </c>
      <c r="AZ112">
        <v>0</v>
      </c>
      <c r="BA112">
        <v>0</v>
      </c>
      <c r="BB112">
        <v>0</v>
      </c>
      <c r="BC112">
        <v>0.49</v>
      </c>
      <c r="BD112">
        <v>3.09</v>
      </c>
      <c r="BE112">
        <v>2.2200000000000002</v>
      </c>
      <c r="BF112">
        <v>0.13</v>
      </c>
      <c r="BG112">
        <v>38.04</v>
      </c>
      <c r="BH112">
        <v>9.8655900000000005E-2</v>
      </c>
      <c r="BI112">
        <v>1.0838199999999999E-2</v>
      </c>
      <c r="BJ112">
        <v>0</v>
      </c>
      <c r="BK112">
        <v>0</v>
      </c>
      <c r="BL112">
        <v>0</v>
      </c>
      <c r="BM112">
        <v>0</v>
      </c>
      <c r="BN112">
        <v>0</v>
      </c>
      <c r="BO112">
        <v>0</v>
      </c>
      <c r="BP112">
        <v>4.5829399999999999E-2</v>
      </c>
      <c r="BQ112">
        <v>7.1519700000000005E-2</v>
      </c>
      <c r="BR112">
        <v>0.24510499999999999</v>
      </c>
      <c r="BS112">
        <v>1.63343E-2</v>
      </c>
      <c r="BT112">
        <v>0.48828199999999999</v>
      </c>
      <c r="BU112">
        <v>0.10949399999999999</v>
      </c>
      <c r="BV112">
        <v>473.20699999999999</v>
      </c>
      <c r="BW112">
        <v>3239.18</v>
      </c>
      <c r="BX112">
        <v>0</v>
      </c>
      <c r="BY112">
        <v>0</v>
      </c>
      <c r="BZ112">
        <v>-3803.19</v>
      </c>
      <c r="CA112">
        <v>395.20800000000003</v>
      </c>
      <c r="CB112">
        <v>777.19500000000005</v>
      </c>
      <c r="CC112">
        <v>2025.88</v>
      </c>
      <c r="CD112">
        <v>96.498500000000007</v>
      </c>
      <c r="CE112">
        <v>3203.99</v>
      </c>
      <c r="CF112">
        <v>3712.39</v>
      </c>
      <c r="CG112">
        <v>1479.79</v>
      </c>
      <c r="CH112">
        <v>417.36099999999999</v>
      </c>
      <c r="CI112">
        <v>161.601</v>
      </c>
      <c r="CJ112">
        <v>43.1492</v>
      </c>
      <c r="CK112">
        <v>622.11099999999999</v>
      </c>
      <c r="CL112">
        <v>578.96199999999999</v>
      </c>
      <c r="CM112">
        <v>33.79</v>
      </c>
      <c r="CN112">
        <v>12.6</v>
      </c>
      <c r="CO112">
        <v>0</v>
      </c>
      <c r="CP112">
        <v>11.62</v>
      </c>
      <c r="CQ112">
        <v>-5.74</v>
      </c>
      <c r="CR112">
        <v>1.73</v>
      </c>
      <c r="CS112">
        <v>6.2</v>
      </c>
      <c r="CT112">
        <v>8.39</v>
      </c>
      <c r="CU112">
        <v>0.43</v>
      </c>
      <c r="CV112">
        <v>69.02</v>
      </c>
      <c r="CW112">
        <v>58.01</v>
      </c>
      <c r="CX112">
        <v>23.54</v>
      </c>
      <c r="CY112">
        <v>1.68</v>
      </c>
      <c r="CZ112">
        <v>0</v>
      </c>
      <c r="DA112">
        <v>8.7899999999999991</v>
      </c>
      <c r="DB112">
        <v>-0.98</v>
      </c>
      <c r="DC112">
        <v>0.49</v>
      </c>
      <c r="DD112">
        <v>3.09</v>
      </c>
      <c r="DE112">
        <v>2.2200000000000002</v>
      </c>
      <c r="DF112">
        <v>0.13</v>
      </c>
      <c r="DG112">
        <v>38.96</v>
      </c>
      <c r="DH112">
        <v>0.10868899999999999</v>
      </c>
      <c r="DI112">
        <v>1.39633E-2</v>
      </c>
      <c r="DJ112">
        <v>0</v>
      </c>
      <c r="DK112">
        <v>0</v>
      </c>
      <c r="DL112">
        <v>0</v>
      </c>
      <c r="DM112">
        <v>4.5829399999999999E-2</v>
      </c>
      <c r="DN112">
        <v>7.1495000000000003E-2</v>
      </c>
      <c r="DO112">
        <v>0.24510499999999999</v>
      </c>
      <c r="DP112">
        <v>1.63343E-2</v>
      </c>
      <c r="DQ112">
        <v>0.50141599999999997</v>
      </c>
      <c r="DR112">
        <v>0.122652</v>
      </c>
      <c r="DS112" t="s">
        <v>689</v>
      </c>
      <c r="DT112" t="s">
        <v>700</v>
      </c>
      <c r="DU112" t="s">
        <v>701</v>
      </c>
      <c r="DV112" t="s">
        <v>455</v>
      </c>
      <c r="DW112">
        <v>1.3133199999999999E-2</v>
      </c>
      <c r="DX112">
        <v>1.31579E-2</v>
      </c>
      <c r="EC112">
        <v>12.09</v>
      </c>
      <c r="ED112">
        <v>41.08</v>
      </c>
      <c r="EE112">
        <v>14.77</v>
      </c>
      <c r="EF112">
        <v>43.24</v>
      </c>
      <c r="EG112">
        <v>2.1800000000000002</v>
      </c>
      <c r="EH112">
        <v>29.93</v>
      </c>
      <c r="EI112">
        <v>2.5299999999999998</v>
      </c>
      <c r="EJ112">
        <v>31.48</v>
      </c>
      <c r="EL112">
        <v>1</v>
      </c>
      <c r="EM112">
        <v>2.4206400000000001</v>
      </c>
      <c r="EP112">
        <v>2</v>
      </c>
      <c r="EQ112">
        <v>2</v>
      </c>
      <c r="ER112">
        <v>43.7515</v>
      </c>
      <c r="ES112">
        <v>66.281000000000006</v>
      </c>
      <c r="ET112">
        <v>45.252800000000001</v>
      </c>
      <c r="EU112">
        <v>73.539900000000003</v>
      </c>
      <c r="EV112">
        <v>68.814700000000002</v>
      </c>
      <c r="EW112">
        <v>123.447</v>
      </c>
      <c r="EX112">
        <v>0</v>
      </c>
      <c r="EY112">
        <v>0</v>
      </c>
      <c r="EZ112">
        <v>0</v>
      </c>
      <c r="FA112">
        <v>0</v>
      </c>
      <c r="FB112">
        <v>0</v>
      </c>
      <c r="FC112">
        <v>0</v>
      </c>
      <c r="FD112">
        <v>43.152700000000003</v>
      </c>
      <c r="FE112">
        <v>65.096400000000003</v>
      </c>
      <c r="FF112">
        <v>195.69200000000001</v>
      </c>
      <c r="FG112">
        <v>11.162000000000001</v>
      </c>
      <c r="FH112">
        <v>507.36500000000001</v>
      </c>
      <c r="FI112">
        <v>2273.5</v>
      </c>
      <c r="FJ112">
        <v>944.96299999999997</v>
      </c>
      <c r="FK112">
        <v>0</v>
      </c>
      <c r="FL112">
        <v>252.315</v>
      </c>
      <c r="FM112">
        <v>3470.78</v>
      </c>
      <c r="FN112">
        <v>74.623699999999999</v>
      </c>
      <c r="FO112">
        <v>147.703</v>
      </c>
      <c r="FP112">
        <v>0</v>
      </c>
      <c r="FQ112">
        <v>0</v>
      </c>
      <c r="FR112">
        <v>-86.648399999999995</v>
      </c>
      <c r="FS112">
        <v>43.152700000000003</v>
      </c>
      <c r="FT112">
        <v>65.112200000000001</v>
      </c>
      <c r="FU112">
        <v>195.69200000000001</v>
      </c>
      <c r="FV112">
        <v>11.162000000000001</v>
      </c>
      <c r="FW112">
        <v>450.798</v>
      </c>
      <c r="FX112">
        <v>2440.52</v>
      </c>
      <c r="FY112">
        <v>944.96299999999997</v>
      </c>
      <c r="FZ112">
        <v>252.315</v>
      </c>
      <c r="GA112">
        <v>3637.8</v>
      </c>
      <c r="GB112">
        <v>0</v>
      </c>
      <c r="GC112">
        <v>0</v>
      </c>
      <c r="GD112">
        <v>0</v>
      </c>
      <c r="GE112">
        <v>0</v>
      </c>
      <c r="GF112">
        <v>2.4206400000000001</v>
      </c>
      <c r="GG112">
        <v>3804.3</v>
      </c>
      <c r="GH112">
        <v>2070.27</v>
      </c>
      <c r="GI112">
        <v>54.418999999999997</v>
      </c>
      <c r="GJ112">
        <v>0</v>
      </c>
      <c r="GK112">
        <v>0</v>
      </c>
    </row>
    <row r="113" spans="1:193" x14ac:dyDescent="0.3">
      <c r="A113" s="110">
        <v>45966.852152777778</v>
      </c>
      <c r="B113" t="s">
        <v>802</v>
      </c>
      <c r="C113" t="s">
        <v>465</v>
      </c>
      <c r="D113">
        <v>12</v>
      </c>
      <c r="E113">
        <v>1</v>
      </c>
      <c r="F113">
        <v>1665</v>
      </c>
      <c r="G113" t="s">
        <v>452</v>
      </c>
      <c r="H113" t="s">
        <v>453</v>
      </c>
      <c r="I113">
        <v>3.46</v>
      </c>
      <c r="J113">
        <v>-1.9</v>
      </c>
      <c r="L113">
        <v>423</v>
      </c>
      <c r="M113">
        <v>400.69600000000003</v>
      </c>
      <c r="N113">
        <v>1773.9</v>
      </c>
      <c r="O113">
        <v>0</v>
      </c>
      <c r="P113">
        <v>0</v>
      </c>
      <c r="Q113">
        <v>0</v>
      </c>
      <c r="R113">
        <v>0</v>
      </c>
      <c r="S113">
        <v>0</v>
      </c>
      <c r="T113">
        <v>0</v>
      </c>
      <c r="U113">
        <v>395.20800000000003</v>
      </c>
      <c r="V113">
        <v>775.00599999999997</v>
      </c>
      <c r="W113">
        <v>2025.88</v>
      </c>
      <c r="X113">
        <v>96.498500000000007</v>
      </c>
      <c r="Y113">
        <v>5467.19</v>
      </c>
      <c r="Z113">
        <v>2174.59</v>
      </c>
      <c r="AA113">
        <v>960.70799999999997</v>
      </c>
      <c r="AB113">
        <v>360.34800000000001</v>
      </c>
      <c r="AC113">
        <v>161.601</v>
      </c>
      <c r="AD113">
        <v>0</v>
      </c>
      <c r="AE113">
        <v>43.1492</v>
      </c>
      <c r="AF113">
        <v>565.09900000000005</v>
      </c>
      <c r="AG113">
        <v>521.94899999999996</v>
      </c>
      <c r="AH113">
        <v>29.11</v>
      </c>
      <c r="AI113">
        <v>7.61</v>
      </c>
      <c r="AJ113">
        <v>0</v>
      </c>
      <c r="AK113">
        <v>11.62</v>
      </c>
      <c r="AL113">
        <v>0</v>
      </c>
      <c r="AM113">
        <v>0</v>
      </c>
      <c r="AN113">
        <v>0</v>
      </c>
      <c r="AO113">
        <v>0</v>
      </c>
      <c r="AP113">
        <v>1.73</v>
      </c>
      <c r="AQ113">
        <v>6.2</v>
      </c>
      <c r="AR113">
        <v>8.39</v>
      </c>
      <c r="AS113">
        <v>0.43</v>
      </c>
      <c r="AT113">
        <v>65.09</v>
      </c>
      <c r="AU113">
        <v>48.34</v>
      </c>
      <c r="AV113">
        <v>20.29</v>
      </c>
      <c r="AW113">
        <v>1.1200000000000001</v>
      </c>
      <c r="AX113">
        <v>0</v>
      </c>
      <c r="AY113">
        <v>8.7899999999999991</v>
      </c>
      <c r="AZ113">
        <v>0</v>
      </c>
      <c r="BA113">
        <v>0</v>
      </c>
      <c r="BB113">
        <v>0</v>
      </c>
      <c r="BC113">
        <v>0.49</v>
      </c>
      <c r="BD113">
        <v>3.09</v>
      </c>
      <c r="BE113">
        <v>2.2200000000000002</v>
      </c>
      <c r="BF113">
        <v>0.13</v>
      </c>
      <c r="BG113">
        <v>36.130000000000003</v>
      </c>
      <c r="BH113">
        <v>8.5653599999999996E-2</v>
      </c>
      <c r="BI113">
        <v>1.0782999999999999E-2</v>
      </c>
      <c r="BJ113">
        <v>0</v>
      </c>
      <c r="BK113">
        <v>0</v>
      </c>
      <c r="BL113">
        <v>0</v>
      </c>
      <c r="BM113">
        <v>0</v>
      </c>
      <c r="BN113">
        <v>0</v>
      </c>
      <c r="BO113">
        <v>0</v>
      </c>
      <c r="BP113">
        <v>4.5829399999999999E-2</v>
      </c>
      <c r="BQ113">
        <v>7.1591399999999999E-2</v>
      </c>
      <c r="BR113">
        <v>0.24510499999999999</v>
      </c>
      <c r="BS113">
        <v>1.63343E-2</v>
      </c>
      <c r="BT113">
        <v>0.47529700000000003</v>
      </c>
      <c r="BU113">
        <v>9.6436599999999997E-2</v>
      </c>
      <c r="BV113">
        <v>423.99900000000002</v>
      </c>
      <c r="BW113">
        <v>2268.2199999999998</v>
      </c>
      <c r="BX113">
        <v>0</v>
      </c>
      <c r="BY113">
        <v>0</v>
      </c>
      <c r="BZ113">
        <v>-3803.19</v>
      </c>
      <c r="CA113">
        <v>395.20800000000003</v>
      </c>
      <c r="CB113">
        <v>775.721</v>
      </c>
      <c r="CC113">
        <v>2025.88</v>
      </c>
      <c r="CD113">
        <v>96.498500000000007</v>
      </c>
      <c r="CE113">
        <v>2182.34</v>
      </c>
      <c r="CF113">
        <v>2692.22</v>
      </c>
      <c r="CG113">
        <v>1153.55</v>
      </c>
      <c r="CH113">
        <v>378.815</v>
      </c>
      <c r="CI113">
        <v>161.601</v>
      </c>
      <c r="CJ113">
        <v>43.1492</v>
      </c>
      <c r="CK113">
        <v>583.56600000000003</v>
      </c>
      <c r="CL113">
        <v>540.41700000000003</v>
      </c>
      <c r="CM113">
        <v>30.61</v>
      </c>
      <c r="CN113">
        <v>9.57</v>
      </c>
      <c r="CO113">
        <v>0</v>
      </c>
      <c r="CP113">
        <v>11.62</v>
      </c>
      <c r="CQ113">
        <v>-5.36</v>
      </c>
      <c r="CR113">
        <v>1.73</v>
      </c>
      <c r="CS113">
        <v>6.2</v>
      </c>
      <c r="CT113">
        <v>8.39</v>
      </c>
      <c r="CU113">
        <v>0.43</v>
      </c>
      <c r="CV113">
        <v>63.19</v>
      </c>
      <c r="CW113">
        <v>51.8</v>
      </c>
      <c r="CX113">
        <v>21.33</v>
      </c>
      <c r="CY113">
        <v>1.35</v>
      </c>
      <c r="CZ113">
        <v>0</v>
      </c>
      <c r="DA113">
        <v>8.7899999999999991</v>
      </c>
      <c r="DB113">
        <v>-0.98</v>
      </c>
      <c r="DC113">
        <v>0.49</v>
      </c>
      <c r="DD113">
        <v>3.09</v>
      </c>
      <c r="DE113">
        <v>2.2200000000000002</v>
      </c>
      <c r="DF113">
        <v>0.13</v>
      </c>
      <c r="DG113">
        <v>36.42</v>
      </c>
      <c r="DH113">
        <v>9.1330099999999997E-2</v>
      </c>
      <c r="DI113">
        <v>1.6105999999999999E-2</v>
      </c>
      <c r="DJ113">
        <v>0</v>
      </c>
      <c r="DK113">
        <v>0</v>
      </c>
      <c r="DL113">
        <v>0</v>
      </c>
      <c r="DM113">
        <v>4.5829399999999999E-2</v>
      </c>
      <c r="DN113">
        <v>7.1605199999999994E-2</v>
      </c>
      <c r="DO113">
        <v>0.24510499999999999</v>
      </c>
      <c r="DP113">
        <v>1.63343E-2</v>
      </c>
      <c r="DQ113">
        <v>0.48631000000000002</v>
      </c>
      <c r="DR113">
        <v>0.107436</v>
      </c>
      <c r="DS113" t="s">
        <v>689</v>
      </c>
      <c r="DT113" t="s">
        <v>700</v>
      </c>
      <c r="DU113" t="s">
        <v>701</v>
      </c>
      <c r="DV113" t="s">
        <v>455</v>
      </c>
      <c r="DW113">
        <v>1.1013200000000001E-2</v>
      </c>
      <c r="DX113">
        <v>1.0999500000000001E-2</v>
      </c>
      <c r="EC113">
        <v>9.43</v>
      </c>
      <c r="ED113">
        <v>38.909999999999997</v>
      </c>
      <c r="EE113">
        <v>11.49</v>
      </c>
      <c r="EF113">
        <v>40.31</v>
      </c>
      <c r="EG113">
        <v>1.82</v>
      </c>
      <c r="EH113">
        <v>28.38</v>
      </c>
      <c r="EI113">
        <v>2.08</v>
      </c>
      <c r="EJ113">
        <v>29.39</v>
      </c>
      <c r="EL113">
        <v>1</v>
      </c>
      <c r="EM113">
        <v>2.4206400000000001</v>
      </c>
      <c r="EP113">
        <v>2</v>
      </c>
      <c r="EQ113">
        <v>2</v>
      </c>
      <c r="ER113">
        <v>37.702199999999998</v>
      </c>
      <c r="ES113">
        <v>57.003799999999998</v>
      </c>
      <c r="ET113">
        <v>38.387900000000002</v>
      </c>
      <c r="EU113">
        <v>60.5886</v>
      </c>
      <c r="EV113">
        <v>61.276899999999998</v>
      </c>
      <c r="EW113">
        <v>98.421300000000002</v>
      </c>
      <c r="EX113">
        <v>0</v>
      </c>
      <c r="EY113">
        <v>0</v>
      </c>
      <c r="EZ113">
        <v>0</v>
      </c>
      <c r="FA113">
        <v>0</v>
      </c>
      <c r="FB113">
        <v>0</v>
      </c>
      <c r="FC113">
        <v>0</v>
      </c>
      <c r="FD113">
        <v>43.152700000000003</v>
      </c>
      <c r="FE113">
        <v>65.043999999999997</v>
      </c>
      <c r="FF113">
        <v>195.69200000000001</v>
      </c>
      <c r="FG113">
        <v>11.162000000000001</v>
      </c>
      <c r="FH113">
        <v>474.74900000000002</v>
      </c>
      <c r="FI113">
        <v>2107.14</v>
      </c>
      <c r="FJ113">
        <v>944.96299999999997</v>
      </c>
      <c r="FK113">
        <v>0</v>
      </c>
      <c r="FL113">
        <v>252.315</v>
      </c>
      <c r="FM113">
        <v>3304.41</v>
      </c>
      <c r="FN113">
        <v>64.599599999999995</v>
      </c>
      <c r="FO113">
        <v>118.95399999999999</v>
      </c>
      <c r="FP113">
        <v>0</v>
      </c>
      <c r="FQ113">
        <v>0</v>
      </c>
      <c r="FR113">
        <v>-86.648399999999995</v>
      </c>
      <c r="FS113">
        <v>43.152700000000003</v>
      </c>
      <c r="FT113">
        <v>65.079800000000006</v>
      </c>
      <c r="FU113">
        <v>195.69200000000001</v>
      </c>
      <c r="FV113">
        <v>11.162000000000001</v>
      </c>
      <c r="FW113">
        <v>411.99200000000002</v>
      </c>
      <c r="FX113">
        <v>2215.12</v>
      </c>
      <c r="FY113">
        <v>944.96299999999997</v>
      </c>
      <c r="FZ113">
        <v>252.315</v>
      </c>
      <c r="GA113">
        <v>3412.4</v>
      </c>
      <c r="GB113">
        <v>0</v>
      </c>
      <c r="GC113">
        <v>0</v>
      </c>
      <c r="GD113">
        <v>0</v>
      </c>
      <c r="GE113">
        <v>0</v>
      </c>
      <c r="GF113">
        <v>2.4206400000000001</v>
      </c>
      <c r="GG113">
        <v>3804.3</v>
      </c>
      <c r="GH113">
        <v>2205.31</v>
      </c>
      <c r="GI113">
        <v>57.968899999999998</v>
      </c>
      <c r="GJ113">
        <v>0</v>
      </c>
      <c r="GK113">
        <v>0</v>
      </c>
    </row>
    <row r="114" spans="1:193" x14ac:dyDescent="0.3">
      <c r="A114" s="110">
        <v>45966.852581018517</v>
      </c>
      <c r="B114" t="s">
        <v>803</v>
      </c>
      <c r="C114" t="s">
        <v>466</v>
      </c>
      <c r="D114">
        <v>12</v>
      </c>
      <c r="E114">
        <v>1</v>
      </c>
      <c r="F114">
        <v>1665</v>
      </c>
      <c r="G114" t="s">
        <v>452</v>
      </c>
      <c r="H114" t="s">
        <v>453</v>
      </c>
      <c r="I114">
        <v>3.46</v>
      </c>
      <c r="J114">
        <v>-1.9</v>
      </c>
      <c r="L114">
        <v>423</v>
      </c>
      <c r="M114">
        <v>400.69600000000003</v>
      </c>
      <c r="N114">
        <v>1773.9</v>
      </c>
      <c r="O114">
        <v>0</v>
      </c>
      <c r="P114">
        <v>0</v>
      </c>
      <c r="Q114">
        <v>0</v>
      </c>
      <c r="R114">
        <v>0</v>
      </c>
      <c r="S114">
        <v>0</v>
      </c>
      <c r="T114">
        <v>0</v>
      </c>
      <c r="U114">
        <v>395.20800000000003</v>
      </c>
      <c r="V114">
        <v>775.00599999999997</v>
      </c>
      <c r="W114">
        <v>2025.88</v>
      </c>
      <c r="X114">
        <v>96.498500000000007</v>
      </c>
      <c r="Y114">
        <v>5467.19</v>
      </c>
      <c r="Z114">
        <v>2174.59</v>
      </c>
      <c r="AA114">
        <v>960.70799999999997</v>
      </c>
      <c r="AB114">
        <v>360.34800000000001</v>
      </c>
      <c r="AC114">
        <v>161.601</v>
      </c>
      <c r="AD114">
        <v>0</v>
      </c>
      <c r="AE114">
        <v>43.1492</v>
      </c>
      <c r="AF114">
        <v>565.09900000000005</v>
      </c>
      <c r="AG114">
        <v>521.94899999999996</v>
      </c>
      <c r="AH114">
        <v>29.11</v>
      </c>
      <c r="AI114">
        <v>7.61</v>
      </c>
      <c r="AJ114">
        <v>0</v>
      </c>
      <c r="AK114">
        <v>11.62</v>
      </c>
      <c r="AL114">
        <v>0</v>
      </c>
      <c r="AM114">
        <v>0</v>
      </c>
      <c r="AN114">
        <v>0</v>
      </c>
      <c r="AO114">
        <v>0</v>
      </c>
      <c r="AP114">
        <v>1.73</v>
      </c>
      <c r="AQ114">
        <v>6.2</v>
      </c>
      <c r="AR114">
        <v>8.39</v>
      </c>
      <c r="AS114">
        <v>0.43</v>
      </c>
      <c r="AT114">
        <v>65.09</v>
      </c>
      <c r="AU114">
        <v>48.34</v>
      </c>
      <c r="AV114">
        <v>20.29</v>
      </c>
      <c r="AW114">
        <v>1.1200000000000001</v>
      </c>
      <c r="AX114">
        <v>0</v>
      </c>
      <c r="AY114">
        <v>8.7899999999999991</v>
      </c>
      <c r="AZ114">
        <v>0</v>
      </c>
      <c r="BA114">
        <v>0</v>
      </c>
      <c r="BB114">
        <v>0</v>
      </c>
      <c r="BC114">
        <v>0.49</v>
      </c>
      <c r="BD114">
        <v>3.09</v>
      </c>
      <c r="BE114">
        <v>2.2200000000000002</v>
      </c>
      <c r="BF114">
        <v>0.13</v>
      </c>
      <c r="BG114">
        <v>36.130000000000003</v>
      </c>
      <c r="BH114">
        <v>8.5653599999999996E-2</v>
      </c>
      <c r="BI114">
        <v>1.0782999999999999E-2</v>
      </c>
      <c r="BJ114">
        <v>0</v>
      </c>
      <c r="BK114">
        <v>0</v>
      </c>
      <c r="BL114">
        <v>0</v>
      </c>
      <c r="BM114">
        <v>0</v>
      </c>
      <c r="BN114">
        <v>0</v>
      </c>
      <c r="BO114">
        <v>0</v>
      </c>
      <c r="BP114">
        <v>4.5829399999999999E-2</v>
      </c>
      <c r="BQ114">
        <v>7.1591399999999999E-2</v>
      </c>
      <c r="BR114">
        <v>0.24510499999999999</v>
      </c>
      <c r="BS114">
        <v>1.63343E-2</v>
      </c>
      <c r="BT114">
        <v>0.47529700000000003</v>
      </c>
      <c r="BU114">
        <v>9.6436599999999997E-2</v>
      </c>
      <c r="BV114">
        <v>423.99900000000002</v>
      </c>
      <c r="BW114">
        <v>2268.2199999999998</v>
      </c>
      <c r="BX114">
        <v>0</v>
      </c>
      <c r="BY114">
        <v>0</v>
      </c>
      <c r="BZ114">
        <v>-3803.19</v>
      </c>
      <c r="CA114">
        <v>395.20800000000003</v>
      </c>
      <c r="CB114">
        <v>775.721</v>
      </c>
      <c r="CC114">
        <v>2025.88</v>
      </c>
      <c r="CD114">
        <v>96.498500000000007</v>
      </c>
      <c r="CE114">
        <v>2182.34</v>
      </c>
      <c r="CF114">
        <v>2692.22</v>
      </c>
      <c r="CG114">
        <v>1153.55</v>
      </c>
      <c r="CH114">
        <v>378.815</v>
      </c>
      <c r="CI114">
        <v>161.601</v>
      </c>
      <c r="CJ114">
        <v>43.1492</v>
      </c>
      <c r="CK114">
        <v>583.56600000000003</v>
      </c>
      <c r="CL114">
        <v>540.41700000000003</v>
      </c>
      <c r="CM114">
        <v>30.61</v>
      </c>
      <c r="CN114">
        <v>9.57</v>
      </c>
      <c r="CO114">
        <v>0</v>
      </c>
      <c r="CP114">
        <v>11.62</v>
      </c>
      <c r="CQ114">
        <v>-5.36</v>
      </c>
      <c r="CR114">
        <v>1.73</v>
      </c>
      <c r="CS114">
        <v>6.2</v>
      </c>
      <c r="CT114">
        <v>8.39</v>
      </c>
      <c r="CU114">
        <v>0.43</v>
      </c>
      <c r="CV114">
        <v>63.19</v>
      </c>
      <c r="CW114">
        <v>51.8</v>
      </c>
      <c r="CX114">
        <v>21.33</v>
      </c>
      <c r="CY114">
        <v>1.35</v>
      </c>
      <c r="CZ114">
        <v>0</v>
      </c>
      <c r="DA114">
        <v>8.7899999999999991</v>
      </c>
      <c r="DB114">
        <v>-0.98</v>
      </c>
      <c r="DC114">
        <v>0.49</v>
      </c>
      <c r="DD114">
        <v>3.09</v>
      </c>
      <c r="DE114">
        <v>2.2200000000000002</v>
      </c>
      <c r="DF114">
        <v>0.13</v>
      </c>
      <c r="DG114">
        <v>36.42</v>
      </c>
      <c r="DH114">
        <v>9.1330099999999997E-2</v>
      </c>
      <c r="DI114">
        <v>1.6105999999999999E-2</v>
      </c>
      <c r="DJ114">
        <v>0</v>
      </c>
      <c r="DK114">
        <v>0</v>
      </c>
      <c r="DL114">
        <v>0</v>
      </c>
      <c r="DM114">
        <v>4.5829399999999999E-2</v>
      </c>
      <c r="DN114">
        <v>7.1605199999999994E-2</v>
      </c>
      <c r="DO114">
        <v>0.24510499999999999</v>
      </c>
      <c r="DP114">
        <v>1.63343E-2</v>
      </c>
      <c r="DQ114">
        <v>0.48631000000000002</v>
      </c>
      <c r="DR114">
        <v>0.107436</v>
      </c>
      <c r="DS114" t="s">
        <v>689</v>
      </c>
      <c r="DT114" t="s">
        <v>700</v>
      </c>
      <c r="DU114" t="s">
        <v>701</v>
      </c>
      <c r="DV114" t="s">
        <v>455</v>
      </c>
      <c r="DW114">
        <v>1.1013200000000001E-2</v>
      </c>
      <c r="DX114">
        <v>1.0999500000000001E-2</v>
      </c>
      <c r="EC114">
        <v>9.43</v>
      </c>
      <c r="ED114">
        <v>38.909999999999997</v>
      </c>
      <c r="EE114">
        <v>11.49</v>
      </c>
      <c r="EF114">
        <v>40.31</v>
      </c>
      <c r="EG114">
        <v>1.82</v>
      </c>
      <c r="EH114">
        <v>28.38</v>
      </c>
      <c r="EI114">
        <v>2.08</v>
      </c>
      <c r="EJ114">
        <v>29.39</v>
      </c>
      <c r="EL114">
        <v>1</v>
      </c>
      <c r="EM114">
        <v>2.4206400000000001</v>
      </c>
      <c r="EP114">
        <v>2</v>
      </c>
      <c r="EQ114">
        <v>2</v>
      </c>
      <c r="ER114">
        <v>37.702199999999998</v>
      </c>
      <c r="ES114">
        <v>57.003799999999998</v>
      </c>
      <c r="ET114">
        <v>38.387900000000002</v>
      </c>
      <c r="EU114">
        <v>60.5886</v>
      </c>
      <c r="EV114">
        <v>61.276899999999998</v>
      </c>
      <c r="EW114">
        <v>98.421300000000002</v>
      </c>
      <c r="EX114">
        <v>0</v>
      </c>
      <c r="EY114">
        <v>0</v>
      </c>
      <c r="EZ114">
        <v>0</v>
      </c>
      <c r="FA114">
        <v>0</v>
      </c>
      <c r="FB114">
        <v>0</v>
      </c>
      <c r="FC114">
        <v>0</v>
      </c>
      <c r="FD114">
        <v>43.152700000000003</v>
      </c>
      <c r="FE114">
        <v>65.043999999999997</v>
      </c>
      <c r="FF114">
        <v>195.69200000000001</v>
      </c>
      <c r="FG114">
        <v>11.162000000000001</v>
      </c>
      <c r="FH114">
        <v>474.74900000000002</v>
      </c>
      <c r="FI114">
        <v>2107.14</v>
      </c>
      <c r="FJ114">
        <v>944.96299999999997</v>
      </c>
      <c r="FK114">
        <v>0</v>
      </c>
      <c r="FL114">
        <v>252.315</v>
      </c>
      <c r="FM114">
        <v>3304.41</v>
      </c>
      <c r="FN114">
        <v>64.599599999999995</v>
      </c>
      <c r="FO114">
        <v>118.95399999999999</v>
      </c>
      <c r="FP114">
        <v>0</v>
      </c>
      <c r="FQ114">
        <v>0</v>
      </c>
      <c r="FR114">
        <v>-86.648399999999995</v>
      </c>
      <c r="FS114">
        <v>43.152700000000003</v>
      </c>
      <c r="FT114">
        <v>65.079800000000006</v>
      </c>
      <c r="FU114">
        <v>195.69200000000001</v>
      </c>
      <c r="FV114">
        <v>11.162000000000001</v>
      </c>
      <c r="FW114">
        <v>411.99200000000002</v>
      </c>
      <c r="FX114">
        <v>2215.12</v>
      </c>
      <c r="FY114">
        <v>944.96299999999997</v>
      </c>
      <c r="FZ114">
        <v>252.315</v>
      </c>
      <c r="GA114">
        <v>3412.4</v>
      </c>
      <c r="GB114">
        <v>0</v>
      </c>
      <c r="GC114">
        <v>0</v>
      </c>
      <c r="GD114">
        <v>0</v>
      </c>
      <c r="GE114">
        <v>0</v>
      </c>
      <c r="GF114">
        <v>2.4206400000000001</v>
      </c>
      <c r="GG114">
        <v>3804.3</v>
      </c>
      <c r="GH114">
        <v>2205.31</v>
      </c>
      <c r="GI114">
        <v>57.968899999999998</v>
      </c>
      <c r="GJ114">
        <v>0</v>
      </c>
      <c r="GK114">
        <v>0</v>
      </c>
    </row>
    <row r="115" spans="1:193" x14ac:dyDescent="0.3">
      <c r="A115" s="110">
        <v>45966.853032407409</v>
      </c>
      <c r="B115" t="s">
        <v>804</v>
      </c>
      <c r="C115" t="s">
        <v>467</v>
      </c>
      <c r="D115">
        <v>12</v>
      </c>
      <c r="E115">
        <v>1</v>
      </c>
      <c r="F115">
        <v>1665</v>
      </c>
      <c r="G115" t="s">
        <v>452</v>
      </c>
      <c r="H115" t="s">
        <v>453</v>
      </c>
      <c r="I115">
        <v>3.55</v>
      </c>
      <c r="J115">
        <v>-1.81</v>
      </c>
      <c r="L115">
        <v>433</v>
      </c>
      <c r="M115">
        <v>400.51299999999998</v>
      </c>
      <c r="N115">
        <v>1751.09</v>
      </c>
      <c r="O115">
        <v>0</v>
      </c>
      <c r="P115">
        <v>0</v>
      </c>
      <c r="Q115">
        <v>0</v>
      </c>
      <c r="R115">
        <v>0</v>
      </c>
      <c r="S115">
        <v>0</v>
      </c>
      <c r="T115">
        <v>0</v>
      </c>
      <c r="U115">
        <v>395.20800000000003</v>
      </c>
      <c r="V115">
        <v>774.91899999999998</v>
      </c>
      <c r="W115">
        <v>2025.88</v>
      </c>
      <c r="X115">
        <v>96.498500000000007</v>
      </c>
      <c r="Y115">
        <v>5444.11</v>
      </c>
      <c r="Z115">
        <v>2151.6</v>
      </c>
      <c r="AA115">
        <v>951.46100000000001</v>
      </c>
      <c r="AB115">
        <v>360.25299999999999</v>
      </c>
      <c r="AC115">
        <v>161.601</v>
      </c>
      <c r="AD115">
        <v>0</v>
      </c>
      <c r="AE115">
        <v>43.1492</v>
      </c>
      <c r="AF115">
        <v>565.00300000000004</v>
      </c>
      <c r="AG115">
        <v>521.85400000000004</v>
      </c>
      <c r="AH115">
        <v>29.1</v>
      </c>
      <c r="AI115">
        <v>7.53</v>
      </c>
      <c r="AJ115">
        <v>0</v>
      </c>
      <c r="AK115">
        <v>11.62</v>
      </c>
      <c r="AL115">
        <v>0</v>
      </c>
      <c r="AM115">
        <v>0</v>
      </c>
      <c r="AN115">
        <v>0</v>
      </c>
      <c r="AO115">
        <v>0</v>
      </c>
      <c r="AP115">
        <v>1.73</v>
      </c>
      <c r="AQ115">
        <v>6.2</v>
      </c>
      <c r="AR115">
        <v>8.39</v>
      </c>
      <c r="AS115">
        <v>0.43</v>
      </c>
      <c r="AT115">
        <v>65</v>
      </c>
      <c r="AU115">
        <v>48.25</v>
      </c>
      <c r="AV115">
        <v>20.28</v>
      </c>
      <c r="AW115">
        <v>1.1100000000000001</v>
      </c>
      <c r="AX115">
        <v>0</v>
      </c>
      <c r="AY115">
        <v>8.7899999999999991</v>
      </c>
      <c r="AZ115">
        <v>0</v>
      </c>
      <c r="BA115">
        <v>0</v>
      </c>
      <c r="BB115">
        <v>0</v>
      </c>
      <c r="BC115">
        <v>0.49</v>
      </c>
      <c r="BD115">
        <v>3.09</v>
      </c>
      <c r="BE115">
        <v>2.2200000000000002</v>
      </c>
      <c r="BF115">
        <v>0.13</v>
      </c>
      <c r="BG115">
        <v>36.11</v>
      </c>
      <c r="BH115">
        <v>8.5461400000000007E-2</v>
      </c>
      <c r="BI115">
        <v>1.07671E-2</v>
      </c>
      <c r="BJ115">
        <v>0</v>
      </c>
      <c r="BK115">
        <v>0</v>
      </c>
      <c r="BL115">
        <v>0</v>
      </c>
      <c r="BM115">
        <v>0</v>
      </c>
      <c r="BN115">
        <v>0</v>
      </c>
      <c r="BO115">
        <v>0</v>
      </c>
      <c r="BP115">
        <v>4.5829399999999999E-2</v>
      </c>
      <c r="BQ115">
        <v>7.1591399999999999E-2</v>
      </c>
      <c r="BR115">
        <v>0.24510499999999999</v>
      </c>
      <c r="BS115">
        <v>1.63343E-2</v>
      </c>
      <c r="BT115">
        <v>0.47508899999999998</v>
      </c>
      <c r="BU115">
        <v>9.6228499999999995E-2</v>
      </c>
      <c r="BV115">
        <v>423.99900000000002</v>
      </c>
      <c r="BW115">
        <v>2268.2199999999998</v>
      </c>
      <c r="BX115">
        <v>0</v>
      </c>
      <c r="BY115">
        <v>0</v>
      </c>
      <c r="BZ115">
        <v>-3803.19</v>
      </c>
      <c r="CA115">
        <v>395.20800000000003</v>
      </c>
      <c r="CB115">
        <v>775.721</v>
      </c>
      <c r="CC115">
        <v>2025.88</v>
      </c>
      <c r="CD115">
        <v>96.498500000000007</v>
      </c>
      <c r="CE115">
        <v>2182.34</v>
      </c>
      <c r="CF115">
        <v>2692.22</v>
      </c>
      <c r="CG115">
        <v>1153.55</v>
      </c>
      <c r="CH115">
        <v>378.815</v>
      </c>
      <c r="CI115">
        <v>161.601</v>
      </c>
      <c r="CJ115">
        <v>43.1492</v>
      </c>
      <c r="CK115">
        <v>583.56600000000003</v>
      </c>
      <c r="CL115">
        <v>540.41700000000003</v>
      </c>
      <c r="CM115">
        <v>30.61</v>
      </c>
      <c r="CN115">
        <v>9.57</v>
      </c>
      <c r="CO115">
        <v>0</v>
      </c>
      <c r="CP115">
        <v>11.62</v>
      </c>
      <c r="CQ115">
        <v>-5.36</v>
      </c>
      <c r="CR115">
        <v>1.73</v>
      </c>
      <c r="CS115">
        <v>6.2</v>
      </c>
      <c r="CT115">
        <v>8.39</v>
      </c>
      <c r="CU115">
        <v>0.43</v>
      </c>
      <c r="CV115">
        <v>63.19</v>
      </c>
      <c r="CW115">
        <v>51.8</v>
      </c>
      <c r="CX115">
        <v>21.33</v>
      </c>
      <c r="CY115">
        <v>1.35</v>
      </c>
      <c r="CZ115">
        <v>0</v>
      </c>
      <c r="DA115">
        <v>8.7899999999999991</v>
      </c>
      <c r="DB115">
        <v>-0.98</v>
      </c>
      <c r="DC115">
        <v>0.49</v>
      </c>
      <c r="DD115">
        <v>3.09</v>
      </c>
      <c r="DE115">
        <v>2.2200000000000002</v>
      </c>
      <c r="DF115">
        <v>0.13</v>
      </c>
      <c r="DG115">
        <v>36.42</v>
      </c>
      <c r="DH115">
        <v>9.1330099999999997E-2</v>
      </c>
      <c r="DI115">
        <v>1.6105999999999999E-2</v>
      </c>
      <c r="DJ115">
        <v>0</v>
      </c>
      <c r="DK115">
        <v>0</v>
      </c>
      <c r="DL115">
        <v>0</v>
      </c>
      <c r="DM115">
        <v>4.5829399999999999E-2</v>
      </c>
      <c r="DN115">
        <v>7.1605199999999994E-2</v>
      </c>
      <c r="DO115">
        <v>0.24510499999999999</v>
      </c>
      <c r="DP115">
        <v>1.63343E-2</v>
      </c>
      <c r="DQ115">
        <v>0.48631000000000002</v>
      </c>
      <c r="DR115">
        <v>0.107436</v>
      </c>
      <c r="DS115" t="s">
        <v>689</v>
      </c>
      <c r="DT115" t="s">
        <v>700</v>
      </c>
      <c r="DU115" t="s">
        <v>701</v>
      </c>
      <c r="DV115" t="s">
        <v>455</v>
      </c>
      <c r="DW115">
        <v>1.12213E-2</v>
      </c>
      <c r="DX115">
        <v>1.12075E-2</v>
      </c>
      <c r="EC115">
        <v>9.35</v>
      </c>
      <c r="ED115">
        <v>38.9</v>
      </c>
      <c r="EE115">
        <v>11.49</v>
      </c>
      <c r="EF115">
        <v>40.31</v>
      </c>
      <c r="EG115">
        <v>1.8</v>
      </c>
      <c r="EH115">
        <v>28.38</v>
      </c>
      <c r="EI115">
        <v>2.08</v>
      </c>
      <c r="EJ115">
        <v>29.39</v>
      </c>
      <c r="EL115">
        <v>1</v>
      </c>
      <c r="EM115">
        <v>2.4206400000000001</v>
      </c>
      <c r="EP115">
        <v>2</v>
      </c>
      <c r="EQ115">
        <v>2</v>
      </c>
      <c r="ER115">
        <v>37.611499999999999</v>
      </c>
      <c r="ES115">
        <v>56.961100000000002</v>
      </c>
      <c r="ET115">
        <v>38.387900000000002</v>
      </c>
      <c r="EU115">
        <v>60.5886</v>
      </c>
      <c r="EV115">
        <v>61.182200000000002</v>
      </c>
      <c r="EW115">
        <v>97.623900000000006</v>
      </c>
      <c r="EX115">
        <v>0</v>
      </c>
      <c r="EY115">
        <v>0</v>
      </c>
      <c r="EZ115">
        <v>0</v>
      </c>
      <c r="FA115">
        <v>0</v>
      </c>
      <c r="FB115">
        <v>0</v>
      </c>
      <c r="FC115">
        <v>0</v>
      </c>
      <c r="FD115">
        <v>43.152700000000003</v>
      </c>
      <c r="FE115">
        <v>65.040199999999999</v>
      </c>
      <c r="FF115">
        <v>195.69200000000001</v>
      </c>
      <c r="FG115">
        <v>11.162000000000001</v>
      </c>
      <c r="FH115">
        <v>473.85300000000001</v>
      </c>
      <c r="FI115">
        <v>2106.58</v>
      </c>
      <c r="FJ115">
        <v>944.96299999999997</v>
      </c>
      <c r="FK115">
        <v>0</v>
      </c>
      <c r="FL115">
        <v>252.315</v>
      </c>
      <c r="FM115">
        <v>3303.86</v>
      </c>
      <c r="FN115">
        <v>64.599599999999995</v>
      </c>
      <c r="FO115">
        <v>118.95399999999999</v>
      </c>
      <c r="FP115">
        <v>0</v>
      </c>
      <c r="FQ115">
        <v>0</v>
      </c>
      <c r="FR115">
        <v>-86.648399999999995</v>
      </c>
      <c r="FS115">
        <v>43.152700000000003</v>
      </c>
      <c r="FT115">
        <v>65.079800000000006</v>
      </c>
      <c r="FU115">
        <v>195.69200000000001</v>
      </c>
      <c r="FV115">
        <v>11.162000000000001</v>
      </c>
      <c r="FW115">
        <v>411.99200000000002</v>
      </c>
      <c r="FX115">
        <v>2215.12</v>
      </c>
      <c r="FY115">
        <v>944.96299999999997</v>
      </c>
      <c r="FZ115">
        <v>252.315</v>
      </c>
      <c r="GA115">
        <v>3412.4</v>
      </c>
      <c r="GB115">
        <v>0</v>
      </c>
      <c r="GC115">
        <v>0</v>
      </c>
      <c r="GD115">
        <v>0</v>
      </c>
      <c r="GE115">
        <v>0</v>
      </c>
      <c r="GF115">
        <v>2.4206400000000001</v>
      </c>
      <c r="GG115">
        <v>3804.3</v>
      </c>
      <c r="GH115">
        <v>2205.31</v>
      </c>
      <c r="GI115">
        <v>57.968899999999998</v>
      </c>
      <c r="GJ115">
        <v>0</v>
      </c>
      <c r="GK115">
        <v>0</v>
      </c>
    </row>
    <row r="116" spans="1:193" x14ac:dyDescent="0.3">
      <c r="A116" s="110">
        <v>45966.853483796294</v>
      </c>
      <c r="B116" t="s">
        <v>805</v>
      </c>
      <c r="C116" t="s">
        <v>468</v>
      </c>
      <c r="D116">
        <v>12</v>
      </c>
      <c r="E116">
        <v>1</v>
      </c>
      <c r="F116">
        <v>1665</v>
      </c>
      <c r="G116" t="s">
        <v>452</v>
      </c>
      <c r="H116" t="s">
        <v>453</v>
      </c>
      <c r="I116">
        <v>3.55</v>
      </c>
      <c r="J116">
        <v>-1.81</v>
      </c>
      <c r="L116">
        <v>433</v>
      </c>
      <c r="M116">
        <v>400.51299999999998</v>
      </c>
      <c r="N116">
        <v>1751.09</v>
      </c>
      <c r="O116">
        <v>0</v>
      </c>
      <c r="P116">
        <v>0</v>
      </c>
      <c r="Q116">
        <v>0</v>
      </c>
      <c r="R116">
        <v>0</v>
      </c>
      <c r="S116">
        <v>0</v>
      </c>
      <c r="T116">
        <v>0</v>
      </c>
      <c r="U116">
        <v>395.20800000000003</v>
      </c>
      <c r="V116">
        <v>774.91899999999998</v>
      </c>
      <c r="W116">
        <v>2025.88</v>
      </c>
      <c r="X116">
        <v>96.498500000000007</v>
      </c>
      <c r="Y116">
        <v>5444.11</v>
      </c>
      <c r="Z116">
        <v>2151.6</v>
      </c>
      <c r="AA116">
        <v>951.46100000000001</v>
      </c>
      <c r="AB116">
        <v>360.25299999999999</v>
      </c>
      <c r="AC116">
        <v>161.601</v>
      </c>
      <c r="AD116">
        <v>0</v>
      </c>
      <c r="AE116">
        <v>43.1492</v>
      </c>
      <c r="AF116">
        <v>565.00300000000004</v>
      </c>
      <c r="AG116">
        <v>521.85400000000004</v>
      </c>
      <c r="AH116">
        <v>29.1</v>
      </c>
      <c r="AI116">
        <v>7.53</v>
      </c>
      <c r="AJ116">
        <v>0</v>
      </c>
      <c r="AK116">
        <v>11.62</v>
      </c>
      <c r="AL116">
        <v>0</v>
      </c>
      <c r="AM116">
        <v>0</v>
      </c>
      <c r="AN116">
        <v>0</v>
      </c>
      <c r="AO116">
        <v>0</v>
      </c>
      <c r="AP116">
        <v>1.73</v>
      </c>
      <c r="AQ116">
        <v>6.2</v>
      </c>
      <c r="AR116">
        <v>8.39</v>
      </c>
      <c r="AS116">
        <v>0.43</v>
      </c>
      <c r="AT116">
        <v>65</v>
      </c>
      <c r="AU116">
        <v>48.25</v>
      </c>
      <c r="AV116">
        <v>20.28</v>
      </c>
      <c r="AW116">
        <v>1.1100000000000001</v>
      </c>
      <c r="AX116">
        <v>0</v>
      </c>
      <c r="AY116">
        <v>8.7899999999999991</v>
      </c>
      <c r="AZ116">
        <v>0</v>
      </c>
      <c r="BA116">
        <v>0</v>
      </c>
      <c r="BB116">
        <v>0</v>
      </c>
      <c r="BC116">
        <v>0.49</v>
      </c>
      <c r="BD116">
        <v>3.09</v>
      </c>
      <c r="BE116">
        <v>2.2200000000000002</v>
      </c>
      <c r="BF116">
        <v>0.13</v>
      </c>
      <c r="BG116">
        <v>36.11</v>
      </c>
      <c r="BH116">
        <v>8.5461400000000007E-2</v>
      </c>
      <c r="BI116">
        <v>1.07671E-2</v>
      </c>
      <c r="BJ116">
        <v>0</v>
      </c>
      <c r="BK116">
        <v>0</v>
      </c>
      <c r="BL116">
        <v>0</v>
      </c>
      <c r="BM116">
        <v>0</v>
      </c>
      <c r="BN116">
        <v>0</v>
      </c>
      <c r="BO116">
        <v>0</v>
      </c>
      <c r="BP116">
        <v>4.5829399999999999E-2</v>
      </c>
      <c r="BQ116">
        <v>7.1591399999999999E-2</v>
      </c>
      <c r="BR116">
        <v>0.24510499999999999</v>
      </c>
      <c r="BS116">
        <v>1.63343E-2</v>
      </c>
      <c r="BT116">
        <v>0.47508899999999998</v>
      </c>
      <c r="BU116">
        <v>9.6228499999999995E-2</v>
      </c>
      <c r="BV116">
        <v>423.99900000000002</v>
      </c>
      <c r="BW116">
        <v>2268.2199999999998</v>
      </c>
      <c r="BX116">
        <v>0</v>
      </c>
      <c r="BY116">
        <v>0</v>
      </c>
      <c r="BZ116">
        <v>-3803.19</v>
      </c>
      <c r="CA116">
        <v>395.20800000000003</v>
      </c>
      <c r="CB116">
        <v>775.721</v>
      </c>
      <c r="CC116">
        <v>2025.88</v>
      </c>
      <c r="CD116">
        <v>96.498500000000007</v>
      </c>
      <c r="CE116">
        <v>2182.34</v>
      </c>
      <c r="CF116">
        <v>2692.22</v>
      </c>
      <c r="CG116">
        <v>1153.55</v>
      </c>
      <c r="CH116">
        <v>378.815</v>
      </c>
      <c r="CI116">
        <v>161.601</v>
      </c>
      <c r="CJ116">
        <v>43.1492</v>
      </c>
      <c r="CK116">
        <v>583.56600000000003</v>
      </c>
      <c r="CL116">
        <v>540.41700000000003</v>
      </c>
      <c r="CM116">
        <v>30.61</v>
      </c>
      <c r="CN116">
        <v>9.57</v>
      </c>
      <c r="CO116">
        <v>0</v>
      </c>
      <c r="CP116">
        <v>11.62</v>
      </c>
      <c r="CQ116">
        <v>-5.36</v>
      </c>
      <c r="CR116">
        <v>1.73</v>
      </c>
      <c r="CS116">
        <v>6.2</v>
      </c>
      <c r="CT116">
        <v>8.39</v>
      </c>
      <c r="CU116">
        <v>0.43</v>
      </c>
      <c r="CV116">
        <v>63.19</v>
      </c>
      <c r="CW116">
        <v>51.8</v>
      </c>
      <c r="CX116">
        <v>21.33</v>
      </c>
      <c r="CY116">
        <v>1.35</v>
      </c>
      <c r="CZ116">
        <v>0</v>
      </c>
      <c r="DA116">
        <v>8.7899999999999991</v>
      </c>
      <c r="DB116">
        <v>-0.98</v>
      </c>
      <c r="DC116">
        <v>0.49</v>
      </c>
      <c r="DD116">
        <v>3.09</v>
      </c>
      <c r="DE116">
        <v>2.2200000000000002</v>
      </c>
      <c r="DF116">
        <v>0.13</v>
      </c>
      <c r="DG116">
        <v>36.42</v>
      </c>
      <c r="DH116">
        <v>9.1330099999999997E-2</v>
      </c>
      <c r="DI116">
        <v>1.6105999999999999E-2</v>
      </c>
      <c r="DJ116">
        <v>0</v>
      </c>
      <c r="DK116">
        <v>0</v>
      </c>
      <c r="DL116">
        <v>0</v>
      </c>
      <c r="DM116">
        <v>4.5829399999999999E-2</v>
      </c>
      <c r="DN116">
        <v>7.1605199999999994E-2</v>
      </c>
      <c r="DO116">
        <v>0.24510499999999999</v>
      </c>
      <c r="DP116">
        <v>1.63343E-2</v>
      </c>
      <c r="DQ116">
        <v>0.48631000000000002</v>
      </c>
      <c r="DR116">
        <v>0.107436</v>
      </c>
      <c r="DS116" t="s">
        <v>689</v>
      </c>
      <c r="DT116" t="s">
        <v>700</v>
      </c>
      <c r="DU116" t="s">
        <v>701</v>
      </c>
      <c r="DV116" t="s">
        <v>455</v>
      </c>
      <c r="DW116">
        <v>1.12213E-2</v>
      </c>
      <c r="DX116">
        <v>1.12075E-2</v>
      </c>
      <c r="EC116">
        <v>9.35</v>
      </c>
      <c r="ED116">
        <v>38.9</v>
      </c>
      <c r="EE116">
        <v>11.49</v>
      </c>
      <c r="EF116">
        <v>40.31</v>
      </c>
      <c r="EG116">
        <v>1.8</v>
      </c>
      <c r="EH116">
        <v>28.38</v>
      </c>
      <c r="EI116">
        <v>2.08</v>
      </c>
      <c r="EJ116">
        <v>29.39</v>
      </c>
      <c r="EL116">
        <v>1</v>
      </c>
      <c r="EM116">
        <v>2.4206400000000001</v>
      </c>
      <c r="EP116">
        <v>2</v>
      </c>
      <c r="EQ116">
        <v>2</v>
      </c>
      <c r="ER116">
        <v>37.611499999999999</v>
      </c>
      <c r="ES116">
        <v>56.961100000000002</v>
      </c>
      <c r="ET116">
        <v>38.387900000000002</v>
      </c>
      <c r="EU116">
        <v>60.5886</v>
      </c>
      <c r="EV116">
        <v>61.182200000000002</v>
      </c>
      <c r="EW116">
        <v>97.623900000000006</v>
      </c>
      <c r="EX116">
        <v>0</v>
      </c>
      <c r="EY116">
        <v>0</v>
      </c>
      <c r="EZ116">
        <v>0</v>
      </c>
      <c r="FA116">
        <v>0</v>
      </c>
      <c r="FB116">
        <v>0</v>
      </c>
      <c r="FC116">
        <v>0</v>
      </c>
      <c r="FD116">
        <v>43.152700000000003</v>
      </c>
      <c r="FE116">
        <v>65.040199999999999</v>
      </c>
      <c r="FF116">
        <v>195.69200000000001</v>
      </c>
      <c r="FG116">
        <v>11.162000000000001</v>
      </c>
      <c r="FH116">
        <v>473.85300000000001</v>
      </c>
      <c r="FI116">
        <v>2106.58</v>
      </c>
      <c r="FJ116">
        <v>944.96299999999997</v>
      </c>
      <c r="FK116">
        <v>0</v>
      </c>
      <c r="FL116">
        <v>252.315</v>
      </c>
      <c r="FM116">
        <v>3303.86</v>
      </c>
      <c r="FN116">
        <v>64.599599999999995</v>
      </c>
      <c r="FO116">
        <v>118.95399999999999</v>
      </c>
      <c r="FP116">
        <v>0</v>
      </c>
      <c r="FQ116">
        <v>0</v>
      </c>
      <c r="FR116">
        <v>-86.648399999999995</v>
      </c>
      <c r="FS116">
        <v>43.152700000000003</v>
      </c>
      <c r="FT116">
        <v>65.079800000000006</v>
      </c>
      <c r="FU116">
        <v>195.69200000000001</v>
      </c>
      <c r="FV116">
        <v>11.162000000000001</v>
      </c>
      <c r="FW116">
        <v>411.99200000000002</v>
      </c>
      <c r="FX116">
        <v>2215.12</v>
      </c>
      <c r="FY116">
        <v>944.96299999999997</v>
      </c>
      <c r="FZ116">
        <v>252.315</v>
      </c>
      <c r="GA116">
        <v>3412.4</v>
      </c>
      <c r="GB116">
        <v>0</v>
      </c>
      <c r="GC116">
        <v>0</v>
      </c>
      <c r="GD116">
        <v>0</v>
      </c>
      <c r="GE116">
        <v>0</v>
      </c>
      <c r="GF116">
        <v>2.4206400000000001</v>
      </c>
      <c r="GG116">
        <v>3804.3</v>
      </c>
      <c r="GH116">
        <v>2205.31</v>
      </c>
      <c r="GI116">
        <v>57.968899999999998</v>
      </c>
      <c r="GJ116">
        <v>0</v>
      </c>
      <c r="GK116">
        <v>0</v>
      </c>
    </row>
    <row r="117" spans="1:193" x14ac:dyDescent="0.3">
      <c r="A117" s="110">
        <v>45966.85392361111</v>
      </c>
      <c r="B117" t="s">
        <v>806</v>
      </c>
      <c r="C117" t="s">
        <v>469</v>
      </c>
      <c r="D117">
        <v>12</v>
      </c>
      <c r="E117">
        <v>1</v>
      </c>
      <c r="F117">
        <v>1665</v>
      </c>
      <c r="G117" t="s">
        <v>452</v>
      </c>
      <c r="H117" t="s">
        <v>453</v>
      </c>
      <c r="I117">
        <v>3.64</v>
      </c>
      <c r="J117">
        <v>-1.71</v>
      </c>
      <c r="L117">
        <v>443</v>
      </c>
      <c r="M117">
        <v>400.80900000000003</v>
      </c>
      <c r="N117">
        <v>1725.24</v>
      </c>
      <c r="O117">
        <v>0</v>
      </c>
      <c r="P117">
        <v>0</v>
      </c>
      <c r="Q117">
        <v>0</v>
      </c>
      <c r="R117">
        <v>0</v>
      </c>
      <c r="S117">
        <v>0</v>
      </c>
      <c r="T117">
        <v>0</v>
      </c>
      <c r="U117">
        <v>395.20800000000003</v>
      </c>
      <c r="V117">
        <v>774.83299999999997</v>
      </c>
      <c r="W117">
        <v>2025.88</v>
      </c>
      <c r="X117">
        <v>96.498500000000007</v>
      </c>
      <c r="Y117">
        <v>5418.47</v>
      </c>
      <c r="Z117">
        <v>2126.0500000000002</v>
      </c>
      <c r="AA117">
        <v>940.74199999999996</v>
      </c>
      <c r="AB117">
        <v>360.14400000000001</v>
      </c>
      <c r="AC117">
        <v>161.601</v>
      </c>
      <c r="AD117">
        <v>0</v>
      </c>
      <c r="AE117">
        <v>43.1492</v>
      </c>
      <c r="AF117">
        <v>564.89400000000001</v>
      </c>
      <c r="AG117">
        <v>521.745</v>
      </c>
      <c r="AH117">
        <v>29.09</v>
      </c>
      <c r="AI117">
        <v>7.45</v>
      </c>
      <c r="AJ117">
        <v>0</v>
      </c>
      <c r="AK117">
        <v>11.62</v>
      </c>
      <c r="AL117">
        <v>0</v>
      </c>
      <c r="AM117">
        <v>0</v>
      </c>
      <c r="AN117">
        <v>0</v>
      </c>
      <c r="AO117">
        <v>0</v>
      </c>
      <c r="AP117">
        <v>1.73</v>
      </c>
      <c r="AQ117">
        <v>6.19</v>
      </c>
      <c r="AR117">
        <v>8.39</v>
      </c>
      <c r="AS117">
        <v>0.43</v>
      </c>
      <c r="AT117">
        <v>64.900000000000006</v>
      </c>
      <c r="AU117">
        <v>48.16</v>
      </c>
      <c r="AV117">
        <v>20.27</v>
      </c>
      <c r="AW117">
        <v>1.1000000000000001</v>
      </c>
      <c r="AX117">
        <v>0</v>
      </c>
      <c r="AY117">
        <v>8.7899999999999991</v>
      </c>
      <c r="AZ117">
        <v>0</v>
      </c>
      <c r="BA117">
        <v>0</v>
      </c>
      <c r="BB117">
        <v>0</v>
      </c>
      <c r="BC117">
        <v>0.49</v>
      </c>
      <c r="BD117">
        <v>3.09</v>
      </c>
      <c r="BE117">
        <v>2.2200000000000002</v>
      </c>
      <c r="BF117">
        <v>0.13</v>
      </c>
      <c r="BG117">
        <v>36.090000000000003</v>
      </c>
      <c r="BH117">
        <v>8.5396600000000003E-2</v>
      </c>
      <c r="BI117">
        <v>1.0755799999999999E-2</v>
      </c>
      <c r="BJ117">
        <v>0</v>
      </c>
      <c r="BK117">
        <v>0</v>
      </c>
      <c r="BL117">
        <v>0</v>
      </c>
      <c r="BM117">
        <v>0</v>
      </c>
      <c r="BN117">
        <v>0</v>
      </c>
      <c r="BO117">
        <v>0</v>
      </c>
      <c r="BP117">
        <v>4.5829399999999999E-2</v>
      </c>
      <c r="BQ117">
        <v>7.1591500000000002E-2</v>
      </c>
      <c r="BR117">
        <v>0.24510499999999999</v>
      </c>
      <c r="BS117">
        <v>1.63343E-2</v>
      </c>
      <c r="BT117">
        <v>0.47501300000000002</v>
      </c>
      <c r="BU117">
        <v>9.6152399999999999E-2</v>
      </c>
      <c r="BV117">
        <v>423.99900000000002</v>
      </c>
      <c r="BW117">
        <v>2268.2199999999998</v>
      </c>
      <c r="BX117">
        <v>0</v>
      </c>
      <c r="BY117">
        <v>0</v>
      </c>
      <c r="BZ117">
        <v>-3803.19</v>
      </c>
      <c r="CA117">
        <v>395.20800000000003</v>
      </c>
      <c r="CB117">
        <v>775.721</v>
      </c>
      <c r="CC117">
        <v>2025.88</v>
      </c>
      <c r="CD117">
        <v>96.498500000000007</v>
      </c>
      <c r="CE117">
        <v>2182.34</v>
      </c>
      <c r="CF117">
        <v>2692.22</v>
      </c>
      <c r="CG117">
        <v>1153.55</v>
      </c>
      <c r="CH117">
        <v>378.815</v>
      </c>
      <c r="CI117">
        <v>161.601</v>
      </c>
      <c r="CJ117">
        <v>43.1492</v>
      </c>
      <c r="CK117">
        <v>583.56600000000003</v>
      </c>
      <c r="CL117">
        <v>540.41700000000003</v>
      </c>
      <c r="CM117">
        <v>30.61</v>
      </c>
      <c r="CN117">
        <v>9.57</v>
      </c>
      <c r="CO117">
        <v>0</v>
      </c>
      <c r="CP117">
        <v>11.62</v>
      </c>
      <c r="CQ117">
        <v>-5.36</v>
      </c>
      <c r="CR117">
        <v>1.73</v>
      </c>
      <c r="CS117">
        <v>6.2</v>
      </c>
      <c r="CT117">
        <v>8.39</v>
      </c>
      <c r="CU117">
        <v>0.43</v>
      </c>
      <c r="CV117">
        <v>63.19</v>
      </c>
      <c r="CW117">
        <v>51.8</v>
      </c>
      <c r="CX117">
        <v>21.33</v>
      </c>
      <c r="CY117">
        <v>1.35</v>
      </c>
      <c r="CZ117">
        <v>0</v>
      </c>
      <c r="DA117">
        <v>8.7899999999999991</v>
      </c>
      <c r="DB117">
        <v>-0.98</v>
      </c>
      <c r="DC117">
        <v>0.49</v>
      </c>
      <c r="DD117">
        <v>3.09</v>
      </c>
      <c r="DE117">
        <v>2.2200000000000002</v>
      </c>
      <c r="DF117">
        <v>0.13</v>
      </c>
      <c r="DG117">
        <v>36.42</v>
      </c>
      <c r="DH117">
        <v>9.1330099999999997E-2</v>
      </c>
      <c r="DI117">
        <v>1.6105999999999999E-2</v>
      </c>
      <c r="DJ117">
        <v>0</v>
      </c>
      <c r="DK117">
        <v>0</v>
      </c>
      <c r="DL117">
        <v>0</v>
      </c>
      <c r="DM117">
        <v>4.5829399999999999E-2</v>
      </c>
      <c r="DN117">
        <v>7.1605199999999994E-2</v>
      </c>
      <c r="DO117">
        <v>0.24510499999999999</v>
      </c>
      <c r="DP117">
        <v>1.63343E-2</v>
      </c>
      <c r="DQ117">
        <v>0.48631000000000002</v>
      </c>
      <c r="DR117">
        <v>0.107436</v>
      </c>
      <c r="DS117" t="s">
        <v>689</v>
      </c>
      <c r="DT117" t="s">
        <v>700</v>
      </c>
      <c r="DU117" t="s">
        <v>701</v>
      </c>
      <c r="DV117" t="s">
        <v>455</v>
      </c>
      <c r="DW117">
        <v>1.12973E-2</v>
      </c>
      <c r="DX117">
        <v>1.1283700000000001E-2</v>
      </c>
      <c r="EC117">
        <v>9.27</v>
      </c>
      <c r="ED117">
        <v>38.89</v>
      </c>
      <c r="EE117">
        <v>11.49</v>
      </c>
      <c r="EF117">
        <v>40.31</v>
      </c>
      <c r="EG117">
        <v>1.79</v>
      </c>
      <c r="EH117">
        <v>28.37</v>
      </c>
      <c r="EI117">
        <v>2.08</v>
      </c>
      <c r="EJ117">
        <v>29.39</v>
      </c>
      <c r="EL117">
        <v>1</v>
      </c>
      <c r="EM117">
        <v>2.4206400000000001</v>
      </c>
      <c r="EP117">
        <v>2</v>
      </c>
      <c r="EQ117">
        <v>2</v>
      </c>
      <c r="ER117">
        <v>37.53</v>
      </c>
      <c r="ES117">
        <v>57.304900000000004</v>
      </c>
      <c r="ET117">
        <v>38.387900000000002</v>
      </c>
      <c r="EU117">
        <v>60.5886</v>
      </c>
      <c r="EV117">
        <v>61.164999999999999</v>
      </c>
      <c r="EW117">
        <v>96.706000000000003</v>
      </c>
      <c r="EX117">
        <v>0</v>
      </c>
      <c r="EY117">
        <v>0</v>
      </c>
      <c r="EZ117">
        <v>0</v>
      </c>
      <c r="FA117">
        <v>0</v>
      </c>
      <c r="FB117">
        <v>0</v>
      </c>
      <c r="FC117">
        <v>0</v>
      </c>
      <c r="FD117">
        <v>43.152700000000003</v>
      </c>
      <c r="FE117">
        <v>65.0364</v>
      </c>
      <c r="FF117">
        <v>195.69200000000001</v>
      </c>
      <c r="FG117">
        <v>11.162000000000001</v>
      </c>
      <c r="FH117">
        <v>472.91399999999999</v>
      </c>
      <c r="FI117">
        <v>2105.94</v>
      </c>
      <c r="FJ117">
        <v>944.96299999999997</v>
      </c>
      <c r="FK117">
        <v>0</v>
      </c>
      <c r="FL117">
        <v>252.315</v>
      </c>
      <c r="FM117">
        <v>3303.22</v>
      </c>
      <c r="FN117">
        <v>64.599599999999995</v>
      </c>
      <c r="FO117">
        <v>118.95399999999999</v>
      </c>
      <c r="FP117">
        <v>0</v>
      </c>
      <c r="FQ117">
        <v>0</v>
      </c>
      <c r="FR117">
        <v>-86.648399999999995</v>
      </c>
      <c r="FS117">
        <v>43.152700000000003</v>
      </c>
      <c r="FT117">
        <v>65.079800000000006</v>
      </c>
      <c r="FU117">
        <v>195.69200000000001</v>
      </c>
      <c r="FV117">
        <v>11.162000000000001</v>
      </c>
      <c r="FW117">
        <v>411.99200000000002</v>
      </c>
      <c r="FX117">
        <v>2215.12</v>
      </c>
      <c r="FY117">
        <v>944.96299999999997</v>
      </c>
      <c r="FZ117">
        <v>252.315</v>
      </c>
      <c r="GA117">
        <v>3412.4</v>
      </c>
      <c r="GB117">
        <v>0</v>
      </c>
      <c r="GC117">
        <v>0</v>
      </c>
      <c r="GD117">
        <v>0</v>
      </c>
      <c r="GE117">
        <v>0</v>
      </c>
      <c r="GF117">
        <v>2.4206400000000001</v>
      </c>
      <c r="GG117">
        <v>3804.3</v>
      </c>
      <c r="GH117">
        <v>2205.31</v>
      </c>
      <c r="GI117">
        <v>57.968899999999998</v>
      </c>
      <c r="GJ117">
        <v>0</v>
      </c>
      <c r="GK117">
        <v>0</v>
      </c>
    </row>
    <row r="118" spans="1:193" x14ac:dyDescent="0.3">
      <c r="A118" s="110">
        <v>45966.854421296295</v>
      </c>
      <c r="B118" t="s">
        <v>807</v>
      </c>
      <c r="C118" t="s">
        <v>470</v>
      </c>
      <c r="D118">
        <v>12</v>
      </c>
      <c r="E118">
        <v>1</v>
      </c>
      <c r="F118">
        <v>1665</v>
      </c>
      <c r="G118" t="s">
        <v>452</v>
      </c>
      <c r="H118" t="s">
        <v>453</v>
      </c>
      <c r="I118">
        <v>3.64</v>
      </c>
      <c r="J118">
        <v>-1.71</v>
      </c>
      <c r="L118">
        <v>443</v>
      </c>
      <c r="M118">
        <v>400.80900000000003</v>
      </c>
      <c r="N118">
        <v>1725.24</v>
      </c>
      <c r="O118">
        <v>0</v>
      </c>
      <c r="P118">
        <v>0</v>
      </c>
      <c r="Q118">
        <v>0</v>
      </c>
      <c r="R118">
        <v>0</v>
      </c>
      <c r="S118">
        <v>0</v>
      </c>
      <c r="T118">
        <v>0</v>
      </c>
      <c r="U118">
        <v>395.20800000000003</v>
      </c>
      <c r="V118">
        <v>774.83299999999997</v>
      </c>
      <c r="W118">
        <v>2025.88</v>
      </c>
      <c r="X118">
        <v>96.498500000000007</v>
      </c>
      <c r="Y118">
        <v>5418.47</v>
      </c>
      <c r="Z118">
        <v>2126.0500000000002</v>
      </c>
      <c r="AA118">
        <v>940.74199999999996</v>
      </c>
      <c r="AB118">
        <v>360.14400000000001</v>
      </c>
      <c r="AC118">
        <v>161.601</v>
      </c>
      <c r="AD118">
        <v>0</v>
      </c>
      <c r="AE118">
        <v>43.1492</v>
      </c>
      <c r="AF118">
        <v>564.89400000000001</v>
      </c>
      <c r="AG118">
        <v>521.745</v>
      </c>
      <c r="AH118">
        <v>29.09</v>
      </c>
      <c r="AI118">
        <v>7.45</v>
      </c>
      <c r="AJ118">
        <v>0</v>
      </c>
      <c r="AK118">
        <v>11.62</v>
      </c>
      <c r="AL118">
        <v>0</v>
      </c>
      <c r="AM118">
        <v>0</v>
      </c>
      <c r="AN118">
        <v>0</v>
      </c>
      <c r="AO118">
        <v>0</v>
      </c>
      <c r="AP118">
        <v>1.73</v>
      </c>
      <c r="AQ118">
        <v>6.19</v>
      </c>
      <c r="AR118">
        <v>8.39</v>
      </c>
      <c r="AS118">
        <v>0.43</v>
      </c>
      <c r="AT118">
        <v>64.900000000000006</v>
      </c>
      <c r="AU118">
        <v>48.16</v>
      </c>
      <c r="AV118">
        <v>20.27</v>
      </c>
      <c r="AW118">
        <v>1.1000000000000001</v>
      </c>
      <c r="AX118">
        <v>0</v>
      </c>
      <c r="AY118">
        <v>8.7899999999999991</v>
      </c>
      <c r="AZ118">
        <v>0</v>
      </c>
      <c r="BA118">
        <v>0</v>
      </c>
      <c r="BB118">
        <v>0</v>
      </c>
      <c r="BC118">
        <v>0.49</v>
      </c>
      <c r="BD118">
        <v>3.09</v>
      </c>
      <c r="BE118">
        <v>2.2200000000000002</v>
      </c>
      <c r="BF118">
        <v>0.13</v>
      </c>
      <c r="BG118">
        <v>36.090000000000003</v>
      </c>
      <c r="BH118">
        <v>8.5396600000000003E-2</v>
      </c>
      <c r="BI118">
        <v>1.0755799999999999E-2</v>
      </c>
      <c r="BJ118">
        <v>0</v>
      </c>
      <c r="BK118">
        <v>0</v>
      </c>
      <c r="BL118">
        <v>0</v>
      </c>
      <c r="BM118">
        <v>0</v>
      </c>
      <c r="BN118">
        <v>0</v>
      </c>
      <c r="BO118">
        <v>0</v>
      </c>
      <c r="BP118">
        <v>4.5829399999999999E-2</v>
      </c>
      <c r="BQ118">
        <v>7.1591500000000002E-2</v>
      </c>
      <c r="BR118">
        <v>0.24510499999999999</v>
      </c>
      <c r="BS118">
        <v>1.63343E-2</v>
      </c>
      <c r="BT118">
        <v>0.47501300000000002</v>
      </c>
      <c r="BU118">
        <v>9.6152399999999999E-2</v>
      </c>
      <c r="BV118">
        <v>423.99900000000002</v>
      </c>
      <c r="BW118">
        <v>2268.2199999999998</v>
      </c>
      <c r="BX118">
        <v>0</v>
      </c>
      <c r="BY118">
        <v>0</v>
      </c>
      <c r="BZ118">
        <v>-3803.19</v>
      </c>
      <c r="CA118">
        <v>395.20800000000003</v>
      </c>
      <c r="CB118">
        <v>775.721</v>
      </c>
      <c r="CC118">
        <v>2025.88</v>
      </c>
      <c r="CD118">
        <v>96.498500000000007</v>
      </c>
      <c r="CE118">
        <v>2182.34</v>
      </c>
      <c r="CF118">
        <v>2692.22</v>
      </c>
      <c r="CG118">
        <v>1153.55</v>
      </c>
      <c r="CH118">
        <v>378.815</v>
      </c>
      <c r="CI118">
        <v>161.601</v>
      </c>
      <c r="CJ118">
        <v>43.1492</v>
      </c>
      <c r="CK118">
        <v>583.56600000000003</v>
      </c>
      <c r="CL118">
        <v>540.41700000000003</v>
      </c>
      <c r="CM118">
        <v>30.61</v>
      </c>
      <c r="CN118">
        <v>9.57</v>
      </c>
      <c r="CO118">
        <v>0</v>
      </c>
      <c r="CP118">
        <v>11.62</v>
      </c>
      <c r="CQ118">
        <v>-5.36</v>
      </c>
      <c r="CR118">
        <v>1.73</v>
      </c>
      <c r="CS118">
        <v>6.2</v>
      </c>
      <c r="CT118">
        <v>8.39</v>
      </c>
      <c r="CU118">
        <v>0.43</v>
      </c>
      <c r="CV118">
        <v>63.19</v>
      </c>
      <c r="CW118">
        <v>51.8</v>
      </c>
      <c r="CX118">
        <v>21.33</v>
      </c>
      <c r="CY118">
        <v>1.35</v>
      </c>
      <c r="CZ118">
        <v>0</v>
      </c>
      <c r="DA118">
        <v>8.7899999999999991</v>
      </c>
      <c r="DB118">
        <v>-0.98</v>
      </c>
      <c r="DC118">
        <v>0.49</v>
      </c>
      <c r="DD118">
        <v>3.09</v>
      </c>
      <c r="DE118">
        <v>2.2200000000000002</v>
      </c>
      <c r="DF118">
        <v>0.13</v>
      </c>
      <c r="DG118">
        <v>36.42</v>
      </c>
      <c r="DH118">
        <v>9.1330099999999997E-2</v>
      </c>
      <c r="DI118">
        <v>1.6105999999999999E-2</v>
      </c>
      <c r="DJ118">
        <v>0</v>
      </c>
      <c r="DK118">
        <v>0</v>
      </c>
      <c r="DL118">
        <v>0</v>
      </c>
      <c r="DM118">
        <v>4.5829399999999999E-2</v>
      </c>
      <c r="DN118">
        <v>7.1605199999999994E-2</v>
      </c>
      <c r="DO118">
        <v>0.24510499999999999</v>
      </c>
      <c r="DP118">
        <v>1.63343E-2</v>
      </c>
      <c r="DQ118">
        <v>0.48631000000000002</v>
      </c>
      <c r="DR118">
        <v>0.107436</v>
      </c>
      <c r="DS118" t="s">
        <v>689</v>
      </c>
      <c r="DT118" t="s">
        <v>700</v>
      </c>
      <c r="DU118" t="s">
        <v>701</v>
      </c>
      <c r="DV118" t="s">
        <v>455</v>
      </c>
      <c r="DW118">
        <v>1.12973E-2</v>
      </c>
      <c r="DX118">
        <v>1.1283700000000001E-2</v>
      </c>
      <c r="EC118">
        <v>9.27</v>
      </c>
      <c r="ED118">
        <v>38.89</v>
      </c>
      <c r="EE118">
        <v>11.49</v>
      </c>
      <c r="EF118">
        <v>40.31</v>
      </c>
      <c r="EG118">
        <v>1.79</v>
      </c>
      <c r="EH118">
        <v>28.37</v>
      </c>
      <c r="EI118">
        <v>2.08</v>
      </c>
      <c r="EJ118">
        <v>29.39</v>
      </c>
      <c r="EL118">
        <v>1</v>
      </c>
      <c r="EM118">
        <v>2.4206400000000001</v>
      </c>
      <c r="EP118">
        <v>2</v>
      </c>
      <c r="EQ118">
        <v>2</v>
      </c>
      <c r="ER118">
        <v>37.53</v>
      </c>
      <c r="ES118">
        <v>57.304900000000004</v>
      </c>
      <c r="ET118">
        <v>38.387900000000002</v>
      </c>
      <c r="EU118">
        <v>60.5886</v>
      </c>
      <c r="EV118">
        <v>61.164999999999999</v>
      </c>
      <c r="EW118">
        <v>96.706000000000003</v>
      </c>
      <c r="EX118">
        <v>0</v>
      </c>
      <c r="EY118">
        <v>0</v>
      </c>
      <c r="EZ118">
        <v>0</v>
      </c>
      <c r="FA118">
        <v>0</v>
      </c>
      <c r="FB118">
        <v>0</v>
      </c>
      <c r="FC118">
        <v>0</v>
      </c>
      <c r="FD118">
        <v>43.152700000000003</v>
      </c>
      <c r="FE118">
        <v>65.0364</v>
      </c>
      <c r="FF118">
        <v>195.69200000000001</v>
      </c>
      <c r="FG118">
        <v>11.162000000000001</v>
      </c>
      <c r="FH118">
        <v>472.91399999999999</v>
      </c>
      <c r="FI118">
        <v>2105.94</v>
      </c>
      <c r="FJ118">
        <v>944.96299999999997</v>
      </c>
      <c r="FK118">
        <v>0</v>
      </c>
      <c r="FL118">
        <v>252.315</v>
      </c>
      <c r="FM118">
        <v>3303.22</v>
      </c>
      <c r="FN118">
        <v>64.599599999999995</v>
      </c>
      <c r="FO118">
        <v>118.95399999999999</v>
      </c>
      <c r="FP118">
        <v>0</v>
      </c>
      <c r="FQ118">
        <v>0</v>
      </c>
      <c r="FR118">
        <v>-86.648399999999995</v>
      </c>
      <c r="FS118">
        <v>43.152700000000003</v>
      </c>
      <c r="FT118">
        <v>65.079800000000006</v>
      </c>
      <c r="FU118">
        <v>195.69200000000001</v>
      </c>
      <c r="FV118">
        <v>11.162000000000001</v>
      </c>
      <c r="FW118">
        <v>411.99200000000002</v>
      </c>
      <c r="FX118">
        <v>2215.12</v>
      </c>
      <c r="FY118">
        <v>944.96299999999997</v>
      </c>
      <c r="FZ118">
        <v>252.315</v>
      </c>
      <c r="GA118">
        <v>3412.4</v>
      </c>
      <c r="GB118">
        <v>0</v>
      </c>
      <c r="GC118">
        <v>0</v>
      </c>
      <c r="GD118">
        <v>0</v>
      </c>
      <c r="GE118">
        <v>0</v>
      </c>
      <c r="GF118">
        <v>2.4206400000000001</v>
      </c>
      <c r="GG118">
        <v>3804.3</v>
      </c>
      <c r="GH118">
        <v>2205.31</v>
      </c>
      <c r="GI118">
        <v>57.968899999999998</v>
      </c>
      <c r="GJ118">
        <v>0</v>
      </c>
      <c r="GK118">
        <v>0</v>
      </c>
    </row>
    <row r="119" spans="1:193" x14ac:dyDescent="0.3">
      <c r="A119" s="110">
        <v>45966.854907407411</v>
      </c>
      <c r="B119" t="s">
        <v>808</v>
      </c>
      <c r="C119" t="s">
        <v>471</v>
      </c>
      <c r="D119">
        <v>12</v>
      </c>
      <c r="E119">
        <v>1</v>
      </c>
      <c r="F119">
        <v>1665</v>
      </c>
      <c r="G119" t="s">
        <v>452</v>
      </c>
      <c r="H119" t="s">
        <v>453</v>
      </c>
      <c r="I119">
        <v>5.48</v>
      </c>
      <c r="J119">
        <v>-0.24</v>
      </c>
      <c r="L119">
        <v>507</v>
      </c>
      <c r="M119">
        <v>327.45499999999998</v>
      </c>
      <c r="N119">
        <v>2000.57</v>
      </c>
      <c r="O119">
        <v>0</v>
      </c>
      <c r="P119">
        <v>0</v>
      </c>
      <c r="Q119">
        <v>0</v>
      </c>
      <c r="R119">
        <v>0</v>
      </c>
      <c r="S119">
        <v>0</v>
      </c>
      <c r="T119">
        <v>0</v>
      </c>
      <c r="U119">
        <v>395.20800000000003</v>
      </c>
      <c r="V119">
        <v>779.88900000000001</v>
      </c>
      <c r="W119">
        <v>2025.88</v>
      </c>
      <c r="X119">
        <v>96.498500000000007</v>
      </c>
      <c r="Y119">
        <v>5625.5</v>
      </c>
      <c r="Z119">
        <v>2328.02</v>
      </c>
      <c r="AA119">
        <v>993.37699999999995</v>
      </c>
      <c r="AB119">
        <v>270.447</v>
      </c>
      <c r="AC119">
        <v>161.601</v>
      </c>
      <c r="AD119">
        <v>0</v>
      </c>
      <c r="AE119">
        <v>43.1492</v>
      </c>
      <c r="AF119">
        <v>475.19799999999998</v>
      </c>
      <c r="AG119">
        <v>432.048</v>
      </c>
      <c r="AH119">
        <v>22.01</v>
      </c>
      <c r="AI119">
        <v>8.1</v>
      </c>
      <c r="AJ119">
        <v>0</v>
      </c>
      <c r="AK119">
        <v>11.62</v>
      </c>
      <c r="AL119">
        <v>0</v>
      </c>
      <c r="AM119">
        <v>0</v>
      </c>
      <c r="AN119">
        <v>0</v>
      </c>
      <c r="AO119">
        <v>0</v>
      </c>
      <c r="AP119">
        <v>1.73</v>
      </c>
      <c r="AQ119">
        <v>6.21</v>
      </c>
      <c r="AR119">
        <v>8.39</v>
      </c>
      <c r="AS119">
        <v>0.43</v>
      </c>
      <c r="AT119">
        <v>58.49</v>
      </c>
      <c r="AU119">
        <v>41.73</v>
      </c>
      <c r="AV119">
        <v>15.29</v>
      </c>
      <c r="AW119">
        <v>1.1399999999999999</v>
      </c>
      <c r="AX119">
        <v>0</v>
      </c>
      <c r="AY119">
        <v>8.7899999999999991</v>
      </c>
      <c r="AZ119">
        <v>0</v>
      </c>
      <c r="BA119">
        <v>0</v>
      </c>
      <c r="BB119">
        <v>0</v>
      </c>
      <c r="BC119">
        <v>0.49</v>
      </c>
      <c r="BD119">
        <v>3.09</v>
      </c>
      <c r="BE119">
        <v>2.2200000000000002</v>
      </c>
      <c r="BF119">
        <v>0.13</v>
      </c>
      <c r="BG119">
        <v>31.15</v>
      </c>
      <c r="BH119">
        <v>7.4769799999999997E-2</v>
      </c>
      <c r="BI119">
        <v>1.22723E-2</v>
      </c>
      <c r="BJ119">
        <v>0</v>
      </c>
      <c r="BK119">
        <v>0</v>
      </c>
      <c r="BL119">
        <v>0</v>
      </c>
      <c r="BM119">
        <v>0</v>
      </c>
      <c r="BN119">
        <v>0</v>
      </c>
      <c r="BO119">
        <v>0</v>
      </c>
      <c r="BP119">
        <v>4.5829399999999999E-2</v>
      </c>
      <c r="BQ119">
        <v>7.1843199999999996E-2</v>
      </c>
      <c r="BR119">
        <v>0.24510499999999999</v>
      </c>
      <c r="BS119">
        <v>1.63343E-2</v>
      </c>
      <c r="BT119">
        <v>0.46615400000000001</v>
      </c>
      <c r="BU119">
        <v>8.7041999999999994E-2</v>
      </c>
      <c r="BV119">
        <v>367.25900000000001</v>
      </c>
      <c r="BW119">
        <v>2743.12</v>
      </c>
      <c r="BX119">
        <v>0</v>
      </c>
      <c r="BY119">
        <v>0</v>
      </c>
      <c r="BZ119">
        <v>-3803.19</v>
      </c>
      <c r="CA119">
        <v>395.20800000000003</v>
      </c>
      <c r="CB119">
        <v>780.41499999999996</v>
      </c>
      <c r="CC119">
        <v>2025.88</v>
      </c>
      <c r="CD119">
        <v>96.498500000000007</v>
      </c>
      <c r="CE119">
        <v>2605.1999999999998</v>
      </c>
      <c r="CF119">
        <v>3110.38</v>
      </c>
      <c r="CG119">
        <v>1250.3399999999999</v>
      </c>
      <c r="CH119">
        <v>303.05099999999999</v>
      </c>
      <c r="CI119">
        <v>161.601</v>
      </c>
      <c r="CJ119">
        <v>43.1492</v>
      </c>
      <c r="CK119">
        <v>507.80099999999999</v>
      </c>
      <c r="CL119">
        <v>464.65199999999999</v>
      </c>
      <c r="CM119">
        <v>24.68</v>
      </c>
      <c r="CN119">
        <v>10.91</v>
      </c>
      <c r="CO119">
        <v>0</v>
      </c>
      <c r="CP119">
        <v>11.62</v>
      </c>
      <c r="CQ119">
        <v>-5.72</v>
      </c>
      <c r="CR119">
        <v>1.73</v>
      </c>
      <c r="CS119">
        <v>6.21</v>
      </c>
      <c r="CT119">
        <v>8.39</v>
      </c>
      <c r="CU119">
        <v>0.43</v>
      </c>
      <c r="CV119">
        <v>58.25</v>
      </c>
      <c r="CW119">
        <v>47.21</v>
      </c>
      <c r="CX119">
        <v>17.13</v>
      </c>
      <c r="CY119">
        <v>1.46</v>
      </c>
      <c r="CZ119">
        <v>0</v>
      </c>
      <c r="DA119">
        <v>8.7899999999999991</v>
      </c>
      <c r="DB119">
        <v>-0.98</v>
      </c>
      <c r="DC119">
        <v>0.49</v>
      </c>
      <c r="DD119">
        <v>3.09</v>
      </c>
      <c r="DE119">
        <v>2.2200000000000002</v>
      </c>
      <c r="DF119">
        <v>0.13</v>
      </c>
      <c r="DG119">
        <v>32.33</v>
      </c>
      <c r="DH119">
        <v>8.4559499999999996E-2</v>
      </c>
      <c r="DI119">
        <v>1.9579800000000001E-2</v>
      </c>
      <c r="DJ119">
        <v>0</v>
      </c>
      <c r="DK119">
        <v>0</v>
      </c>
      <c r="DL119">
        <v>0</v>
      </c>
      <c r="DM119">
        <v>4.5829399999999999E-2</v>
      </c>
      <c r="DN119">
        <v>7.1807099999999999E-2</v>
      </c>
      <c r="DO119">
        <v>0.24510499999999999</v>
      </c>
      <c r="DP119">
        <v>1.63343E-2</v>
      </c>
      <c r="DQ119">
        <v>0.48321500000000001</v>
      </c>
      <c r="DR119">
        <v>0.104139</v>
      </c>
      <c r="DS119" t="s">
        <v>689</v>
      </c>
      <c r="DT119" t="s">
        <v>700</v>
      </c>
      <c r="DU119" t="s">
        <v>701</v>
      </c>
      <c r="DV119" t="s">
        <v>455</v>
      </c>
      <c r="DW119">
        <v>1.7061199999999999E-2</v>
      </c>
      <c r="DX119">
        <v>1.70972E-2</v>
      </c>
      <c r="EC119">
        <v>9.6</v>
      </c>
      <c r="ED119">
        <v>32.130000000000003</v>
      </c>
      <c r="EE119">
        <v>12.6</v>
      </c>
      <c r="EF119">
        <v>34.61</v>
      </c>
      <c r="EG119">
        <v>1.72</v>
      </c>
      <c r="EH119">
        <v>23.5</v>
      </c>
      <c r="EI119">
        <v>2.11</v>
      </c>
      <c r="EJ119">
        <v>25.27</v>
      </c>
      <c r="EL119">
        <v>1</v>
      </c>
      <c r="EM119">
        <v>2.4206400000000001</v>
      </c>
      <c r="EP119">
        <v>2</v>
      </c>
      <c r="EQ119">
        <v>2</v>
      </c>
      <c r="ER119">
        <v>34.535200000000003</v>
      </c>
      <c r="ES119">
        <v>54.295400000000001</v>
      </c>
      <c r="ET119">
        <v>36.695900000000002</v>
      </c>
      <c r="EU119">
        <v>61.3566</v>
      </c>
      <c r="EV119">
        <v>51.244900000000001</v>
      </c>
      <c r="EW119">
        <v>100.15</v>
      </c>
      <c r="EX119">
        <v>0</v>
      </c>
      <c r="EY119">
        <v>0</v>
      </c>
      <c r="EZ119">
        <v>0</v>
      </c>
      <c r="FA119">
        <v>0</v>
      </c>
      <c r="FB119">
        <v>0</v>
      </c>
      <c r="FC119">
        <v>0</v>
      </c>
      <c r="FD119">
        <v>43.152700000000003</v>
      </c>
      <c r="FE119">
        <v>65.366600000000005</v>
      </c>
      <c r="FF119">
        <v>195.69200000000001</v>
      </c>
      <c r="FG119">
        <v>11.162000000000001</v>
      </c>
      <c r="FH119">
        <v>466.76799999999997</v>
      </c>
      <c r="FI119">
        <v>1581.44</v>
      </c>
      <c r="FJ119">
        <v>944.96299999999997</v>
      </c>
      <c r="FK119">
        <v>0</v>
      </c>
      <c r="FL119">
        <v>252.315</v>
      </c>
      <c r="FM119">
        <v>2778.72</v>
      </c>
      <c r="FN119">
        <v>57.462499999999999</v>
      </c>
      <c r="FO119">
        <v>129.05500000000001</v>
      </c>
      <c r="FP119">
        <v>0</v>
      </c>
      <c r="FQ119">
        <v>0</v>
      </c>
      <c r="FR119">
        <v>-86.648399999999995</v>
      </c>
      <c r="FS119">
        <v>43.152700000000003</v>
      </c>
      <c r="FT119">
        <v>65.372100000000003</v>
      </c>
      <c r="FU119">
        <v>195.69200000000001</v>
      </c>
      <c r="FV119">
        <v>11.162000000000001</v>
      </c>
      <c r="FW119">
        <v>415.24900000000002</v>
      </c>
      <c r="FX119">
        <v>1772.09</v>
      </c>
      <c r="FY119">
        <v>944.96299999999997</v>
      </c>
      <c r="FZ119">
        <v>252.315</v>
      </c>
      <c r="GA119">
        <v>2969.37</v>
      </c>
      <c r="GB119">
        <v>0</v>
      </c>
      <c r="GC119">
        <v>0</v>
      </c>
      <c r="GD119">
        <v>0</v>
      </c>
      <c r="GE119">
        <v>0</v>
      </c>
      <c r="GF119">
        <v>2.4206400000000001</v>
      </c>
      <c r="GG119">
        <v>3804.3</v>
      </c>
      <c r="GH119">
        <v>2079.7800000000002</v>
      </c>
      <c r="GI119">
        <v>54.669199999999996</v>
      </c>
      <c r="GJ119">
        <v>0</v>
      </c>
      <c r="GK119">
        <v>0</v>
      </c>
    </row>
    <row r="120" spans="1:193" x14ac:dyDescent="0.3">
      <c r="A120" s="110">
        <v>45966.855300925927</v>
      </c>
      <c r="B120" t="s">
        <v>809</v>
      </c>
      <c r="C120" t="s">
        <v>472</v>
      </c>
      <c r="D120">
        <v>12</v>
      </c>
      <c r="E120">
        <v>1</v>
      </c>
      <c r="F120">
        <v>1665</v>
      </c>
      <c r="G120" t="s">
        <v>452</v>
      </c>
      <c r="H120" t="s">
        <v>453</v>
      </c>
      <c r="I120">
        <v>16.260000000000002</v>
      </c>
      <c r="J120">
        <v>10.51</v>
      </c>
      <c r="L120">
        <v>779</v>
      </c>
      <c r="M120">
        <v>327.45499999999998</v>
      </c>
      <c r="N120">
        <v>2000.57</v>
      </c>
      <c r="O120">
        <v>0</v>
      </c>
      <c r="P120">
        <v>0</v>
      </c>
      <c r="Q120">
        <v>0</v>
      </c>
      <c r="R120">
        <v>0</v>
      </c>
      <c r="S120">
        <v>0</v>
      </c>
      <c r="T120">
        <v>0</v>
      </c>
      <c r="U120">
        <v>395.20800000000003</v>
      </c>
      <c r="V120">
        <v>779.88900000000001</v>
      </c>
      <c r="W120">
        <v>2025.88</v>
      </c>
      <c r="X120">
        <v>96.498500000000007</v>
      </c>
      <c r="Y120">
        <v>5625.5</v>
      </c>
      <c r="Z120">
        <v>2328.02</v>
      </c>
      <c r="AA120">
        <v>993.37699999999995</v>
      </c>
      <c r="AB120">
        <v>270.447</v>
      </c>
      <c r="AC120">
        <v>161.601</v>
      </c>
      <c r="AD120">
        <v>0</v>
      </c>
      <c r="AE120">
        <v>43.1492</v>
      </c>
      <c r="AF120">
        <v>475.19799999999998</v>
      </c>
      <c r="AG120">
        <v>432.048</v>
      </c>
      <c r="AH120">
        <v>22.01</v>
      </c>
      <c r="AI120">
        <v>8.1</v>
      </c>
      <c r="AJ120">
        <v>0</v>
      </c>
      <c r="AK120">
        <v>11.62</v>
      </c>
      <c r="AL120">
        <v>0</v>
      </c>
      <c r="AM120">
        <v>0</v>
      </c>
      <c r="AN120">
        <v>0</v>
      </c>
      <c r="AO120">
        <v>0</v>
      </c>
      <c r="AP120">
        <v>1.73</v>
      </c>
      <c r="AQ120">
        <v>6.21</v>
      </c>
      <c r="AR120">
        <v>8.39</v>
      </c>
      <c r="AS120">
        <v>0.43</v>
      </c>
      <c r="AT120">
        <v>58.49</v>
      </c>
      <c r="AU120">
        <v>41.73</v>
      </c>
      <c r="AV120">
        <v>15.29</v>
      </c>
      <c r="AW120">
        <v>1.1399999999999999</v>
      </c>
      <c r="AX120">
        <v>0</v>
      </c>
      <c r="AY120">
        <v>8.7899999999999991</v>
      </c>
      <c r="AZ120">
        <v>0</v>
      </c>
      <c r="BA120">
        <v>0</v>
      </c>
      <c r="BB120">
        <v>0</v>
      </c>
      <c r="BC120">
        <v>0.49</v>
      </c>
      <c r="BD120">
        <v>3.09</v>
      </c>
      <c r="BE120">
        <v>2.2200000000000002</v>
      </c>
      <c r="BF120">
        <v>0.13</v>
      </c>
      <c r="BG120">
        <v>31.15</v>
      </c>
      <c r="BH120">
        <v>7.4769799999999997E-2</v>
      </c>
      <c r="BI120">
        <v>1.22723E-2</v>
      </c>
      <c r="BJ120">
        <v>0</v>
      </c>
      <c r="BK120">
        <v>0</v>
      </c>
      <c r="BL120">
        <v>0</v>
      </c>
      <c r="BM120">
        <v>0</v>
      </c>
      <c r="BN120">
        <v>0</v>
      </c>
      <c r="BO120">
        <v>0</v>
      </c>
      <c r="BP120">
        <v>4.5829399999999999E-2</v>
      </c>
      <c r="BQ120">
        <v>7.1843199999999996E-2</v>
      </c>
      <c r="BR120">
        <v>0.24510499999999999</v>
      </c>
      <c r="BS120">
        <v>1.63343E-2</v>
      </c>
      <c r="BT120">
        <v>0.46615400000000001</v>
      </c>
      <c r="BU120">
        <v>8.7041999999999994E-2</v>
      </c>
      <c r="BV120">
        <v>473.20699999999999</v>
      </c>
      <c r="BW120">
        <v>3234.2</v>
      </c>
      <c r="BX120">
        <v>0</v>
      </c>
      <c r="BY120">
        <v>0</v>
      </c>
      <c r="BZ120">
        <v>-3803.19</v>
      </c>
      <c r="CA120">
        <v>395.20800000000003</v>
      </c>
      <c r="CB120">
        <v>777.19500000000005</v>
      </c>
      <c r="CC120">
        <v>2025.88</v>
      </c>
      <c r="CD120">
        <v>96.498500000000007</v>
      </c>
      <c r="CE120">
        <v>3199</v>
      </c>
      <c r="CF120">
        <v>3707.4</v>
      </c>
      <c r="CG120">
        <v>1476.93</v>
      </c>
      <c r="CH120">
        <v>417.36099999999999</v>
      </c>
      <c r="CI120">
        <v>161.601</v>
      </c>
      <c r="CJ120">
        <v>43.1492</v>
      </c>
      <c r="CK120">
        <v>622.11099999999999</v>
      </c>
      <c r="CL120">
        <v>578.96199999999999</v>
      </c>
      <c r="CM120">
        <v>33.79</v>
      </c>
      <c r="CN120">
        <v>12.58</v>
      </c>
      <c r="CO120">
        <v>0</v>
      </c>
      <c r="CP120">
        <v>11.62</v>
      </c>
      <c r="CQ120">
        <v>-5.74</v>
      </c>
      <c r="CR120">
        <v>1.73</v>
      </c>
      <c r="CS120">
        <v>6.2</v>
      </c>
      <c r="CT120">
        <v>8.39</v>
      </c>
      <c r="CU120">
        <v>0.43</v>
      </c>
      <c r="CV120">
        <v>69</v>
      </c>
      <c r="CW120">
        <v>57.99</v>
      </c>
      <c r="CX120">
        <v>23.54</v>
      </c>
      <c r="CY120">
        <v>1.67</v>
      </c>
      <c r="CZ120">
        <v>0</v>
      </c>
      <c r="DA120">
        <v>8.7899999999999991</v>
      </c>
      <c r="DB120">
        <v>-0.98</v>
      </c>
      <c r="DC120">
        <v>0.49</v>
      </c>
      <c r="DD120">
        <v>3.09</v>
      </c>
      <c r="DE120">
        <v>2.2200000000000002</v>
      </c>
      <c r="DF120">
        <v>0.13</v>
      </c>
      <c r="DG120">
        <v>38.950000000000003</v>
      </c>
      <c r="DH120">
        <v>0.10868899999999999</v>
      </c>
      <c r="DI120">
        <v>1.3931600000000001E-2</v>
      </c>
      <c r="DJ120">
        <v>0</v>
      </c>
      <c r="DK120">
        <v>0</v>
      </c>
      <c r="DL120">
        <v>0</v>
      </c>
      <c r="DM120">
        <v>4.5829399999999999E-2</v>
      </c>
      <c r="DN120">
        <v>7.1495000000000003E-2</v>
      </c>
      <c r="DO120">
        <v>0.24510499999999999</v>
      </c>
      <c r="DP120">
        <v>1.63343E-2</v>
      </c>
      <c r="DQ120">
        <v>0.50138400000000005</v>
      </c>
      <c r="DR120">
        <v>0.12262000000000001</v>
      </c>
      <c r="DS120" t="s">
        <v>689</v>
      </c>
      <c r="DT120" t="s">
        <v>700</v>
      </c>
      <c r="DU120" t="s">
        <v>701</v>
      </c>
      <c r="DV120" t="s">
        <v>455</v>
      </c>
      <c r="DW120">
        <v>3.52301E-2</v>
      </c>
      <c r="DX120">
        <v>3.55783E-2</v>
      </c>
      <c r="EC120">
        <v>9.6</v>
      </c>
      <c r="ED120">
        <v>32.130000000000003</v>
      </c>
      <c r="EE120">
        <v>14.75</v>
      </c>
      <c r="EF120">
        <v>43.24</v>
      </c>
      <c r="EG120">
        <v>1.72</v>
      </c>
      <c r="EH120">
        <v>23.5</v>
      </c>
      <c r="EI120">
        <v>2.52</v>
      </c>
      <c r="EJ120">
        <v>31.48</v>
      </c>
      <c r="EL120">
        <v>1</v>
      </c>
      <c r="EM120">
        <v>2.4206400000000001</v>
      </c>
      <c r="EP120">
        <v>2</v>
      </c>
      <c r="EQ120">
        <v>2</v>
      </c>
      <c r="ER120">
        <v>34.535200000000003</v>
      </c>
      <c r="ES120">
        <v>54.295400000000001</v>
      </c>
      <c r="ET120">
        <v>45.252800000000001</v>
      </c>
      <c r="EU120">
        <v>73.539699999999996</v>
      </c>
      <c r="EV120">
        <v>51.244900000000001</v>
      </c>
      <c r="EW120">
        <v>100.15</v>
      </c>
      <c r="EX120">
        <v>0</v>
      </c>
      <c r="EY120">
        <v>0</v>
      </c>
      <c r="EZ120">
        <v>0</v>
      </c>
      <c r="FA120">
        <v>0</v>
      </c>
      <c r="FB120">
        <v>0</v>
      </c>
      <c r="FC120">
        <v>0</v>
      </c>
      <c r="FD120">
        <v>43.152700000000003</v>
      </c>
      <c r="FE120">
        <v>65.366600000000005</v>
      </c>
      <c r="FF120">
        <v>195.69200000000001</v>
      </c>
      <c r="FG120">
        <v>11.162000000000001</v>
      </c>
      <c r="FH120">
        <v>466.76799999999997</v>
      </c>
      <c r="FI120">
        <v>1581.44</v>
      </c>
      <c r="FJ120">
        <v>944.96299999999997</v>
      </c>
      <c r="FK120">
        <v>0</v>
      </c>
      <c r="FL120">
        <v>252.315</v>
      </c>
      <c r="FM120">
        <v>2778.72</v>
      </c>
      <c r="FN120">
        <v>74.623699999999999</v>
      </c>
      <c r="FO120">
        <v>147.398</v>
      </c>
      <c r="FP120">
        <v>0</v>
      </c>
      <c r="FQ120">
        <v>0</v>
      </c>
      <c r="FR120">
        <v>-86.648399999999995</v>
      </c>
      <c r="FS120">
        <v>43.152700000000003</v>
      </c>
      <c r="FT120">
        <v>65.112200000000001</v>
      </c>
      <c r="FU120">
        <v>195.69200000000001</v>
      </c>
      <c r="FV120">
        <v>11.162000000000001</v>
      </c>
      <c r="FW120">
        <v>450.49299999999999</v>
      </c>
      <c r="FX120">
        <v>2440.52</v>
      </c>
      <c r="FY120">
        <v>944.96299999999997</v>
      </c>
      <c r="FZ120">
        <v>252.315</v>
      </c>
      <c r="GA120">
        <v>3637.8</v>
      </c>
      <c r="GB120">
        <v>0</v>
      </c>
      <c r="GC120">
        <v>0</v>
      </c>
      <c r="GD120">
        <v>0</v>
      </c>
      <c r="GE120">
        <v>0</v>
      </c>
      <c r="GF120">
        <v>2.4206400000000001</v>
      </c>
      <c r="GG120">
        <v>3804.3</v>
      </c>
      <c r="GH120">
        <v>2070.27</v>
      </c>
      <c r="GI120">
        <v>54.418999999999997</v>
      </c>
      <c r="GJ120">
        <v>0</v>
      </c>
      <c r="GK120">
        <v>0</v>
      </c>
    </row>
    <row r="121" spans="1:193" x14ac:dyDescent="0.3">
      <c r="A121" s="110">
        <v>45966.855694444443</v>
      </c>
      <c r="B121" t="s">
        <v>810</v>
      </c>
      <c r="C121" t="s">
        <v>473</v>
      </c>
      <c r="D121">
        <v>12</v>
      </c>
      <c r="E121">
        <v>1</v>
      </c>
      <c r="F121">
        <v>1665</v>
      </c>
      <c r="G121" t="s">
        <v>452</v>
      </c>
      <c r="H121" t="s">
        <v>453</v>
      </c>
      <c r="I121">
        <v>2.89</v>
      </c>
      <c r="J121">
        <v>-2.67</v>
      </c>
      <c r="L121">
        <v>240</v>
      </c>
      <c r="M121">
        <v>342.74900000000002</v>
      </c>
      <c r="N121">
        <v>1236.3699999999999</v>
      </c>
      <c r="O121">
        <v>0</v>
      </c>
      <c r="P121">
        <v>0</v>
      </c>
      <c r="Q121">
        <v>0</v>
      </c>
      <c r="R121">
        <v>0</v>
      </c>
      <c r="S121">
        <v>0</v>
      </c>
      <c r="T121">
        <v>0</v>
      </c>
      <c r="U121">
        <v>395.20800000000003</v>
      </c>
      <c r="V121">
        <v>776.61800000000005</v>
      </c>
      <c r="W121">
        <v>2025.88</v>
      </c>
      <c r="X121">
        <v>96.498500000000007</v>
      </c>
      <c r="Y121">
        <v>4873.32</v>
      </c>
      <c r="Z121">
        <v>1579.12</v>
      </c>
      <c r="AA121">
        <v>611.59699999999998</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7.8298999999999994E-2</v>
      </c>
      <c r="BI121">
        <v>5.5043100000000001E-3</v>
      </c>
      <c r="BJ121">
        <v>0</v>
      </c>
      <c r="BK121">
        <v>0</v>
      </c>
      <c r="BL121">
        <v>0</v>
      </c>
      <c r="BM121">
        <v>0</v>
      </c>
      <c r="BN121">
        <v>0</v>
      </c>
      <c r="BO121">
        <v>0</v>
      </c>
      <c r="BP121">
        <v>4.5829399999999999E-2</v>
      </c>
      <c r="BQ121">
        <v>7.1515800000000004E-2</v>
      </c>
      <c r="BR121">
        <v>0.24510499999999999</v>
      </c>
      <c r="BS121">
        <v>1.63343E-2</v>
      </c>
      <c r="BT121">
        <v>0.462588</v>
      </c>
      <c r="BU121">
        <v>8.3803299999999997E-2</v>
      </c>
      <c r="BV121">
        <v>365.80399999999997</v>
      </c>
      <c r="BW121">
        <v>1538.1</v>
      </c>
      <c r="BX121">
        <v>0</v>
      </c>
      <c r="BY121">
        <v>0</v>
      </c>
      <c r="BZ121">
        <v>-3803.19</v>
      </c>
      <c r="CA121">
        <v>395.20800000000003</v>
      </c>
      <c r="CB121">
        <v>777.19500000000005</v>
      </c>
      <c r="CC121">
        <v>2025.88</v>
      </c>
      <c r="CD121">
        <v>96.498500000000007</v>
      </c>
      <c r="CE121">
        <v>1395.5</v>
      </c>
      <c r="CF121">
        <v>1903.9</v>
      </c>
      <c r="CG121">
        <v>709.69600000000003</v>
      </c>
      <c r="CH121">
        <v>360.55599999999998</v>
      </c>
      <c r="CI121">
        <v>161.601</v>
      </c>
      <c r="CJ121">
        <v>43.1492</v>
      </c>
      <c r="CK121">
        <v>565.30600000000004</v>
      </c>
      <c r="CL121">
        <v>522.15700000000004</v>
      </c>
      <c r="CM121">
        <v>29</v>
      </c>
      <c r="CN121">
        <v>6.03</v>
      </c>
      <c r="CO121">
        <v>0</v>
      </c>
      <c r="CP121">
        <v>11.62</v>
      </c>
      <c r="CQ121">
        <v>-5.56</v>
      </c>
      <c r="CR121">
        <v>1.73</v>
      </c>
      <c r="CS121">
        <v>6.2</v>
      </c>
      <c r="CT121">
        <v>8.39</v>
      </c>
      <c r="CU121">
        <v>0.43</v>
      </c>
      <c r="CV121">
        <v>57.84</v>
      </c>
      <c r="CW121">
        <v>46.65</v>
      </c>
      <c r="CX121">
        <v>20.260000000000002</v>
      </c>
      <c r="CY121">
        <v>0.81</v>
      </c>
      <c r="CZ121">
        <v>0</v>
      </c>
      <c r="DA121">
        <v>8.7899999999999991</v>
      </c>
      <c r="DB121">
        <v>-0.98</v>
      </c>
      <c r="DC121">
        <v>0.49</v>
      </c>
      <c r="DD121">
        <v>3.09</v>
      </c>
      <c r="DE121">
        <v>2.2200000000000002</v>
      </c>
      <c r="DF121">
        <v>0.13</v>
      </c>
      <c r="DG121">
        <v>34.81</v>
      </c>
      <c r="DH121">
        <v>8.4814000000000001E-2</v>
      </c>
      <c r="DI121">
        <v>6.9172499999999998E-3</v>
      </c>
      <c r="DJ121">
        <v>0</v>
      </c>
      <c r="DK121">
        <v>0</v>
      </c>
      <c r="DL121">
        <v>0</v>
      </c>
      <c r="DM121">
        <v>4.5829399999999999E-2</v>
      </c>
      <c r="DN121">
        <v>7.1490799999999993E-2</v>
      </c>
      <c r="DO121">
        <v>0.24510499999999999</v>
      </c>
      <c r="DP121">
        <v>1.63343E-2</v>
      </c>
      <c r="DQ121">
        <v>0.47049099999999999</v>
      </c>
      <c r="DR121">
        <v>9.1731199999999999E-2</v>
      </c>
      <c r="DS121" t="s">
        <v>689</v>
      </c>
      <c r="DT121" t="s">
        <v>700</v>
      </c>
      <c r="DU121" t="s">
        <v>701</v>
      </c>
      <c r="DV121" t="s">
        <v>455</v>
      </c>
      <c r="DW121">
        <v>7.9029300000000007E-3</v>
      </c>
      <c r="DX121">
        <v>7.9278899999999999E-3</v>
      </c>
      <c r="EC121">
        <v>6.52</v>
      </c>
      <c r="ED121">
        <v>37.24</v>
      </c>
      <c r="EE121">
        <v>7.71</v>
      </c>
      <c r="EF121">
        <v>38.94</v>
      </c>
      <c r="EG121">
        <v>1.3</v>
      </c>
      <c r="EH121">
        <v>27.18</v>
      </c>
      <c r="EI121">
        <v>1.46</v>
      </c>
      <c r="EJ121">
        <v>28.4</v>
      </c>
      <c r="EL121">
        <v>1</v>
      </c>
      <c r="EM121">
        <v>2.4206400000000001</v>
      </c>
      <c r="EP121">
        <v>2</v>
      </c>
      <c r="EQ121">
        <v>2</v>
      </c>
      <c r="ER121">
        <v>39.210799999999999</v>
      </c>
      <c r="ES121">
        <v>59.413899999999998</v>
      </c>
      <c r="ET121">
        <v>40.617199999999997</v>
      </c>
      <c r="EU121">
        <v>63.952800000000003</v>
      </c>
      <c r="EV121">
        <v>53.981499999999997</v>
      </c>
      <c r="EW121">
        <v>61.0642</v>
      </c>
      <c r="EX121">
        <v>0</v>
      </c>
      <c r="EY121">
        <v>0</v>
      </c>
      <c r="EZ121">
        <v>0</v>
      </c>
      <c r="FA121">
        <v>0</v>
      </c>
      <c r="FB121">
        <v>0</v>
      </c>
      <c r="FC121">
        <v>0</v>
      </c>
      <c r="FD121">
        <v>43.152700000000003</v>
      </c>
      <c r="FE121">
        <v>65.094700000000003</v>
      </c>
      <c r="FF121">
        <v>195.69200000000001</v>
      </c>
      <c r="FG121">
        <v>11.162000000000001</v>
      </c>
      <c r="FH121">
        <v>430.14699999999999</v>
      </c>
      <c r="FI121">
        <v>1977.73</v>
      </c>
      <c r="FJ121">
        <v>944.96299999999997</v>
      </c>
      <c r="FK121">
        <v>0</v>
      </c>
      <c r="FL121">
        <v>252.315</v>
      </c>
      <c r="FM121">
        <v>3175.01</v>
      </c>
      <c r="FN121">
        <v>57.658000000000001</v>
      </c>
      <c r="FO121">
        <v>71.289000000000001</v>
      </c>
      <c r="FP121">
        <v>0</v>
      </c>
      <c r="FQ121">
        <v>0</v>
      </c>
      <c r="FR121">
        <v>-86.648399999999995</v>
      </c>
      <c r="FS121">
        <v>43.152700000000003</v>
      </c>
      <c r="FT121">
        <v>65.110100000000003</v>
      </c>
      <c r="FU121">
        <v>195.69200000000001</v>
      </c>
      <c r="FV121">
        <v>11.162000000000001</v>
      </c>
      <c r="FW121">
        <v>357.416</v>
      </c>
      <c r="FX121">
        <v>2108.35</v>
      </c>
      <c r="FY121">
        <v>944.96299999999997</v>
      </c>
      <c r="FZ121">
        <v>252.315</v>
      </c>
      <c r="GA121">
        <v>3305.63</v>
      </c>
      <c r="GB121">
        <v>0</v>
      </c>
      <c r="GC121">
        <v>0</v>
      </c>
      <c r="GD121">
        <v>0</v>
      </c>
      <c r="GE121">
        <v>0</v>
      </c>
      <c r="GF121">
        <v>2.4206400000000001</v>
      </c>
      <c r="GG121">
        <v>3804.3</v>
      </c>
      <c r="GH121">
        <v>2134.7199999999998</v>
      </c>
      <c r="GI121">
        <v>56.113399999999999</v>
      </c>
      <c r="GJ121">
        <v>0</v>
      </c>
      <c r="GK121">
        <v>0</v>
      </c>
    </row>
    <row r="122" spans="1:193" x14ac:dyDescent="0.3">
      <c r="A122" s="110">
        <v>45966.856099537035</v>
      </c>
      <c r="B122" t="s">
        <v>811</v>
      </c>
      <c r="C122" t="s">
        <v>474</v>
      </c>
      <c r="D122">
        <v>12</v>
      </c>
      <c r="E122">
        <v>1</v>
      </c>
      <c r="F122">
        <v>1665</v>
      </c>
      <c r="G122" t="s">
        <v>452</v>
      </c>
      <c r="H122" t="s">
        <v>453</v>
      </c>
      <c r="I122">
        <v>13.15</v>
      </c>
      <c r="J122">
        <v>7.49</v>
      </c>
      <c r="L122">
        <v>525</v>
      </c>
      <c r="M122">
        <v>342.74900000000002</v>
      </c>
      <c r="N122">
        <v>1236.3699999999999</v>
      </c>
      <c r="O122">
        <v>0</v>
      </c>
      <c r="P122">
        <v>0</v>
      </c>
      <c r="Q122">
        <v>0</v>
      </c>
      <c r="R122">
        <v>0</v>
      </c>
      <c r="S122">
        <v>0</v>
      </c>
      <c r="T122">
        <v>0</v>
      </c>
      <c r="U122">
        <v>395.20800000000003</v>
      </c>
      <c r="V122">
        <v>776.61800000000005</v>
      </c>
      <c r="W122">
        <v>2025.88</v>
      </c>
      <c r="X122">
        <v>96.498500000000007</v>
      </c>
      <c r="Y122">
        <v>4873.32</v>
      </c>
      <c r="Z122">
        <v>1579.12</v>
      </c>
      <c r="AA122">
        <v>611.59699999999998</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7.8298999999999994E-2</v>
      </c>
      <c r="BI122">
        <v>5.5043100000000001E-3</v>
      </c>
      <c r="BJ122">
        <v>0</v>
      </c>
      <c r="BK122">
        <v>0</v>
      </c>
      <c r="BL122">
        <v>0</v>
      </c>
      <c r="BM122">
        <v>0</v>
      </c>
      <c r="BN122">
        <v>0</v>
      </c>
      <c r="BO122">
        <v>0</v>
      </c>
      <c r="BP122">
        <v>4.5829399999999999E-2</v>
      </c>
      <c r="BQ122">
        <v>7.1515800000000004E-2</v>
      </c>
      <c r="BR122">
        <v>0.24510499999999999</v>
      </c>
      <c r="BS122">
        <v>1.63343E-2</v>
      </c>
      <c r="BT122">
        <v>0.462588</v>
      </c>
      <c r="BU122">
        <v>8.3803299999999997E-2</v>
      </c>
      <c r="BV122">
        <v>533.37199999999996</v>
      </c>
      <c r="BW122">
        <v>2116.41</v>
      </c>
      <c r="BX122">
        <v>0</v>
      </c>
      <c r="BY122">
        <v>0</v>
      </c>
      <c r="BZ122">
        <v>-3803.19</v>
      </c>
      <c r="CA122">
        <v>395.20800000000003</v>
      </c>
      <c r="CB122">
        <v>777.09400000000005</v>
      </c>
      <c r="CC122">
        <v>2025.88</v>
      </c>
      <c r="CD122">
        <v>96.498500000000007</v>
      </c>
      <c r="CE122">
        <v>2141.27</v>
      </c>
      <c r="CF122">
        <v>2649.78</v>
      </c>
      <c r="CG122">
        <v>947.65300000000002</v>
      </c>
      <c r="CH122">
        <v>459.65199999999999</v>
      </c>
      <c r="CI122">
        <v>161.601</v>
      </c>
      <c r="CJ122">
        <v>43.1492</v>
      </c>
      <c r="CK122">
        <v>664.40200000000004</v>
      </c>
      <c r="CL122">
        <v>621.25300000000004</v>
      </c>
      <c r="CM122">
        <v>37.28</v>
      </c>
      <c r="CN122">
        <v>8.01</v>
      </c>
      <c r="CO122">
        <v>0</v>
      </c>
      <c r="CP122">
        <v>11.62</v>
      </c>
      <c r="CQ122">
        <v>-5.66</v>
      </c>
      <c r="CR122">
        <v>1.73</v>
      </c>
      <c r="CS122">
        <v>6.2</v>
      </c>
      <c r="CT122">
        <v>8.39</v>
      </c>
      <c r="CU122">
        <v>0.43</v>
      </c>
      <c r="CV122">
        <v>68</v>
      </c>
      <c r="CW122">
        <v>56.91</v>
      </c>
      <c r="CX122">
        <v>25.95</v>
      </c>
      <c r="CY122">
        <v>1.05</v>
      </c>
      <c r="CZ122">
        <v>0</v>
      </c>
      <c r="DA122">
        <v>8.7899999999999991</v>
      </c>
      <c r="DB122">
        <v>-0.98</v>
      </c>
      <c r="DC122">
        <v>0.49</v>
      </c>
      <c r="DD122">
        <v>3.09</v>
      </c>
      <c r="DE122">
        <v>2.2200000000000002</v>
      </c>
      <c r="DF122">
        <v>0.13</v>
      </c>
      <c r="DG122">
        <v>40.74</v>
      </c>
      <c r="DH122">
        <v>0.12360699999999999</v>
      </c>
      <c r="DI122">
        <v>7.4319399999999997E-3</v>
      </c>
      <c r="DJ122">
        <v>0</v>
      </c>
      <c r="DK122">
        <v>0</v>
      </c>
      <c r="DL122">
        <v>0</v>
      </c>
      <c r="DM122">
        <v>4.5829399999999999E-2</v>
      </c>
      <c r="DN122">
        <v>7.1488499999999996E-2</v>
      </c>
      <c r="DO122">
        <v>0.24510499999999999</v>
      </c>
      <c r="DP122">
        <v>1.63343E-2</v>
      </c>
      <c r="DQ122">
        <v>0.50979600000000003</v>
      </c>
      <c r="DR122">
        <v>0.13103899999999999</v>
      </c>
      <c r="DS122" t="s">
        <v>689</v>
      </c>
      <c r="DT122" t="s">
        <v>700</v>
      </c>
      <c r="DU122" t="s">
        <v>701</v>
      </c>
      <c r="DV122" t="s">
        <v>455</v>
      </c>
      <c r="DW122">
        <v>4.7208300000000002E-2</v>
      </c>
      <c r="DX122">
        <v>4.72355E-2</v>
      </c>
      <c r="EC122">
        <v>6.52</v>
      </c>
      <c r="ED122">
        <v>37.24</v>
      </c>
      <c r="EE122">
        <v>10.46</v>
      </c>
      <c r="EF122">
        <v>46.45</v>
      </c>
      <c r="EG122">
        <v>1.3</v>
      </c>
      <c r="EH122">
        <v>27.18</v>
      </c>
      <c r="EI122">
        <v>2.0099999999999998</v>
      </c>
      <c r="EJ122">
        <v>33.78</v>
      </c>
      <c r="EL122">
        <v>1</v>
      </c>
      <c r="EM122">
        <v>2.4206400000000001</v>
      </c>
      <c r="EP122">
        <v>2</v>
      </c>
      <c r="EQ122">
        <v>2</v>
      </c>
      <c r="ER122">
        <v>39.210799999999999</v>
      </c>
      <c r="ES122">
        <v>59.413899999999998</v>
      </c>
      <c r="ET122">
        <v>51.3461</v>
      </c>
      <c r="EU122">
        <v>93.051500000000004</v>
      </c>
      <c r="EV122">
        <v>53.981499999999997</v>
      </c>
      <c r="EW122">
        <v>61.0642</v>
      </c>
      <c r="EX122">
        <v>0</v>
      </c>
      <c r="EY122">
        <v>0</v>
      </c>
      <c r="EZ122">
        <v>0</v>
      </c>
      <c r="FA122">
        <v>0</v>
      </c>
      <c r="FB122">
        <v>0</v>
      </c>
      <c r="FC122">
        <v>0</v>
      </c>
      <c r="FD122">
        <v>43.152700000000003</v>
      </c>
      <c r="FE122">
        <v>65.094700000000003</v>
      </c>
      <c r="FF122">
        <v>195.69200000000001</v>
      </c>
      <c r="FG122">
        <v>11.162000000000001</v>
      </c>
      <c r="FH122">
        <v>430.14699999999999</v>
      </c>
      <c r="FI122">
        <v>1977.73</v>
      </c>
      <c r="FJ122">
        <v>944.96299999999997</v>
      </c>
      <c r="FK122">
        <v>0</v>
      </c>
      <c r="FL122">
        <v>252.315</v>
      </c>
      <c r="FM122">
        <v>3175.01</v>
      </c>
      <c r="FN122">
        <v>84.405799999999999</v>
      </c>
      <c r="FO122">
        <v>92.271900000000002</v>
      </c>
      <c r="FP122">
        <v>0</v>
      </c>
      <c r="FQ122">
        <v>0</v>
      </c>
      <c r="FR122">
        <v>-86.648399999999995</v>
      </c>
      <c r="FS122">
        <v>43.152700000000003</v>
      </c>
      <c r="FT122">
        <v>65.106800000000007</v>
      </c>
      <c r="FU122">
        <v>195.69200000000001</v>
      </c>
      <c r="FV122">
        <v>11.162000000000001</v>
      </c>
      <c r="FW122">
        <v>405.14299999999997</v>
      </c>
      <c r="FX122">
        <v>2687.81</v>
      </c>
      <c r="FY122">
        <v>944.96299999999997</v>
      </c>
      <c r="FZ122">
        <v>252.315</v>
      </c>
      <c r="GA122">
        <v>3885.09</v>
      </c>
      <c r="GB122">
        <v>0</v>
      </c>
      <c r="GC122">
        <v>0</v>
      </c>
      <c r="GD122">
        <v>0</v>
      </c>
      <c r="GE122">
        <v>0</v>
      </c>
      <c r="GF122">
        <v>2.4206400000000001</v>
      </c>
      <c r="GG122">
        <v>3804.3</v>
      </c>
      <c r="GH122">
        <v>2098.6</v>
      </c>
      <c r="GI122">
        <v>55.163899999999998</v>
      </c>
      <c r="GJ122">
        <v>0</v>
      </c>
      <c r="GK122">
        <v>0</v>
      </c>
    </row>
    <row r="123" spans="1:193" x14ac:dyDescent="0.3">
      <c r="A123" s="110">
        <v>45966.856527777774</v>
      </c>
      <c r="B123" t="s">
        <v>812</v>
      </c>
      <c r="C123" t="s">
        <v>475</v>
      </c>
      <c r="D123">
        <v>12</v>
      </c>
      <c r="E123">
        <v>1</v>
      </c>
      <c r="F123">
        <v>1665</v>
      </c>
      <c r="G123" t="s">
        <v>452</v>
      </c>
      <c r="H123" t="s">
        <v>453</v>
      </c>
      <c r="I123">
        <v>6</v>
      </c>
      <c r="J123">
        <v>0.52</v>
      </c>
      <c r="L123">
        <v>200</v>
      </c>
      <c r="M123">
        <v>266.56900000000002</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v>
      </c>
      <c r="AB123">
        <v>297.661</v>
      </c>
      <c r="AC123">
        <v>161.601</v>
      </c>
      <c r="AD123">
        <v>0</v>
      </c>
      <c r="AE123">
        <v>43.1492</v>
      </c>
      <c r="AF123">
        <v>502.41199999999998</v>
      </c>
      <c r="AG123">
        <v>459.26299999999998</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6.24696E-2</v>
      </c>
      <c r="BI123">
        <v>4.6747899999999998E-3</v>
      </c>
      <c r="BJ123">
        <v>0</v>
      </c>
      <c r="BK123">
        <v>0</v>
      </c>
      <c r="BL123">
        <v>0</v>
      </c>
      <c r="BM123">
        <v>0</v>
      </c>
      <c r="BN123">
        <v>0</v>
      </c>
      <c r="BO123">
        <v>0</v>
      </c>
      <c r="BP123">
        <v>4.5829399999999999E-2</v>
      </c>
      <c r="BQ123">
        <v>7.1515200000000001E-2</v>
      </c>
      <c r="BR123">
        <v>0.24510499999999999</v>
      </c>
      <c r="BS123">
        <v>1.63343E-2</v>
      </c>
      <c r="BT123">
        <v>0.44592799999999999</v>
      </c>
      <c r="BU123">
        <v>6.7144400000000007E-2</v>
      </c>
      <c r="BV123">
        <v>287.584</v>
      </c>
      <c r="BW123">
        <v>1285.49</v>
      </c>
      <c r="BX123">
        <v>0</v>
      </c>
      <c r="BY123">
        <v>0</v>
      </c>
      <c r="BZ123">
        <v>-3803.19</v>
      </c>
      <c r="CA123">
        <v>395.20800000000003</v>
      </c>
      <c r="CB123">
        <v>777.197</v>
      </c>
      <c r="CC123">
        <v>2025.88</v>
      </c>
      <c r="CD123">
        <v>96.498500000000007</v>
      </c>
      <c r="CE123">
        <v>1064.67</v>
      </c>
      <c r="CF123">
        <v>1573.07</v>
      </c>
      <c r="CG123">
        <v>593.66</v>
      </c>
      <c r="CH123">
        <v>363.87700000000001</v>
      </c>
      <c r="CI123">
        <v>161.601</v>
      </c>
      <c r="CJ123">
        <v>43.1492</v>
      </c>
      <c r="CK123">
        <v>568.62800000000004</v>
      </c>
      <c r="CL123">
        <v>525.47799999999995</v>
      </c>
      <c r="CM123">
        <v>28.89</v>
      </c>
      <c r="CN123">
        <v>5.04</v>
      </c>
      <c r="CO123">
        <v>0</v>
      </c>
      <c r="CP123">
        <v>11.62</v>
      </c>
      <c r="CQ123">
        <v>-5.48</v>
      </c>
      <c r="CR123">
        <v>1.73</v>
      </c>
      <c r="CS123">
        <v>6.2</v>
      </c>
      <c r="CT123">
        <v>8.39</v>
      </c>
      <c r="CU123">
        <v>0.43</v>
      </c>
      <c r="CV123">
        <v>56.82</v>
      </c>
      <c r="CW123">
        <v>45.55</v>
      </c>
      <c r="CX123">
        <v>20.309999999999999</v>
      </c>
      <c r="CY123">
        <v>0.68</v>
      </c>
      <c r="CZ123">
        <v>0</v>
      </c>
      <c r="DA123">
        <v>8.7899999999999991</v>
      </c>
      <c r="DB123">
        <v>-0.98</v>
      </c>
      <c r="DC123">
        <v>0.49</v>
      </c>
      <c r="DD123">
        <v>3.09</v>
      </c>
      <c r="DE123">
        <v>2.2200000000000002</v>
      </c>
      <c r="DF123">
        <v>0.13</v>
      </c>
      <c r="DG123">
        <v>34.729999999999997</v>
      </c>
      <c r="DH123">
        <v>6.8237599999999995E-2</v>
      </c>
      <c r="DI123">
        <v>5.7398299999999996E-3</v>
      </c>
      <c r="DJ123">
        <v>0</v>
      </c>
      <c r="DK123">
        <v>0</v>
      </c>
      <c r="DL123">
        <v>0</v>
      </c>
      <c r="DM123">
        <v>4.5829399999999999E-2</v>
      </c>
      <c r="DN123">
        <v>7.1491100000000002E-2</v>
      </c>
      <c r="DO123">
        <v>0.24510499999999999</v>
      </c>
      <c r="DP123">
        <v>1.63343E-2</v>
      </c>
      <c r="DQ123">
        <v>0.452737</v>
      </c>
      <c r="DR123">
        <v>7.3977500000000002E-2</v>
      </c>
      <c r="DS123" t="s">
        <v>689</v>
      </c>
      <c r="DT123" t="s">
        <v>700</v>
      </c>
      <c r="DU123" t="s">
        <v>701</v>
      </c>
      <c r="DV123" t="s">
        <v>455</v>
      </c>
      <c r="DW123">
        <v>6.8090299999999998E-3</v>
      </c>
      <c r="DX123">
        <v>6.8330999999999999E-3</v>
      </c>
      <c r="EC123">
        <v>5.38</v>
      </c>
      <c r="ED123">
        <v>34.17</v>
      </c>
      <c r="EE123">
        <v>6.36</v>
      </c>
      <c r="EF123">
        <v>39.19</v>
      </c>
      <c r="EG123">
        <v>1.06</v>
      </c>
      <c r="EH123">
        <v>24.98</v>
      </c>
      <c r="EI123">
        <v>1.2</v>
      </c>
      <c r="EJ123">
        <v>28.58</v>
      </c>
      <c r="EL123">
        <v>1</v>
      </c>
      <c r="EM123">
        <v>2.4206400000000001</v>
      </c>
      <c r="EP123">
        <v>2</v>
      </c>
      <c r="EQ123">
        <v>2</v>
      </c>
      <c r="ER123">
        <v>38.542299999999997</v>
      </c>
      <c r="ES123">
        <v>57.284500000000001</v>
      </c>
      <c r="ET123">
        <v>40.617199999999997</v>
      </c>
      <c r="EU123">
        <v>63.722299999999997</v>
      </c>
      <c r="EV123">
        <v>42.141100000000002</v>
      </c>
      <c r="EW123">
        <v>51.169899999999998</v>
      </c>
      <c r="EX123">
        <v>0</v>
      </c>
      <c r="EY123">
        <v>0</v>
      </c>
      <c r="EZ123">
        <v>0</v>
      </c>
      <c r="FA123">
        <v>0</v>
      </c>
      <c r="FB123">
        <v>0</v>
      </c>
      <c r="FC123">
        <v>0</v>
      </c>
      <c r="FD123">
        <v>43.152700000000003</v>
      </c>
      <c r="FE123">
        <v>65.094700000000003</v>
      </c>
      <c r="FF123">
        <v>195.69200000000001</v>
      </c>
      <c r="FG123">
        <v>11.162000000000001</v>
      </c>
      <c r="FH123">
        <v>408.41300000000001</v>
      </c>
      <c r="FI123">
        <v>1740.57</v>
      </c>
      <c r="FJ123">
        <v>944.96299999999997</v>
      </c>
      <c r="FK123">
        <v>0</v>
      </c>
      <c r="FL123">
        <v>252.315</v>
      </c>
      <c r="FM123">
        <v>2937.85</v>
      </c>
      <c r="FN123">
        <v>45.472700000000003</v>
      </c>
      <c r="FO123">
        <v>59.588500000000003</v>
      </c>
      <c r="FP123">
        <v>0</v>
      </c>
      <c r="FQ123">
        <v>0</v>
      </c>
      <c r="FR123">
        <v>-86.648399999999995</v>
      </c>
      <c r="FS123">
        <v>43.152700000000003</v>
      </c>
      <c r="FT123">
        <v>65.110299999999995</v>
      </c>
      <c r="FU123">
        <v>195.69200000000001</v>
      </c>
      <c r="FV123">
        <v>11.162000000000001</v>
      </c>
      <c r="FW123">
        <v>333.53</v>
      </c>
      <c r="FX123">
        <v>2127.77</v>
      </c>
      <c r="FY123">
        <v>944.96299999999997</v>
      </c>
      <c r="FZ123">
        <v>252.315</v>
      </c>
      <c r="GA123">
        <v>3325.05</v>
      </c>
      <c r="GB123">
        <v>0</v>
      </c>
      <c r="GC123">
        <v>0</v>
      </c>
      <c r="GD123">
        <v>0</v>
      </c>
      <c r="GE123">
        <v>0</v>
      </c>
      <c r="GF123">
        <v>2.4206400000000001</v>
      </c>
      <c r="GG123">
        <v>3804.3</v>
      </c>
      <c r="GH123">
        <v>2163.33</v>
      </c>
      <c r="GI123">
        <v>56.865200000000002</v>
      </c>
      <c r="GJ123">
        <v>0</v>
      </c>
      <c r="GK123">
        <v>0</v>
      </c>
    </row>
    <row r="124" spans="1:193" x14ac:dyDescent="0.3">
      <c r="A124" s="110">
        <v>45966.856944444444</v>
      </c>
      <c r="B124" t="s">
        <v>813</v>
      </c>
      <c r="C124" t="s">
        <v>476</v>
      </c>
      <c r="D124">
        <v>12</v>
      </c>
      <c r="E124">
        <v>1</v>
      </c>
      <c r="F124">
        <v>1665</v>
      </c>
      <c r="G124" t="s">
        <v>452</v>
      </c>
      <c r="H124" t="s">
        <v>453</v>
      </c>
      <c r="I124">
        <v>16.59</v>
      </c>
      <c r="J124">
        <v>10.95</v>
      </c>
      <c r="L124">
        <v>516</v>
      </c>
      <c r="M124">
        <v>266.56900000000002</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v>
      </c>
      <c r="AB124">
        <v>297.661</v>
      </c>
      <c r="AC124">
        <v>161.601</v>
      </c>
      <c r="AD124">
        <v>0</v>
      </c>
      <c r="AE124">
        <v>43.1492</v>
      </c>
      <c r="AF124">
        <v>502.41199999999998</v>
      </c>
      <c r="AG124">
        <v>459.26299999999998</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6.24696E-2</v>
      </c>
      <c r="BI124">
        <v>4.6747899999999998E-3</v>
      </c>
      <c r="BJ124">
        <v>0</v>
      </c>
      <c r="BK124">
        <v>0</v>
      </c>
      <c r="BL124">
        <v>0</v>
      </c>
      <c r="BM124">
        <v>0</v>
      </c>
      <c r="BN124">
        <v>0</v>
      </c>
      <c r="BO124">
        <v>0</v>
      </c>
      <c r="BP124">
        <v>4.5829399999999999E-2</v>
      </c>
      <c r="BQ124">
        <v>7.1515200000000001E-2</v>
      </c>
      <c r="BR124">
        <v>0.24510499999999999</v>
      </c>
      <c r="BS124">
        <v>1.63343E-2</v>
      </c>
      <c r="BT124">
        <v>0.44592799999999999</v>
      </c>
      <c r="BU124">
        <v>6.7144400000000007E-2</v>
      </c>
      <c r="BV124">
        <v>533.37099999999998</v>
      </c>
      <c r="BW124">
        <v>1912.58</v>
      </c>
      <c r="BX124">
        <v>0</v>
      </c>
      <c r="BY124">
        <v>0</v>
      </c>
      <c r="BZ124">
        <v>-3803.19</v>
      </c>
      <c r="CA124">
        <v>395.20800000000003</v>
      </c>
      <c r="CB124">
        <v>777.09400000000005</v>
      </c>
      <c r="CC124">
        <v>2025.88</v>
      </c>
      <c r="CD124">
        <v>96.498500000000007</v>
      </c>
      <c r="CE124">
        <v>1937.44</v>
      </c>
      <c r="CF124">
        <v>2445.9499999999998</v>
      </c>
      <c r="CG124">
        <v>856.73</v>
      </c>
      <c r="CH124">
        <v>459.65199999999999</v>
      </c>
      <c r="CI124">
        <v>161.601</v>
      </c>
      <c r="CJ124">
        <v>43.1492</v>
      </c>
      <c r="CK124">
        <v>664.40300000000002</v>
      </c>
      <c r="CL124">
        <v>621.25400000000002</v>
      </c>
      <c r="CM124">
        <v>37.28</v>
      </c>
      <c r="CN124">
        <v>7.24</v>
      </c>
      <c r="CO124">
        <v>0</v>
      </c>
      <c r="CP124">
        <v>11.62</v>
      </c>
      <c r="CQ124">
        <v>-5.64</v>
      </c>
      <c r="CR124">
        <v>1.73</v>
      </c>
      <c r="CS124">
        <v>6.2</v>
      </c>
      <c r="CT124">
        <v>8.39</v>
      </c>
      <c r="CU124">
        <v>0.43</v>
      </c>
      <c r="CV124">
        <v>67.25</v>
      </c>
      <c r="CW124">
        <v>56.14</v>
      </c>
      <c r="CX124">
        <v>25.95</v>
      </c>
      <c r="CY124">
        <v>0.95</v>
      </c>
      <c r="CZ124">
        <v>0</v>
      </c>
      <c r="DA124">
        <v>8.7899999999999991</v>
      </c>
      <c r="DB124">
        <v>-0.98</v>
      </c>
      <c r="DC124">
        <v>0.49</v>
      </c>
      <c r="DD124">
        <v>3.09</v>
      </c>
      <c r="DE124">
        <v>2.2200000000000002</v>
      </c>
      <c r="DF124">
        <v>0.13</v>
      </c>
      <c r="DG124">
        <v>40.64</v>
      </c>
      <c r="DH124">
        <v>0.12360699999999999</v>
      </c>
      <c r="DI124">
        <v>6.7025599999999998E-3</v>
      </c>
      <c r="DJ124">
        <v>0</v>
      </c>
      <c r="DK124">
        <v>0</v>
      </c>
      <c r="DL124">
        <v>0</v>
      </c>
      <c r="DM124">
        <v>4.5829399999999999E-2</v>
      </c>
      <c r="DN124">
        <v>7.1488499999999996E-2</v>
      </c>
      <c r="DO124">
        <v>0.24510499999999999</v>
      </c>
      <c r="DP124">
        <v>1.63343E-2</v>
      </c>
      <c r="DQ124">
        <v>0.50906700000000005</v>
      </c>
      <c r="DR124">
        <v>0.13031000000000001</v>
      </c>
      <c r="DS124" t="s">
        <v>689</v>
      </c>
      <c r="DT124" t="s">
        <v>700</v>
      </c>
      <c r="DU124" t="s">
        <v>701</v>
      </c>
      <c r="DV124" t="s">
        <v>455</v>
      </c>
      <c r="DW124">
        <v>6.3138799999999995E-2</v>
      </c>
      <c r="DX124">
        <v>6.3165499999999999E-2</v>
      </c>
      <c r="EC124">
        <v>5.38</v>
      </c>
      <c r="ED124">
        <v>34.17</v>
      </c>
      <c r="EE124">
        <v>9.69</v>
      </c>
      <c r="EF124">
        <v>46.45</v>
      </c>
      <c r="EG124">
        <v>1.06</v>
      </c>
      <c r="EH124">
        <v>24.98</v>
      </c>
      <c r="EI124">
        <v>1.91</v>
      </c>
      <c r="EJ124">
        <v>33.78</v>
      </c>
      <c r="EL124">
        <v>1</v>
      </c>
      <c r="EM124">
        <v>2.4206400000000001</v>
      </c>
      <c r="EP124">
        <v>2</v>
      </c>
      <c r="EQ124">
        <v>2</v>
      </c>
      <c r="ER124">
        <v>38.542299999999997</v>
      </c>
      <c r="ES124">
        <v>57.284500000000001</v>
      </c>
      <c r="ET124">
        <v>51.3461</v>
      </c>
      <c r="EU124">
        <v>93.052000000000007</v>
      </c>
      <c r="EV124">
        <v>42.141100000000002</v>
      </c>
      <c r="EW124">
        <v>51.169899999999998</v>
      </c>
      <c r="EX124">
        <v>0</v>
      </c>
      <c r="EY124">
        <v>0</v>
      </c>
      <c r="EZ124">
        <v>0</v>
      </c>
      <c r="FA124">
        <v>0</v>
      </c>
      <c r="FB124">
        <v>0</v>
      </c>
      <c r="FC124">
        <v>0</v>
      </c>
      <c r="FD124">
        <v>43.152700000000003</v>
      </c>
      <c r="FE124">
        <v>65.094700000000003</v>
      </c>
      <c r="FF124">
        <v>195.69200000000001</v>
      </c>
      <c r="FG124">
        <v>11.162000000000001</v>
      </c>
      <c r="FH124">
        <v>408.41300000000001</v>
      </c>
      <c r="FI124">
        <v>1740.57</v>
      </c>
      <c r="FJ124">
        <v>944.96299999999997</v>
      </c>
      <c r="FK124">
        <v>0</v>
      </c>
      <c r="FL124">
        <v>252.315</v>
      </c>
      <c r="FM124">
        <v>2937.85</v>
      </c>
      <c r="FN124">
        <v>84.405900000000003</v>
      </c>
      <c r="FO124">
        <v>83.400599999999997</v>
      </c>
      <c r="FP124">
        <v>0</v>
      </c>
      <c r="FQ124">
        <v>0</v>
      </c>
      <c r="FR124">
        <v>-86.648399999999995</v>
      </c>
      <c r="FS124">
        <v>43.152700000000003</v>
      </c>
      <c r="FT124">
        <v>65.106800000000007</v>
      </c>
      <c r="FU124">
        <v>195.69200000000001</v>
      </c>
      <c r="FV124">
        <v>11.162000000000001</v>
      </c>
      <c r="FW124">
        <v>396.27199999999999</v>
      </c>
      <c r="FX124">
        <v>2687.82</v>
      </c>
      <c r="FY124">
        <v>944.96299999999997</v>
      </c>
      <c r="FZ124">
        <v>252.315</v>
      </c>
      <c r="GA124">
        <v>3885.1</v>
      </c>
      <c r="GB124">
        <v>0</v>
      </c>
      <c r="GC124">
        <v>0</v>
      </c>
      <c r="GD124">
        <v>0</v>
      </c>
      <c r="GE124">
        <v>0</v>
      </c>
      <c r="GF124">
        <v>2.4206400000000001</v>
      </c>
      <c r="GG124">
        <v>3804.3</v>
      </c>
      <c r="GH124">
        <v>2106.65</v>
      </c>
      <c r="GI124">
        <v>55.375500000000002</v>
      </c>
      <c r="GJ124">
        <v>0</v>
      </c>
      <c r="GK124">
        <v>0</v>
      </c>
    </row>
    <row r="125" spans="1:193" x14ac:dyDescent="0.3">
      <c r="A125" s="110">
        <v>45966.857627314814</v>
      </c>
      <c r="B125" t="s">
        <v>814</v>
      </c>
      <c r="D125">
        <v>1</v>
      </c>
      <c r="E125">
        <v>1</v>
      </c>
      <c r="F125">
        <v>2100</v>
      </c>
      <c r="G125" t="s">
        <v>452</v>
      </c>
      <c r="H125" t="s">
        <v>453</v>
      </c>
      <c r="I125">
        <v>0</v>
      </c>
      <c r="J125">
        <v>0</v>
      </c>
      <c r="K125">
        <v>4.07</v>
      </c>
      <c r="L125" t="s">
        <v>688</v>
      </c>
      <c r="M125">
        <v>3199.68</v>
      </c>
      <c r="N125">
        <v>0</v>
      </c>
      <c r="O125">
        <v>273.185</v>
      </c>
      <c r="P125">
        <v>1694.78</v>
      </c>
      <c r="Q125">
        <v>0</v>
      </c>
      <c r="R125">
        <v>-3765.72</v>
      </c>
      <c r="S125">
        <v>0</v>
      </c>
      <c r="T125">
        <v>0</v>
      </c>
      <c r="U125">
        <v>505.55700000000002</v>
      </c>
      <c r="V125">
        <v>1944.9</v>
      </c>
      <c r="W125">
        <v>2025.88</v>
      </c>
      <c r="X125">
        <v>119.621</v>
      </c>
      <c r="Y125">
        <v>5997.88</v>
      </c>
      <c r="Z125">
        <v>5167.6400000000003</v>
      </c>
      <c r="AB125">
        <v>0</v>
      </c>
      <c r="AC125">
        <v>0</v>
      </c>
      <c r="AD125">
        <v>0</v>
      </c>
      <c r="AE125">
        <v>0</v>
      </c>
      <c r="AF125">
        <v>0</v>
      </c>
      <c r="AG125">
        <v>0</v>
      </c>
      <c r="AH125">
        <v>11.74</v>
      </c>
      <c r="AI125">
        <v>0</v>
      </c>
      <c r="AJ125">
        <v>0.87</v>
      </c>
      <c r="AK125">
        <v>5.49</v>
      </c>
      <c r="AL125">
        <v>0</v>
      </c>
      <c r="AM125">
        <v>-5.75</v>
      </c>
      <c r="AN125">
        <v>0</v>
      </c>
      <c r="AO125">
        <v>0</v>
      </c>
      <c r="AP125">
        <v>1.78</v>
      </c>
      <c r="AQ125">
        <v>6.14</v>
      </c>
      <c r="AR125">
        <v>6.7</v>
      </c>
      <c r="AS125">
        <v>0.42</v>
      </c>
      <c r="AT125">
        <v>27.39</v>
      </c>
      <c r="AU125">
        <v>18.100000000000001</v>
      </c>
      <c r="AV125">
        <v>4.1500000000000004</v>
      </c>
      <c r="AW125">
        <v>0</v>
      </c>
      <c r="AX125">
        <v>0.22</v>
      </c>
      <c r="AY125">
        <v>1.35</v>
      </c>
      <c r="AZ125">
        <v>-0.85</v>
      </c>
      <c r="BA125">
        <v>0</v>
      </c>
      <c r="BB125">
        <v>0</v>
      </c>
      <c r="BC125">
        <v>0.5</v>
      </c>
      <c r="BD125">
        <v>1.4</v>
      </c>
      <c r="BE125">
        <v>1.76</v>
      </c>
      <c r="BF125">
        <v>0.12</v>
      </c>
      <c r="BG125">
        <v>8.65</v>
      </c>
      <c r="BH125">
        <v>0.71032600000000001</v>
      </c>
      <c r="BI125">
        <v>0</v>
      </c>
      <c r="BJ125">
        <v>3.1194800000000002E-2</v>
      </c>
      <c r="BK125">
        <v>0.15768299999999999</v>
      </c>
      <c r="BL125">
        <v>0</v>
      </c>
      <c r="BM125">
        <v>-6.2582200000000001E-3</v>
      </c>
      <c r="BN125">
        <v>0</v>
      </c>
      <c r="BO125">
        <v>0</v>
      </c>
      <c r="BP125">
        <v>5.8625900000000002E-2</v>
      </c>
      <c r="BQ125">
        <v>0.14652599999999999</v>
      </c>
      <c r="BR125">
        <v>0.24510499999999999</v>
      </c>
      <c r="BS125">
        <v>2.02483E-2</v>
      </c>
      <c r="BT125">
        <v>1.3634500000000001</v>
      </c>
      <c r="BU125">
        <v>0.899204</v>
      </c>
      <c r="BV125">
        <v>3200.15</v>
      </c>
      <c r="BW125">
        <v>0</v>
      </c>
      <c r="BX125">
        <v>273.185</v>
      </c>
      <c r="BY125">
        <v>1694.78</v>
      </c>
      <c r="BZ125">
        <v>-3765.72</v>
      </c>
      <c r="CA125">
        <v>505.55700000000002</v>
      </c>
      <c r="CB125">
        <v>1944.9</v>
      </c>
      <c r="CC125">
        <v>2025.88</v>
      </c>
      <c r="CD125">
        <v>119.621</v>
      </c>
      <c r="CE125">
        <v>5998.34</v>
      </c>
      <c r="CF125">
        <v>5168.1099999999997</v>
      </c>
      <c r="CH125">
        <v>0</v>
      </c>
      <c r="CI125">
        <v>0</v>
      </c>
      <c r="CJ125">
        <v>0</v>
      </c>
      <c r="CK125">
        <v>0</v>
      </c>
      <c r="CL125">
        <v>0</v>
      </c>
      <c r="CM125">
        <v>11.74</v>
      </c>
      <c r="CN125">
        <v>0</v>
      </c>
      <c r="CO125">
        <v>0.87</v>
      </c>
      <c r="CP125">
        <v>5.49</v>
      </c>
      <c r="CQ125">
        <v>-5.75</v>
      </c>
      <c r="CR125">
        <v>1.78</v>
      </c>
      <c r="CS125">
        <v>6.14</v>
      </c>
      <c r="CT125">
        <v>6.7</v>
      </c>
      <c r="CU125">
        <v>0.42</v>
      </c>
      <c r="CV125">
        <v>27.39</v>
      </c>
      <c r="CW125">
        <v>18.100000000000001</v>
      </c>
      <c r="CX125">
        <v>4.13</v>
      </c>
      <c r="CY125">
        <v>0</v>
      </c>
      <c r="CZ125">
        <v>0.22</v>
      </c>
      <c r="DA125">
        <v>5.44</v>
      </c>
      <c r="DB125">
        <v>-0.85</v>
      </c>
      <c r="DC125">
        <v>0.5</v>
      </c>
      <c r="DD125">
        <v>1.4</v>
      </c>
      <c r="DE125">
        <v>1.76</v>
      </c>
      <c r="DF125">
        <v>0.12</v>
      </c>
      <c r="DG125">
        <v>12.72</v>
      </c>
      <c r="DH125">
        <v>0.71044200000000002</v>
      </c>
      <c r="DI125">
        <v>0</v>
      </c>
      <c r="DJ125">
        <v>3.1194800000000002E-2</v>
      </c>
      <c r="DK125">
        <v>0.15768299999999999</v>
      </c>
      <c r="DL125">
        <v>-6.2582200000000001E-3</v>
      </c>
      <c r="DM125">
        <v>5.8625900000000002E-2</v>
      </c>
      <c r="DN125">
        <v>0.14652599999999999</v>
      </c>
      <c r="DO125">
        <v>0.24510499999999999</v>
      </c>
      <c r="DP125">
        <v>2.02483E-2</v>
      </c>
      <c r="DQ125">
        <v>1.3635699999999999</v>
      </c>
      <c r="DR125">
        <v>0.89932000000000001</v>
      </c>
      <c r="DS125" t="s">
        <v>689</v>
      </c>
      <c r="DT125" t="s">
        <v>700</v>
      </c>
      <c r="DU125" t="s">
        <v>701</v>
      </c>
      <c r="DV125" t="s">
        <v>455</v>
      </c>
      <c r="DW125">
        <v>1.16548E-4</v>
      </c>
      <c r="DX125">
        <v>1.16537E-4</v>
      </c>
      <c r="EC125">
        <v>18.100000000000001</v>
      </c>
      <c r="ED125">
        <v>0</v>
      </c>
      <c r="EE125">
        <v>18.100000000000001</v>
      </c>
      <c r="EF125">
        <v>0</v>
      </c>
      <c r="EG125">
        <v>5.72</v>
      </c>
      <c r="EH125">
        <v>0</v>
      </c>
      <c r="EI125">
        <v>4.41</v>
      </c>
      <c r="EJ125">
        <v>5.38</v>
      </c>
      <c r="EK125">
        <v>1</v>
      </c>
      <c r="EL125">
        <v>1</v>
      </c>
      <c r="EM125">
        <v>2.9352999999999998</v>
      </c>
      <c r="EP125">
        <v>1</v>
      </c>
      <c r="EQ125">
        <v>1</v>
      </c>
      <c r="ER125">
        <v>31.504000000000001</v>
      </c>
      <c r="ES125">
        <v>31.963999999999999</v>
      </c>
      <c r="ET125">
        <v>31.457000000000001</v>
      </c>
      <c r="EU125">
        <v>31.915299999999998</v>
      </c>
      <c r="EV125">
        <v>922.65700000000004</v>
      </c>
      <c r="EW125">
        <v>0</v>
      </c>
      <c r="EX125">
        <v>49.2879</v>
      </c>
      <c r="EY125">
        <v>300.34899999999999</v>
      </c>
      <c r="EZ125">
        <v>0</v>
      </c>
      <c r="FA125">
        <v>-284.72199999999998</v>
      </c>
      <c r="FB125">
        <v>0</v>
      </c>
      <c r="FC125">
        <v>0</v>
      </c>
      <c r="FD125">
        <v>110.404</v>
      </c>
      <c r="FE125">
        <v>310.32299999999998</v>
      </c>
      <c r="FF125">
        <v>391.38499999999999</v>
      </c>
      <c r="FG125">
        <v>27.673200000000001</v>
      </c>
      <c r="FH125">
        <v>1827.36</v>
      </c>
      <c r="FI125">
        <v>0</v>
      </c>
      <c r="FJ125">
        <v>0</v>
      </c>
      <c r="FK125">
        <v>0</v>
      </c>
      <c r="FL125">
        <v>0</v>
      </c>
      <c r="FM125">
        <v>0</v>
      </c>
      <c r="FN125">
        <v>461.399</v>
      </c>
      <c r="FO125">
        <v>0</v>
      </c>
      <c r="FP125">
        <v>24.643999999999998</v>
      </c>
      <c r="FQ125">
        <v>150.17500000000001</v>
      </c>
      <c r="FR125">
        <v>-94.907399999999996</v>
      </c>
      <c r="FS125">
        <v>55.201799999999999</v>
      </c>
      <c r="FT125">
        <v>155.161</v>
      </c>
      <c r="FU125">
        <v>195.69200000000001</v>
      </c>
      <c r="FV125">
        <v>13.836600000000001</v>
      </c>
      <c r="FW125">
        <v>961.20299999999997</v>
      </c>
      <c r="FX125">
        <v>0</v>
      </c>
      <c r="FY125">
        <v>0</v>
      </c>
      <c r="FZ125">
        <v>0</v>
      </c>
      <c r="GA125">
        <v>0</v>
      </c>
      <c r="GB125">
        <v>2.9352999999999998</v>
      </c>
      <c r="GC125">
        <v>3766.82</v>
      </c>
      <c r="GD125">
        <v>1533.08</v>
      </c>
      <c r="GE125">
        <v>40.699399999999997</v>
      </c>
      <c r="GF125">
        <v>2.9352999999999998</v>
      </c>
      <c r="GG125">
        <v>3766.82</v>
      </c>
      <c r="GH125">
        <v>1533.08</v>
      </c>
      <c r="GI125">
        <v>40.6995</v>
      </c>
      <c r="GJ125">
        <v>0</v>
      </c>
      <c r="GK125">
        <v>0</v>
      </c>
    </row>
    <row r="126" spans="1:193" x14ac:dyDescent="0.3">
      <c r="A126" s="110">
        <v>45966.858287037037</v>
      </c>
      <c r="B126" t="s">
        <v>815</v>
      </c>
      <c r="D126">
        <v>2</v>
      </c>
      <c r="E126">
        <v>1</v>
      </c>
      <c r="F126">
        <v>2100</v>
      </c>
      <c r="G126" t="s">
        <v>452</v>
      </c>
      <c r="H126" t="s">
        <v>453</v>
      </c>
      <c r="I126">
        <v>0</v>
      </c>
      <c r="J126">
        <v>0</v>
      </c>
      <c r="K126">
        <v>4.09</v>
      </c>
      <c r="L126" t="s">
        <v>688</v>
      </c>
      <c r="M126">
        <v>2035.46</v>
      </c>
      <c r="N126">
        <v>0</v>
      </c>
      <c r="O126">
        <v>276.71899999999999</v>
      </c>
      <c r="P126">
        <v>1434.74</v>
      </c>
      <c r="Q126">
        <v>0</v>
      </c>
      <c r="R126">
        <v>-3826.93</v>
      </c>
      <c r="S126">
        <v>0</v>
      </c>
      <c r="T126">
        <v>0</v>
      </c>
      <c r="U126">
        <v>505.55700000000002</v>
      </c>
      <c r="V126">
        <v>1975.1</v>
      </c>
      <c r="W126">
        <v>2025.88</v>
      </c>
      <c r="X126">
        <v>119.621</v>
      </c>
      <c r="Y126">
        <v>4546.16</v>
      </c>
      <c r="Z126">
        <v>3746.92</v>
      </c>
      <c r="AB126">
        <v>0</v>
      </c>
      <c r="AC126">
        <v>0</v>
      </c>
      <c r="AD126">
        <v>0</v>
      </c>
      <c r="AE126">
        <v>0</v>
      </c>
      <c r="AF126">
        <v>0</v>
      </c>
      <c r="AG126">
        <v>0</v>
      </c>
      <c r="AH126">
        <v>7.87</v>
      </c>
      <c r="AI126">
        <v>0</v>
      </c>
      <c r="AJ126">
        <v>0.88</v>
      </c>
      <c r="AK126">
        <v>4.6399999999999997</v>
      </c>
      <c r="AL126">
        <v>0</v>
      </c>
      <c r="AM126">
        <v>-5.85</v>
      </c>
      <c r="AN126">
        <v>0</v>
      </c>
      <c r="AO126">
        <v>0</v>
      </c>
      <c r="AP126">
        <v>1.77</v>
      </c>
      <c r="AQ126">
        <v>6.23</v>
      </c>
      <c r="AR126">
        <v>6.7</v>
      </c>
      <c r="AS126">
        <v>0.42</v>
      </c>
      <c r="AT126">
        <v>22.66</v>
      </c>
      <c r="AU126">
        <v>13.39</v>
      </c>
      <c r="AV126">
        <v>2.99</v>
      </c>
      <c r="AW126">
        <v>0</v>
      </c>
      <c r="AX126">
        <v>0.22</v>
      </c>
      <c r="AY126">
        <v>1.17</v>
      </c>
      <c r="AZ126">
        <v>-0.83</v>
      </c>
      <c r="BA126">
        <v>0</v>
      </c>
      <c r="BB126">
        <v>0</v>
      </c>
      <c r="BC126">
        <v>0.5</v>
      </c>
      <c r="BD126">
        <v>1.42</v>
      </c>
      <c r="BE126">
        <v>1.76</v>
      </c>
      <c r="BF126">
        <v>0.12</v>
      </c>
      <c r="BG126">
        <v>7.35</v>
      </c>
      <c r="BH126">
        <v>0.57795799999999997</v>
      </c>
      <c r="BI126">
        <v>0</v>
      </c>
      <c r="BJ126">
        <v>3.1598399999999999E-2</v>
      </c>
      <c r="BK126">
        <v>0.14350299999999999</v>
      </c>
      <c r="BL126">
        <v>0</v>
      </c>
      <c r="BM126">
        <v>-6.7231000000000001E-3</v>
      </c>
      <c r="BN126">
        <v>0</v>
      </c>
      <c r="BO126">
        <v>0</v>
      </c>
      <c r="BP126">
        <v>5.8625900000000002E-2</v>
      </c>
      <c r="BQ126">
        <v>0.14877899999999999</v>
      </c>
      <c r="BR126">
        <v>0.24510499999999999</v>
      </c>
      <c r="BS126">
        <v>2.02483E-2</v>
      </c>
      <c r="BT126">
        <v>1.21909</v>
      </c>
      <c r="BU126">
        <v>0.75305999999999995</v>
      </c>
      <c r="BV126">
        <v>2035.54</v>
      </c>
      <c r="BW126">
        <v>0</v>
      </c>
      <c r="BX126">
        <v>276.71899999999999</v>
      </c>
      <c r="BY126">
        <v>1434.74</v>
      </c>
      <c r="BZ126">
        <v>-3826.93</v>
      </c>
      <c r="CA126">
        <v>505.55700000000002</v>
      </c>
      <c r="CB126">
        <v>1975.1</v>
      </c>
      <c r="CC126">
        <v>2025.88</v>
      </c>
      <c r="CD126">
        <v>119.621</v>
      </c>
      <c r="CE126">
        <v>4546.2299999999996</v>
      </c>
      <c r="CF126">
        <v>3747</v>
      </c>
      <c r="CH126">
        <v>0</v>
      </c>
      <c r="CI126">
        <v>0</v>
      </c>
      <c r="CJ126">
        <v>0</v>
      </c>
      <c r="CK126">
        <v>0</v>
      </c>
      <c r="CL126">
        <v>0</v>
      </c>
      <c r="CM126">
        <v>7.87</v>
      </c>
      <c r="CN126">
        <v>0</v>
      </c>
      <c r="CO126">
        <v>0.88</v>
      </c>
      <c r="CP126">
        <v>4.6399999999999997</v>
      </c>
      <c r="CQ126">
        <v>-5.85</v>
      </c>
      <c r="CR126">
        <v>1.77</v>
      </c>
      <c r="CS126">
        <v>6.23</v>
      </c>
      <c r="CT126">
        <v>6.7</v>
      </c>
      <c r="CU126">
        <v>0.42</v>
      </c>
      <c r="CV126">
        <v>22.66</v>
      </c>
      <c r="CW126">
        <v>13.39</v>
      </c>
      <c r="CX126">
        <v>2.96</v>
      </c>
      <c r="CY126">
        <v>0</v>
      </c>
      <c r="CZ126">
        <v>0.22</v>
      </c>
      <c r="DA126">
        <v>5.29</v>
      </c>
      <c r="DB126">
        <v>-0.83</v>
      </c>
      <c r="DC126">
        <v>0.5</v>
      </c>
      <c r="DD126">
        <v>1.42</v>
      </c>
      <c r="DE126">
        <v>1.76</v>
      </c>
      <c r="DF126">
        <v>0.12</v>
      </c>
      <c r="DG126">
        <v>11.44</v>
      </c>
      <c r="DH126">
        <v>0.57798099999999997</v>
      </c>
      <c r="DI126">
        <v>0</v>
      </c>
      <c r="DJ126">
        <v>3.1598399999999999E-2</v>
      </c>
      <c r="DK126">
        <v>0.14350299999999999</v>
      </c>
      <c r="DL126">
        <v>-6.7231000000000001E-3</v>
      </c>
      <c r="DM126">
        <v>5.8625900000000002E-2</v>
      </c>
      <c r="DN126">
        <v>0.14877899999999999</v>
      </c>
      <c r="DO126">
        <v>0.24510499999999999</v>
      </c>
      <c r="DP126">
        <v>2.02483E-2</v>
      </c>
      <c r="DQ126">
        <v>1.21912</v>
      </c>
      <c r="DR126">
        <v>0.75308200000000003</v>
      </c>
      <c r="DS126" t="s">
        <v>689</v>
      </c>
      <c r="DT126" t="s">
        <v>700</v>
      </c>
      <c r="DU126" t="s">
        <v>701</v>
      </c>
      <c r="DV126" t="s">
        <v>455</v>
      </c>
      <c r="DW126" s="117">
        <v>2.26508E-5</v>
      </c>
      <c r="DX126" s="117">
        <v>2.2644099999999999E-5</v>
      </c>
      <c r="EC126">
        <v>13.39</v>
      </c>
      <c r="ED126">
        <v>0</v>
      </c>
      <c r="EE126">
        <v>13.39</v>
      </c>
      <c r="EF126">
        <v>0</v>
      </c>
      <c r="EG126">
        <v>4.38</v>
      </c>
      <c r="EH126">
        <v>0</v>
      </c>
      <c r="EI126">
        <v>3.24</v>
      </c>
      <c r="EJ126">
        <v>5.23</v>
      </c>
      <c r="EK126">
        <v>1</v>
      </c>
      <c r="EL126">
        <v>1</v>
      </c>
      <c r="EM126">
        <v>2.5240999999999998</v>
      </c>
      <c r="EP126">
        <v>1</v>
      </c>
      <c r="EQ126">
        <v>1</v>
      </c>
      <c r="ER126">
        <v>33.234000000000002</v>
      </c>
      <c r="ES126">
        <v>33.728000000000002</v>
      </c>
      <c r="ET126">
        <v>33.221600000000002</v>
      </c>
      <c r="EU126">
        <v>33.715899999999998</v>
      </c>
      <c r="EV126">
        <v>663.57899999999995</v>
      </c>
      <c r="EW126">
        <v>0</v>
      </c>
      <c r="EX126">
        <v>49.925600000000003</v>
      </c>
      <c r="EY126">
        <v>259.70800000000003</v>
      </c>
      <c r="EZ126">
        <v>0</v>
      </c>
      <c r="FA126">
        <v>-276.53800000000001</v>
      </c>
      <c r="FB126">
        <v>0</v>
      </c>
      <c r="FC126">
        <v>0</v>
      </c>
      <c r="FD126">
        <v>110.404</v>
      </c>
      <c r="FE126">
        <v>314.74400000000003</v>
      </c>
      <c r="FF126">
        <v>391.38499999999999</v>
      </c>
      <c r="FG126">
        <v>27.673200000000001</v>
      </c>
      <c r="FH126">
        <v>1540.88</v>
      </c>
      <c r="FI126">
        <v>0</v>
      </c>
      <c r="FJ126">
        <v>0</v>
      </c>
      <c r="FK126">
        <v>0</v>
      </c>
      <c r="FL126">
        <v>0</v>
      </c>
      <c r="FM126">
        <v>0</v>
      </c>
      <c r="FN126">
        <v>331.803</v>
      </c>
      <c r="FO126">
        <v>0</v>
      </c>
      <c r="FP126">
        <v>24.962800000000001</v>
      </c>
      <c r="FQ126">
        <v>129.85400000000001</v>
      </c>
      <c r="FR126">
        <v>-92.179299999999998</v>
      </c>
      <c r="FS126">
        <v>55.201799999999999</v>
      </c>
      <c r="FT126">
        <v>157.37200000000001</v>
      </c>
      <c r="FU126">
        <v>195.69200000000001</v>
      </c>
      <c r="FV126">
        <v>13.836600000000001</v>
      </c>
      <c r="FW126">
        <v>816.54300000000001</v>
      </c>
      <c r="FX126">
        <v>0</v>
      </c>
      <c r="FY126">
        <v>0</v>
      </c>
      <c r="FZ126">
        <v>0</v>
      </c>
      <c r="GA126">
        <v>0</v>
      </c>
      <c r="GB126">
        <v>2.5240999999999998</v>
      </c>
      <c r="GC126">
        <v>3828.05</v>
      </c>
      <c r="GD126">
        <v>1557.58</v>
      </c>
      <c r="GE126">
        <v>40.688600000000001</v>
      </c>
      <c r="GF126">
        <v>2.5240999999999998</v>
      </c>
      <c r="GG126">
        <v>3828.05</v>
      </c>
      <c r="GH126">
        <v>1557.58</v>
      </c>
      <c r="GI126">
        <v>40.688600000000001</v>
      </c>
      <c r="GJ126">
        <v>0</v>
      </c>
      <c r="GK126">
        <v>0</v>
      </c>
    </row>
    <row r="127" spans="1:193" x14ac:dyDescent="0.3">
      <c r="A127" s="110">
        <v>45966.858935185184</v>
      </c>
      <c r="B127" t="s">
        <v>816</v>
      </c>
      <c r="D127">
        <v>3</v>
      </c>
      <c r="E127">
        <v>1</v>
      </c>
      <c r="F127">
        <v>2100</v>
      </c>
      <c r="G127" t="s">
        <v>452</v>
      </c>
      <c r="H127" t="s">
        <v>453</v>
      </c>
      <c r="I127">
        <v>0</v>
      </c>
      <c r="J127">
        <v>0</v>
      </c>
      <c r="K127">
        <v>4.1399999999999997</v>
      </c>
      <c r="L127" t="s">
        <v>688</v>
      </c>
      <c r="M127">
        <v>1151.5</v>
      </c>
      <c r="N127">
        <v>0</v>
      </c>
      <c r="O127">
        <v>276.71899999999999</v>
      </c>
      <c r="P127">
        <v>1340.55</v>
      </c>
      <c r="Q127">
        <v>0</v>
      </c>
      <c r="R127">
        <v>-3853.61</v>
      </c>
      <c r="S127">
        <v>0</v>
      </c>
      <c r="T127">
        <v>0</v>
      </c>
      <c r="U127">
        <v>505.55700000000002</v>
      </c>
      <c r="V127">
        <v>1973.28</v>
      </c>
      <c r="W127">
        <v>2025.88</v>
      </c>
      <c r="X127">
        <v>119.621</v>
      </c>
      <c r="Y127">
        <v>3539.5</v>
      </c>
      <c r="Z127">
        <v>2768.77</v>
      </c>
      <c r="AB127">
        <v>0</v>
      </c>
      <c r="AC127">
        <v>0</v>
      </c>
      <c r="AD127">
        <v>0</v>
      </c>
      <c r="AE127">
        <v>0</v>
      </c>
      <c r="AF127">
        <v>0</v>
      </c>
      <c r="AG127">
        <v>0</v>
      </c>
      <c r="AH127">
        <v>4.78</v>
      </c>
      <c r="AI127">
        <v>0</v>
      </c>
      <c r="AJ127">
        <v>0.88</v>
      </c>
      <c r="AK127">
        <v>4.3</v>
      </c>
      <c r="AL127">
        <v>0</v>
      </c>
      <c r="AM127">
        <v>-5.82</v>
      </c>
      <c r="AN127">
        <v>0</v>
      </c>
      <c r="AO127">
        <v>0</v>
      </c>
      <c r="AP127">
        <v>1.79</v>
      </c>
      <c r="AQ127">
        <v>6.18</v>
      </c>
      <c r="AR127">
        <v>6.7</v>
      </c>
      <c r="AS127">
        <v>0.42</v>
      </c>
      <c r="AT127">
        <v>19.23</v>
      </c>
      <c r="AU127">
        <v>9.9600000000000009</v>
      </c>
      <c r="AV127">
        <v>1.87</v>
      </c>
      <c r="AW127">
        <v>0</v>
      </c>
      <c r="AX127">
        <v>0.22</v>
      </c>
      <c r="AY127">
        <v>1.06</v>
      </c>
      <c r="AZ127">
        <v>-0.88</v>
      </c>
      <c r="BA127">
        <v>0</v>
      </c>
      <c r="BB127">
        <v>0</v>
      </c>
      <c r="BC127">
        <v>0.5</v>
      </c>
      <c r="BD127">
        <v>1.42</v>
      </c>
      <c r="BE127">
        <v>1.76</v>
      </c>
      <c r="BF127">
        <v>0.12</v>
      </c>
      <c r="BG127">
        <v>6.07</v>
      </c>
      <c r="BH127">
        <v>0.457816</v>
      </c>
      <c r="BI127">
        <v>0</v>
      </c>
      <c r="BJ127">
        <v>3.1598399999999999E-2</v>
      </c>
      <c r="BK127">
        <v>0.12568499999999999</v>
      </c>
      <c r="BL127">
        <v>0</v>
      </c>
      <c r="BM127">
        <v>-7.3240099999999997E-3</v>
      </c>
      <c r="BN127">
        <v>0</v>
      </c>
      <c r="BO127">
        <v>0</v>
      </c>
      <c r="BP127">
        <v>5.8625900000000002E-2</v>
      </c>
      <c r="BQ127">
        <v>0.14918899999999999</v>
      </c>
      <c r="BR127">
        <v>0.24510499999999999</v>
      </c>
      <c r="BS127">
        <v>2.02483E-2</v>
      </c>
      <c r="BT127">
        <v>1.08094</v>
      </c>
      <c r="BU127">
        <v>0.61509999999999998</v>
      </c>
      <c r="BV127">
        <v>1151.74</v>
      </c>
      <c r="BW127">
        <v>0</v>
      </c>
      <c r="BX127">
        <v>276.71899999999999</v>
      </c>
      <c r="BY127">
        <v>1340.55</v>
      </c>
      <c r="BZ127">
        <v>-3853.61</v>
      </c>
      <c r="CA127">
        <v>505.55700000000002</v>
      </c>
      <c r="CB127">
        <v>1973.28</v>
      </c>
      <c r="CC127">
        <v>2025.88</v>
      </c>
      <c r="CD127">
        <v>119.621</v>
      </c>
      <c r="CE127">
        <v>3539.74</v>
      </c>
      <c r="CF127">
        <v>2769.01</v>
      </c>
      <c r="CH127">
        <v>0</v>
      </c>
      <c r="CI127">
        <v>0</v>
      </c>
      <c r="CJ127">
        <v>0</v>
      </c>
      <c r="CK127">
        <v>0</v>
      </c>
      <c r="CL127">
        <v>0</v>
      </c>
      <c r="CM127">
        <v>4.78</v>
      </c>
      <c r="CN127">
        <v>0</v>
      </c>
      <c r="CO127">
        <v>0.88</v>
      </c>
      <c r="CP127">
        <v>4.3</v>
      </c>
      <c r="CQ127">
        <v>-5.82</v>
      </c>
      <c r="CR127">
        <v>1.79</v>
      </c>
      <c r="CS127">
        <v>6.18</v>
      </c>
      <c r="CT127">
        <v>6.7</v>
      </c>
      <c r="CU127">
        <v>0.42</v>
      </c>
      <c r="CV127">
        <v>19.23</v>
      </c>
      <c r="CW127">
        <v>9.9600000000000009</v>
      </c>
      <c r="CX127">
        <v>1.85</v>
      </c>
      <c r="CY127">
        <v>0</v>
      </c>
      <c r="CZ127">
        <v>0.22</v>
      </c>
      <c r="DA127">
        <v>5.22</v>
      </c>
      <c r="DB127">
        <v>-0.88</v>
      </c>
      <c r="DC127">
        <v>0.5</v>
      </c>
      <c r="DD127">
        <v>1.42</v>
      </c>
      <c r="DE127">
        <v>1.76</v>
      </c>
      <c r="DF127">
        <v>0.12</v>
      </c>
      <c r="DG127">
        <v>10.210000000000001</v>
      </c>
      <c r="DH127">
        <v>0.45791500000000002</v>
      </c>
      <c r="DI127">
        <v>0</v>
      </c>
      <c r="DJ127">
        <v>3.1598399999999999E-2</v>
      </c>
      <c r="DK127">
        <v>0.12568499999999999</v>
      </c>
      <c r="DL127">
        <v>-7.3240099999999997E-3</v>
      </c>
      <c r="DM127">
        <v>5.8625900000000002E-2</v>
      </c>
      <c r="DN127">
        <v>0.14918899999999999</v>
      </c>
      <c r="DO127">
        <v>0.24510499999999999</v>
      </c>
      <c r="DP127">
        <v>2.02483E-2</v>
      </c>
      <c r="DQ127">
        <v>1.08104</v>
      </c>
      <c r="DR127">
        <v>0.61519900000000005</v>
      </c>
      <c r="DS127" t="s">
        <v>689</v>
      </c>
      <c r="DT127" t="s">
        <v>700</v>
      </c>
      <c r="DU127" t="s">
        <v>701</v>
      </c>
      <c r="DV127" t="s">
        <v>455</v>
      </c>
      <c r="DW127" s="117">
        <v>9.8529499999999999E-5</v>
      </c>
      <c r="DX127" s="117">
        <v>9.8522499999999997E-5</v>
      </c>
      <c r="EC127">
        <v>9.9600000000000009</v>
      </c>
      <c r="ED127">
        <v>0</v>
      </c>
      <c r="EE127">
        <v>9.9600000000000009</v>
      </c>
      <c r="EF127">
        <v>0</v>
      </c>
      <c r="EG127">
        <v>3.15</v>
      </c>
      <c r="EH127">
        <v>0</v>
      </c>
      <c r="EI127">
        <v>2.13</v>
      </c>
      <c r="EJ127">
        <v>5.16</v>
      </c>
      <c r="EK127">
        <v>1</v>
      </c>
      <c r="EL127">
        <v>1</v>
      </c>
      <c r="EM127">
        <v>2.4388000000000001</v>
      </c>
      <c r="EP127">
        <v>1</v>
      </c>
      <c r="EQ127">
        <v>1</v>
      </c>
      <c r="ER127">
        <v>26.428000000000001</v>
      </c>
      <c r="ES127">
        <v>26.783999999999999</v>
      </c>
      <c r="ET127">
        <v>26.385400000000001</v>
      </c>
      <c r="EU127">
        <v>26.740200000000002</v>
      </c>
      <c r="EV127">
        <v>416.70499999999998</v>
      </c>
      <c r="EW127">
        <v>0</v>
      </c>
      <c r="EX127">
        <v>49.925600000000003</v>
      </c>
      <c r="EY127">
        <v>234.54599999999999</v>
      </c>
      <c r="EZ127">
        <v>0</v>
      </c>
      <c r="FA127">
        <v>-294.59500000000003</v>
      </c>
      <c r="FB127">
        <v>0</v>
      </c>
      <c r="FC127">
        <v>0</v>
      </c>
      <c r="FD127">
        <v>110.404</v>
      </c>
      <c r="FE127">
        <v>315.05200000000002</v>
      </c>
      <c r="FF127">
        <v>391.38499999999999</v>
      </c>
      <c r="FG127">
        <v>27.673200000000001</v>
      </c>
      <c r="FH127">
        <v>1251.0999999999999</v>
      </c>
      <c r="FI127">
        <v>0</v>
      </c>
      <c r="FJ127">
        <v>0</v>
      </c>
      <c r="FK127">
        <v>0</v>
      </c>
      <c r="FL127">
        <v>0</v>
      </c>
      <c r="FM127">
        <v>0</v>
      </c>
      <c r="FN127">
        <v>208.39599999999999</v>
      </c>
      <c r="FO127">
        <v>0</v>
      </c>
      <c r="FP127">
        <v>24.962800000000001</v>
      </c>
      <c r="FQ127">
        <v>117.273</v>
      </c>
      <c r="FR127">
        <v>-98.198300000000003</v>
      </c>
      <c r="FS127">
        <v>55.201799999999999</v>
      </c>
      <c r="FT127">
        <v>157.52600000000001</v>
      </c>
      <c r="FU127">
        <v>195.69200000000001</v>
      </c>
      <c r="FV127">
        <v>13.836600000000001</v>
      </c>
      <c r="FW127">
        <v>674.69100000000003</v>
      </c>
      <c r="FX127">
        <v>0</v>
      </c>
      <c r="FY127">
        <v>0</v>
      </c>
      <c r="FZ127">
        <v>0</v>
      </c>
      <c r="GA127">
        <v>0</v>
      </c>
      <c r="GB127">
        <v>2.4388000000000001</v>
      </c>
      <c r="GC127">
        <v>3854.73</v>
      </c>
      <c r="GD127">
        <v>1615.84</v>
      </c>
      <c r="GE127">
        <v>41.918399999999998</v>
      </c>
      <c r="GF127">
        <v>2.4388000000000001</v>
      </c>
      <c r="GG127">
        <v>3854.73</v>
      </c>
      <c r="GH127">
        <v>1615.85</v>
      </c>
      <c r="GI127">
        <v>41.918500000000002</v>
      </c>
      <c r="GJ127">
        <v>0</v>
      </c>
      <c r="GK127">
        <v>0</v>
      </c>
    </row>
    <row r="128" spans="1:193" x14ac:dyDescent="0.3">
      <c r="A128" s="110">
        <v>45966.859560185185</v>
      </c>
      <c r="B128" t="s">
        <v>817</v>
      </c>
      <c r="D128">
        <v>4</v>
      </c>
      <c r="E128">
        <v>1</v>
      </c>
      <c r="F128">
        <v>2100</v>
      </c>
      <c r="G128" t="s">
        <v>452</v>
      </c>
      <c r="H128" t="s">
        <v>453</v>
      </c>
      <c r="I128">
        <v>0</v>
      </c>
      <c r="J128">
        <v>0</v>
      </c>
      <c r="K128">
        <v>3.93</v>
      </c>
      <c r="L128">
        <v>13</v>
      </c>
      <c r="M128">
        <v>1649.82</v>
      </c>
      <c r="N128">
        <v>113.351</v>
      </c>
      <c r="O128">
        <v>277.42</v>
      </c>
      <c r="P128">
        <v>1308.78</v>
      </c>
      <c r="Q128">
        <v>0</v>
      </c>
      <c r="R128">
        <v>-4070.87</v>
      </c>
      <c r="S128">
        <v>0</v>
      </c>
      <c r="T128">
        <v>0</v>
      </c>
      <c r="U128">
        <v>505.55700000000002</v>
      </c>
      <c r="V128">
        <v>1997.26</v>
      </c>
      <c r="W128">
        <v>2025.88</v>
      </c>
      <c r="X128">
        <v>119.621</v>
      </c>
      <c r="Y128">
        <v>3926.83</v>
      </c>
      <c r="Z128">
        <v>3349.38</v>
      </c>
      <c r="AA128">
        <v>66.514300000000006</v>
      </c>
      <c r="AB128">
        <v>0</v>
      </c>
      <c r="AC128">
        <v>0</v>
      </c>
      <c r="AD128">
        <v>0</v>
      </c>
      <c r="AE128">
        <v>0</v>
      </c>
      <c r="AF128">
        <v>0</v>
      </c>
      <c r="AG128">
        <v>0</v>
      </c>
      <c r="AH128">
        <v>6.29</v>
      </c>
      <c r="AI128">
        <v>0.44</v>
      </c>
      <c r="AJ128">
        <v>0.89</v>
      </c>
      <c r="AK128">
        <v>4.17</v>
      </c>
      <c r="AL128">
        <v>0</v>
      </c>
      <c r="AM128">
        <v>-6.33</v>
      </c>
      <c r="AN128">
        <v>0</v>
      </c>
      <c r="AO128">
        <v>0</v>
      </c>
      <c r="AP128">
        <v>1.76</v>
      </c>
      <c r="AQ128">
        <v>6.22</v>
      </c>
      <c r="AR128">
        <v>6.66</v>
      </c>
      <c r="AS128">
        <v>0.42</v>
      </c>
      <c r="AT128">
        <v>20.52</v>
      </c>
      <c r="AU128">
        <v>11.79</v>
      </c>
      <c r="AV128">
        <v>2.5</v>
      </c>
      <c r="AW128">
        <v>7.0000000000000007E-2</v>
      </c>
      <c r="AX128">
        <v>0.23</v>
      </c>
      <c r="AY128">
        <v>1.0900000000000001</v>
      </c>
      <c r="AZ128">
        <v>-0.97</v>
      </c>
      <c r="BA128">
        <v>0</v>
      </c>
      <c r="BB128">
        <v>0</v>
      </c>
      <c r="BC128">
        <v>0.5</v>
      </c>
      <c r="BD128">
        <v>1.43</v>
      </c>
      <c r="BE128">
        <v>1.76</v>
      </c>
      <c r="BF128">
        <v>0.12</v>
      </c>
      <c r="BG128">
        <v>6.73</v>
      </c>
      <c r="BH128">
        <v>0.555338</v>
      </c>
      <c r="BI128">
        <v>0</v>
      </c>
      <c r="BJ128">
        <v>3.1678400000000002E-2</v>
      </c>
      <c r="BK128">
        <v>0.14335100000000001</v>
      </c>
      <c r="BL128">
        <v>0</v>
      </c>
      <c r="BM128">
        <v>-1.0412299999999999E-2</v>
      </c>
      <c r="BN128">
        <v>0</v>
      </c>
      <c r="BO128">
        <v>0</v>
      </c>
      <c r="BP128">
        <v>5.8625900000000002E-2</v>
      </c>
      <c r="BQ128">
        <v>0.15032200000000001</v>
      </c>
      <c r="BR128">
        <v>0.24510499999999999</v>
      </c>
      <c r="BS128">
        <v>2.02483E-2</v>
      </c>
      <c r="BT128">
        <v>1.1942600000000001</v>
      </c>
      <c r="BU128">
        <v>0.73036800000000002</v>
      </c>
      <c r="BV128">
        <v>1649.81</v>
      </c>
      <c r="BW128">
        <v>113.352</v>
      </c>
      <c r="BX128">
        <v>277.42</v>
      </c>
      <c r="BY128">
        <v>1308.78</v>
      </c>
      <c r="BZ128">
        <v>-4070.87</v>
      </c>
      <c r="CA128">
        <v>505.55700000000002</v>
      </c>
      <c r="CB128">
        <v>1997.26</v>
      </c>
      <c r="CC128">
        <v>2025.88</v>
      </c>
      <c r="CD128">
        <v>119.621</v>
      </c>
      <c r="CE128">
        <v>3926.82</v>
      </c>
      <c r="CF128">
        <v>3349.37</v>
      </c>
      <c r="CG128">
        <v>66.515000000000001</v>
      </c>
      <c r="CH128">
        <v>0</v>
      </c>
      <c r="CI128">
        <v>0</v>
      </c>
      <c r="CJ128">
        <v>0</v>
      </c>
      <c r="CK128">
        <v>0</v>
      </c>
      <c r="CL128">
        <v>0</v>
      </c>
      <c r="CM128">
        <v>6.29</v>
      </c>
      <c r="CN128">
        <v>0.44</v>
      </c>
      <c r="CO128">
        <v>0.89</v>
      </c>
      <c r="CP128">
        <v>4.17</v>
      </c>
      <c r="CQ128">
        <v>-6.33</v>
      </c>
      <c r="CR128">
        <v>1.76</v>
      </c>
      <c r="CS128">
        <v>6.22</v>
      </c>
      <c r="CT128">
        <v>6.66</v>
      </c>
      <c r="CU128">
        <v>0.42</v>
      </c>
      <c r="CV128">
        <v>20.52</v>
      </c>
      <c r="CW128">
        <v>11.79</v>
      </c>
      <c r="CX128">
        <v>2.48</v>
      </c>
      <c r="CY128">
        <v>7.0000000000000007E-2</v>
      </c>
      <c r="CZ128">
        <v>0.23</v>
      </c>
      <c r="DA128">
        <v>5.04</v>
      </c>
      <c r="DB128">
        <v>-0.97</v>
      </c>
      <c r="DC128">
        <v>0.5</v>
      </c>
      <c r="DD128">
        <v>1.43</v>
      </c>
      <c r="DE128">
        <v>1.76</v>
      </c>
      <c r="DF128">
        <v>0.12</v>
      </c>
      <c r="DG128">
        <v>10.66</v>
      </c>
      <c r="DH128">
        <v>0.55534099999999997</v>
      </c>
      <c r="DI128">
        <v>0</v>
      </c>
      <c r="DJ128">
        <v>3.1678400000000002E-2</v>
      </c>
      <c r="DK128">
        <v>0.14335100000000001</v>
      </c>
      <c r="DL128">
        <v>-1.0412299999999999E-2</v>
      </c>
      <c r="DM128">
        <v>5.8625900000000002E-2</v>
      </c>
      <c r="DN128">
        <v>0.15032200000000001</v>
      </c>
      <c r="DO128">
        <v>0.24510499999999999</v>
      </c>
      <c r="DP128">
        <v>2.02483E-2</v>
      </c>
      <c r="DQ128">
        <v>1.1942600000000001</v>
      </c>
      <c r="DR128">
        <v>0.73036999999999996</v>
      </c>
      <c r="DS128" t="s">
        <v>689</v>
      </c>
      <c r="DT128" t="s">
        <v>700</v>
      </c>
      <c r="DU128" t="s">
        <v>701</v>
      </c>
      <c r="DV128" t="s">
        <v>455</v>
      </c>
      <c r="DW128" s="117">
        <v>2.2790199999999998E-6</v>
      </c>
      <c r="DX128" s="117">
        <v>2.2914000000000002E-6</v>
      </c>
      <c r="EC128">
        <v>11.79</v>
      </c>
      <c r="ED128">
        <v>0</v>
      </c>
      <c r="EE128">
        <v>11.79</v>
      </c>
      <c r="EF128">
        <v>0</v>
      </c>
      <c r="EG128">
        <v>3.89</v>
      </c>
      <c r="EH128">
        <v>0</v>
      </c>
      <c r="EI128">
        <v>2.84</v>
      </c>
      <c r="EJ128">
        <v>4.9800000000000004</v>
      </c>
      <c r="EK128">
        <v>1</v>
      </c>
      <c r="EL128">
        <v>1</v>
      </c>
      <c r="EM128">
        <v>2.4405999999999999</v>
      </c>
      <c r="EP128">
        <v>1</v>
      </c>
      <c r="EQ128">
        <v>1</v>
      </c>
      <c r="ER128">
        <v>22.881</v>
      </c>
      <c r="ES128">
        <v>23.164000000000001</v>
      </c>
      <c r="ET128">
        <v>22.879000000000001</v>
      </c>
      <c r="EU128">
        <v>23.162299999999998</v>
      </c>
      <c r="EV128">
        <v>555.59400000000005</v>
      </c>
      <c r="EW128">
        <v>14.7615</v>
      </c>
      <c r="EX128">
        <v>50.052</v>
      </c>
      <c r="EY128">
        <v>241.881</v>
      </c>
      <c r="EZ128">
        <v>0</v>
      </c>
      <c r="FA128">
        <v>-323.601</v>
      </c>
      <c r="FB128">
        <v>0</v>
      </c>
      <c r="FC128">
        <v>0</v>
      </c>
      <c r="FD128">
        <v>110.404</v>
      </c>
      <c r="FE128">
        <v>317.81599999999997</v>
      </c>
      <c r="FF128">
        <v>391.38499999999999</v>
      </c>
      <c r="FG128">
        <v>27.673200000000001</v>
      </c>
      <c r="FH128">
        <v>1385.97</v>
      </c>
      <c r="FI128">
        <v>0</v>
      </c>
      <c r="FJ128">
        <v>0</v>
      </c>
      <c r="FK128">
        <v>0</v>
      </c>
      <c r="FL128">
        <v>0</v>
      </c>
      <c r="FM128">
        <v>0</v>
      </c>
      <c r="FN128">
        <v>277.79500000000002</v>
      </c>
      <c r="FO128">
        <v>7.3807900000000002</v>
      </c>
      <c r="FP128">
        <v>25.026</v>
      </c>
      <c r="FQ128">
        <v>120.94</v>
      </c>
      <c r="FR128">
        <v>-107.867</v>
      </c>
      <c r="FS128">
        <v>55.201799999999999</v>
      </c>
      <c r="FT128">
        <v>158.90799999999999</v>
      </c>
      <c r="FU128">
        <v>195.69200000000001</v>
      </c>
      <c r="FV128">
        <v>13.836600000000001</v>
      </c>
      <c r="FW128">
        <v>746.91399999999999</v>
      </c>
      <c r="FX128">
        <v>0</v>
      </c>
      <c r="FY128">
        <v>0</v>
      </c>
      <c r="FZ128">
        <v>0</v>
      </c>
      <c r="GA128">
        <v>0</v>
      </c>
      <c r="GB128">
        <v>2.4405999999999999</v>
      </c>
      <c r="GC128">
        <v>4072.06</v>
      </c>
      <c r="GD128">
        <v>1654.44</v>
      </c>
      <c r="GE128">
        <v>40.629100000000001</v>
      </c>
      <c r="GF128">
        <v>2.4405999999999999</v>
      </c>
      <c r="GG128">
        <v>4072.06</v>
      </c>
      <c r="GH128">
        <v>1654.44</v>
      </c>
      <c r="GI128">
        <v>40.629199999999997</v>
      </c>
      <c r="GJ128">
        <v>0</v>
      </c>
      <c r="GK128">
        <v>0</v>
      </c>
    </row>
    <row r="129" spans="1:193" x14ac:dyDescent="0.3">
      <c r="A129" s="110">
        <v>45966.860162037039</v>
      </c>
      <c r="B129" t="s">
        <v>818</v>
      </c>
      <c r="D129">
        <v>5</v>
      </c>
      <c r="E129">
        <v>1</v>
      </c>
      <c r="F129">
        <v>2100</v>
      </c>
      <c r="G129" t="s">
        <v>452</v>
      </c>
      <c r="H129" t="s">
        <v>453</v>
      </c>
      <c r="I129">
        <v>0</v>
      </c>
      <c r="J129">
        <v>0</v>
      </c>
      <c r="K129">
        <v>4.18</v>
      </c>
      <c r="L129" t="s">
        <v>688</v>
      </c>
      <c r="M129">
        <v>1014.86</v>
      </c>
      <c r="N129">
        <v>0</v>
      </c>
      <c r="O129">
        <v>275.22300000000001</v>
      </c>
      <c r="P129">
        <v>1350.46</v>
      </c>
      <c r="Q129">
        <v>0</v>
      </c>
      <c r="R129">
        <v>-3778.39</v>
      </c>
      <c r="S129">
        <v>0</v>
      </c>
      <c r="T129">
        <v>0</v>
      </c>
      <c r="U129">
        <v>505.55700000000002</v>
      </c>
      <c r="V129">
        <v>1974.38</v>
      </c>
      <c r="W129">
        <v>2025.88</v>
      </c>
      <c r="X129">
        <v>119.621</v>
      </c>
      <c r="Y129">
        <v>3487.6</v>
      </c>
      <c r="Z129">
        <v>2640.55</v>
      </c>
      <c r="AB129">
        <v>0</v>
      </c>
      <c r="AC129">
        <v>0</v>
      </c>
      <c r="AD129">
        <v>0</v>
      </c>
      <c r="AE129">
        <v>0</v>
      </c>
      <c r="AF129">
        <v>0</v>
      </c>
      <c r="AG129">
        <v>0</v>
      </c>
      <c r="AH129">
        <v>3.95</v>
      </c>
      <c r="AI129">
        <v>0</v>
      </c>
      <c r="AJ129">
        <v>0.88</v>
      </c>
      <c r="AK129">
        <v>4.3099999999999996</v>
      </c>
      <c r="AL129">
        <v>0</v>
      </c>
      <c r="AM129">
        <v>-6.01</v>
      </c>
      <c r="AN129">
        <v>0</v>
      </c>
      <c r="AO129">
        <v>0</v>
      </c>
      <c r="AP129">
        <v>1.78</v>
      </c>
      <c r="AQ129">
        <v>6.21</v>
      </c>
      <c r="AR129">
        <v>6.7</v>
      </c>
      <c r="AS129">
        <v>0.42</v>
      </c>
      <c r="AT129">
        <v>18.239999999999998</v>
      </c>
      <c r="AU129">
        <v>9.14</v>
      </c>
      <c r="AV129">
        <v>1.61</v>
      </c>
      <c r="AW129">
        <v>0</v>
      </c>
      <c r="AX129">
        <v>0.22</v>
      </c>
      <c r="AY129">
        <v>1.05</v>
      </c>
      <c r="AZ129">
        <v>-0.94</v>
      </c>
      <c r="BA129">
        <v>0</v>
      </c>
      <c r="BB129">
        <v>0</v>
      </c>
      <c r="BC129">
        <v>0.5</v>
      </c>
      <c r="BD129">
        <v>1.42</v>
      </c>
      <c r="BE129">
        <v>1.76</v>
      </c>
      <c r="BF129">
        <v>0.12</v>
      </c>
      <c r="BG129">
        <v>5.74</v>
      </c>
      <c r="BH129">
        <v>0.38198799999999999</v>
      </c>
      <c r="BI129">
        <v>0</v>
      </c>
      <c r="BJ129">
        <v>3.1427499999999997E-2</v>
      </c>
      <c r="BK129">
        <v>0.12667100000000001</v>
      </c>
      <c r="BL129">
        <v>0</v>
      </c>
      <c r="BM129">
        <v>-1.0965900000000001E-2</v>
      </c>
      <c r="BN129">
        <v>0</v>
      </c>
      <c r="BO129">
        <v>0</v>
      </c>
      <c r="BP129">
        <v>5.8625900000000002E-2</v>
      </c>
      <c r="BQ129">
        <v>0.14918200000000001</v>
      </c>
      <c r="BR129">
        <v>0.24510499999999999</v>
      </c>
      <c r="BS129">
        <v>2.02483E-2</v>
      </c>
      <c r="BT129">
        <v>1.0022800000000001</v>
      </c>
      <c r="BU129">
        <v>0.54008699999999998</v>
      </c>
      <c r="BV129">
        <v>1014.88</v>
      </c>
      <c r="BW129">
        <v>0</v>
      </c>
      <c r="BX129">
        <v>275.22300000000001</v>
      </c>
      <c r="BY129">
        <v>1350.46</v>
      </c>
      <c r="BZ129">
        <v>-3778.39</v>
      </c>
      <c r="CA129">
        <v>505.55700000000002</v>
      </c>
      <c r="CB129">
        <v>1974.38</v>
      </c>
      <c r="CC129">
        <v>2025.88</v>
      </c>
      <c r="CD129">
        <v>119.621</v>
      </c>
      <c r="CE129">
        <v>3487.61</v>
      </c>
      <c r="CF129">
        <v>2640.57</v>
      </c>
      <c r="CH129">
        <v>0</v>
      </c>
      <c r="CI129">
        <v>0</v>
      </c>
      <c r="CJ129">
        <v>0</v>
      </c>
      <c r="CK129">
        <v>0</v>
      </c>
      <c r="CL129">
        <v>0</v>
      </c>
      <c r="CM129">
        <v>3.95</v>
      </c>
      <c r="CN129">
        <v>0</v>
      </c>
      <c r="CO129">
        <v>0.88</v>
      </c>
      <c r="CP129">
        <v>4.3099999999999996</v>
      </c>
      <c r="CQ129">
        <v>-6.01</v>
      </c>
      <c r="CR129">
        <v>1.78</v>
      </c>
      <c r="CS129">
        <v>6.21</v>
      </c>
      <c r="CT129">
        <v>6.7</v>
      </c>
      <c r="CU129">
        <v>0.42</v>
      </c>
      <c r="CV129">
        <v>18.239999999999998</v>
      </c>
      <c r="CW129">
        <v>9.14</v>
      </c>
      <c r="CX129">
        <v>1.59</v>
      </c>
      <c r="CY129">
        <v>0</v>
      </c>
      <c r="CZ129">
        <v>0.22</v>
      </c>
      <c r="DA129">
        <v>5.25</v>
      </c>
      <c r="DB129">
        <v>-0.94</v>
      </c>
      <c r="DC129">
        <v>0.5</v>
      </c>
      <c r="DD129">
        <v>1.42</v>
      </c>
      <c r="DE129">
        <v>1.76</v>
      </c>
      <c r="DF129">
        <v>0.12</v>
      </c>
      <c r="DG129">
        <v>9.92</v>
      </c>
      <c r="DH129">
        <v>0.381996</v>
      </c>
      <c r="DI129">
        <v>0</v>
      </c>
      <c r="DJ129">
        <v>3.1427499999999997E-2</v>
      </c>
      <c r="DK129">
        <v>0.12667100000000001</v>
      </c>
      <c r="DL129">
        <v>-1.0965900000000001E-2</v>
      </c>
      <c r="DM129">
        <v>5.8625900000000002E-2</v>
      </c>
      <c r="DN129">
        <v>0.14918200000000001</v>
      </c>
      <c r="DO129">
        <v>0.24510499999999999</v>
      </c>
      <c r="DP129">
        <v>2.02483E-2</v>
      </c>
      <c r="DQ129">
        <v>1.0022899999999999</v>
      </c>
      <c r="DR129">
        <v>0.54009499999999999</v>
      </c>
      <c r="DS129" t="s">
        <v>689</v>
      </c>
      <c r="DT129" t="s">
        <v>700</v>
      </c>
      <c r="DU129" t="s">
        <v>701</v>
      </c>
      <c r="DV129" t="s">
        <v>455</v>
      </c>
      <c r="DW129" s="117">
        <v>7.7853699999999996E-6</v>
      </c>
      <c r="DX129" s="117">
        <v>7.7855700000000001E-6</v>
      </c>
      <c r="EC129">
        <v>9.14</v>
      </c>
      <c r="ED129">
        <v>0</v>
      </c>
      <c r="EE129">
        <v>9.14</v>
      </c>
      <c r="EF129">
        <v>0</v>
      </c>
      <c r="EG129">
        <v>2.88</v>
      </c>
      <c r="EH129">
        <v>0</v>
      </c>
      <c r="EI129">
        <v>1.87</v>
      </c>
      <c r="EJ129">
        <v>5.19</v>
      </c>
      <c r="EK129">
        <v>1</v>
      </c>
      <c r="EL129">
        <v>1</v>
      </c>
      <c r="EM129">
        <v>2.2885</v>
      </c>
      <c r="EP129">
        <v>1</v>
      </c>
      <c r="EQ129">
        <v>1</v>
      </c>
      <c r="ER129">
        <v>29.439</v>
      </c>
      <c r="ES129">
        <v>29.856000000000002</v>
      </c>
      <c r="ET129">
        <v>29.433299999999999</v>
      </c>
      <c r="EU129">
        <v>29.850300000000001</v>
      </c>
      <c r="EV129">
        <v>358.96199999999999</v>
      </c>
      <c r="EW129">
        <v>0</v>
      </c>
      <c r="EX129">
        <v>49.6556</v>
      </c>
      <c r="EY129">
        <v>233.97499999999999</v>
      </c>
      <c r="EZ129">
        <v>0</v>
      </c>
      <c r="FA129">
        <v>-314.99</v>
      </c>
      <c r="FB129">
        <v>0</v>
      </c>
      <c r="FC129">
        <v>0</v>
      </c>
      <c r="FD129">
        <v>110.404</v>
      </c>
      <c r="FE129">
        <v>315.512</v>
      </c>
      <c r="FF129">
        <v>391.38499999999999</v>
      </c>
      <c r="FG129">
        <v>27.673200000000001</v>
      </c>
      <c r="FH129">
        <v>1172.58</v>
      </c>
      <c r="FI129">
        <v>0</v>
      </c>
      <c r="FJ129">
        <v>0</v>
      </c>
      <c r="FK129">
        <v>0</v>
      </c>
      <c r="FL129">
        <v>0</v>
      </c>
      <c r="FM129">
        <v>0</v>
      </c>
      <c r="FN129">
        <v>179.48400000000001</v>
      </c>
      <c r="FO129">
        <v>0</v>
      </c>
      <c r="FP129">
        <v>24.8278</v>
      </c>
      <c r="FQ129">
        <v>116.98699999999999</v>
      </c>
      <c r="FR129">
        <v>-104.997</v>
      </c>
      <c r="FS129">
        <v>55.201799999999999</v>
      </c>
      <c r="FT129">
        <v>157.756</v>
      </c>
      <c r="FU129">
        <v>195.69200000000001</v>
      </c>
      <c r="FV129">
        <v>13.836600000000001</v>
      </c>
      <c r="FW129">
        <v>638.79</v>
      </c>
      <c r="FX129">
        <v>0</v>
      </c>
      <c r="FY129">
        <v>0</v>
      </c>
      <c r="FZ129">
        <v>0</v>
      </c>
      <c r="GA129">
        <v>0</v>
      </c>
      <c r="GB129">
        <v>2.2885</v>
      </c>
      <c r="GC129">
        <v>3779.5</v>
      </c>
      <c r="GD129">
        <v>1503.5</v>
      </c>
      <c r="GE129">
        <v>39.780299999999997</v>
      </c>
      <c r="GF129">
        <v>2.2885</v>
      </c>
      <c r="GG129">
        <v>3779.5</v>
      </c>
      <c r="GH129">
        <v>1503.5</v>
      </c>
      <c r="GI129">
        <v>39.780299999999997</v>
      </c>
      <c r="GJ129">
        <v>0</v>
      </c>
      <c r="GK129">
        <v>0</v>
      </c>
    </row>
    <row r="130" spans="1:193" x14ac:dyDescent="0.3">
      <c r="A130" s="110">
        <v>45966.86078703704</v>
      </c>
      <c r="B130" t="s">
        <v>819</v>
      </c>
      <c r="D130">
        <v>6</v>
      </c>
      <c r="E130">
        <v>1</v>
      </c>
      <c r="F130">
        <v>2100</v>
      </c>
      <c r="G130" t="s">
        <v>452</v>
      </c>
      <c r="H130" t="s">
        <v>453</v>
      </c>
      <c r="I130">
        <v>0.01</v>
      </c>
      <c r="J130">
        <v>0.01</v>
      </c>
      <c r="K130">
        <v>3.9</v>
      </c>
      <c r="L130" t="s">
        <v>688</v>
      </c>
      <c r="M130">
        <v>302.57799999999997</v>
      </c>
      <c r="N130">
        <v>39.255899999999997</v>
      </c>
      <c r="O130">
        <v>280.19900000000001</v>
      </c>
      <c r="P130">
        <v>1024.3900000000001</v>
      </c>
      <c r="Q130">
        <v>0</v>
      </c>
      <c r="R130">
        <v>-4161.79</v>
      </c>
      <c r="S130">
        <v>0</v>
      </c>
      <c r="T130">
        <v>0</v>
      </c>
      <c r="U130">
        <v>505.55700000000002</v>
      </c>
      <c r="V130">
        <v>2011.95</v>
      </c>
      <c r="W130">
        <v>2025.88</v>
      </c>
      <c r="X130">
        <v>119.621</v>
      </c>
      <c r="Y130">
        <v>2147.64</v>
      </c>
      <c r="Z130">
        <v>1646.42</v>
      </c>
      <c r="AA130">
        <v>16.741900000000001</v>
      </c>
      <c r="AB130">
        <v>0</v>
      </c>
      <c r="AC130">
        <v>0</v>
      </c>
      <c r="AD130">
        <v>0</v>
      </c>
      <c r="AE130">
        <v>0</v>
      </c>
      <c r="AF130">
        <v>0</v>
      </c>
      <c r="AG130">
        <v>0</v>
      </c>
      <c r="AH130">
        <v>1.21</v>
      </c>
      <c r="AI130">
        <v>0.17</v>
      </c>
      <c r="AJ130">
        <v>0.9</v>
      </c>
      <c r="AK130">
        <v>3.23</v>
      </c>
      <c r="AL130">
        <v>0</v>
      </c>
      <c r="AM130">
        <v>-6.35</v>
      </c>
      <c r="AN130">
        <v>0</v>
      </c>
      <c r="AO130">
        <v>0</v>
      </c>
      <c r="AP130">
        <v>1.74</v>
      </c>
      <c r="AQ130">
        <v>6.28</v>
      </c>
      <c r="AR130">
        <v>6.66</v>
      </c>
      <c r="AS130">
        <v>0.42</v>
      </c>
      <c r="AT130">
        <v>14.26</v>
      </c>
      <c r="AU130">
        <v>5.51</v>
      </c>
      <c r="AV130">
        <v>0.56999999999999995</v>
      </c>
      <c r="AW130">
        <v>0.03</v>
      </c>
      <c r="AX130">
        <v>0.23</v>
      </c>
      <c r="AY130">
        <v>0.79</v>
      </c>
      <c r="AZ130">
        <v>-1.06</v>
      </c>
      <c r="BA130">
        <v>0</v>
      </c>
      <c r="BB130">
        <v>0</v>
      </c>
      <c r="BC130">
        <v>0.5</v>
      </c>
      <c r="BD130">
        <v>1.45</v>
      </c>
      <c r="BE130">
        <v>1.76</v>
      </c>
      <c r="BF130">
        <v>0.12</v>
      </c>
      <c r="BG130">
        <v>4.3899999999999997</v>
      </c>
      <c r="BH130">
        <v>0.10488699999999999</v>
      </c>
      <c r="BI130">
        <v>4.1030399999999996E-3</v>
      </c>
      <c r="BJ130">
        <v>3.1995799999999998E-2</v>
      </c>
      <c r="BK130">
        <v>0.10015400000000001</v>
      </c>
      <c r="BL130">
        <v>0</v>
      </c>
      <c r="BM130">
        <v>-1.3713700000000001E-2</v>
      </c>
      <c r="BN130">
        <v>0</v>
      </c>
      <c r="BO130">
        <v>0</v>
      </c>
      <c r="BP130">
        <v>5.8625900000000002E-2</v>
      </c>
      <c r="BQ130">
        <v>0.15395300000000001</v>
      </c>
      <c r="BR130">
        <v>0.24510499999999999</v>
      </c>
      <c r="BS130">
        <v>2.02483E-2</v>
      </c>
      <c r="BT130">
        <v>0.70535800000000004</v>
      </c>
      <c r="BU130">
        <v>0.24113999999999999</v>
      </c>
      <c r="BV130">
        <v>302.76299999999998</v>
      </c>
      <c r="BW130">
        <v>39.287500000000001</v>
      </c>
      <c r="BX130">
        <v>280.19900000000001</v>
      </c>
      <c r="BY130">
        <v>1024.3900000000001</v>
      </c>
      <c r="BZ130">
        <v>-4161.79</v>
      </c>
      <c r="CA130">
        <v>505.55700000000002</v>
      </c>
      <c r="CB130">
        <v>2011.95</v>
      </c>
      <c r="CC130">
        <v>2025.88</v>
      </c>
      <c r="CD130">
        <v>119.621</v>
      </c>
      <c r="CE130">
        <v>2147.85</v>
      </c>
      <c r="CF130">
        <v>1646.64</v>
      </c>
      <c r="CG130">
        <v>16.755500000000001</v>
      </c>
      <c r="CH130">
        <v>0</v>
      </c>
      <c r="CI130">
        <v>0</v>
      </c>
      <c r="CJ130">
        <v>0</v>
      </c>
      <c r="CK130">
        <v>0</v>
      </c>
      <c r="CL130">
        <v>0</v>
      </c>
      <c r="CM130">
        <v>1.22</v>
      </c>
      <c r="CN130">
        <v>0.17</v>
      </c>
      <c r="CO130">
        <v>0.9</v>
      </c>
      <c r="CP130">
        <v>3.23</v>
      </c>
      <c r="CQ130">
        <v>-6.35</v>
      </c>
      <c r="CR130">
        <v>1.74</v>
      </c>
      <c r="CS130">
        <v>6.28</v>
      </c>
      <c r="CT130">
        <v>6.66</v>
      </c>
      <c r="CU130">
        <v>0.42</v>
      </c>
      <c r="CV130">
        <v>14.27</v>
      </c>
      <c r="CW130">
        <v>5.52</v>
      </c>
      <c r="CX130">
        <v>0.55000000000000004</v>
      </c>
      <c r="CY130">
        <v>0.03</v>
      </c>
      <c r="CZ130">
        <v>0.23</v>
      </c>
      <c r="DA130">
        <v>4.71</v>
      </c>
      <c r="DB130">
        <v>-1.06</v>
      </c>
      <c r="DC130">
        <v>0.5</v>
      </c>
      <c r="DD130">
        <v>1.45</v>
      </c>
      <c r="DE130">
        <v>1.76</v>
      </c>
      <c r="DF130">
        <v>0.12</v>
      </c>
      <c r="DG130">
        <v>8.2899999999999991</v>
      </c>
      <c r="DH130">
        <v>0.104953</v>
      </c>
      <c r="DI130">
        <v>4.1029700000000001E-3</v>
      </c>
      <c r="DJ130">
        <v>3.1995799999999998E-2</v>
      </c>
      <c r="DK130">
        <v>0.10015400000000001</v>
      </c>
      <c r="DL130">
        <v>-1.3713700000000001E-2</v>
      </c>
      <c r="DM130">
        <v>5.8625900000000002E-2</v>
      </c>
      <c r="DN130">
        <v>0.15395300000000001</v>
      </c>
      <c r="DO130">
        <v>0.24510499999999999</v>
      </c>
      <c r="DP130">
        <v>2.02483E-2</v>
      </c>
      <c r="DQ130">
        <v>0.70542400000000005</v>
      </c>
      <c r="DR130">
        <v>0.241206</v>
      </c>
      <c r="DS130" t="s">
        <v>689</v>
      </c>
      <c r="DT130" t="s">
        <v>700</v>
      </c>
      <c r="DU130" t="s">
        <v>701</v>
      </c>
      <c r="DV130" t="s">
        <v>455</v>
      </c>
      <c r="DW130" s="117">
        <v>6.6261100000000002E-5</v>
      </c>
      <c r="DX130" s="117">
        <v>6.6262300000000004E-5</v>
      </c>
      <c r="EC130">
        <v>5.51</v>
      </c>
      <c r="ED130">
        <v>0</v>
      </c>
      <c r="EE130">
        <v>5.52</v>
      </c>
      <c r="EF130">
        <v>0</v>
      </c>
      <c r="EG130">
        <v>1.62</v>
      </c>
      <c r="EH130">
        <v>0</v>
      </c>
      <c r="EI130">
        <v>0.87</v>
      </c>
      <c r="EJ130">
        <v>4.6500000000000004</v>
      </c>
      <c r="EK130">
        <v>1</v>
      </c>
      <c r="EL130">
        <v>1</v>
      </c>
      <c r="EM130">
        <v>2.4773999999999998</v>
      </c>
      <c r="EP130">
        <v>1</v>
      </c>
      <c r="EQ130">
        <v>1</v>
      </c>
      <c r="ER130">
        <v>27.963000000000001</v>
      </c>
      <c r="ES130">
        <v>28.35</v>
      </c>
      <c r="ET130">
        <v>27.828399999999998</v>
      </c>
      <c r="EU130">
        <v>28.212599999999998</v>
      </c>
      <c r="EV130">
        <v>125.95399999999999</v>
      </c>
      <c r="EW130">
        <v>5.9398900000000001</v>
      </c>
      <c r="EX130">
        <v>50.5535</v>
      </c>
      <c r="EY130">
        <v>174.76599999999999</v>
      </c>
      <c r="EZ130">
        <v>0</v>
      </c>
      <c r="FA130">
        <v>-353.66500000000002</v>
      </c>
      <c r="FB130">
        <v>0</v>
      </c>
      <c r="FC130">
        <v>0</v>
      </c>
      <c r="FD130">
        <v>110.404</v>
      </c>
      <c r="FE130">
        <v>322.02600000000001</v>
      </c>
      <c r="FF130">
        <v>391.38499999999999</v>
      </c>
      <c r="FG130">
        <v>27.673200000000001</v>
      </c>
      <c r="FH130">
        <v>855.03599999999994</v>
      </c>
      <c r="FI130">
        <v>0</v>
      </c>
      <c r="FJ130">
        <v>0</v>
      </c>
      <c r="FK130">
        <v>0</v>
      </c>
      <c r="FL130">
        <v>0</v>
      </c>
      <c r="FM130">
        <v>0</v>
      </c>
      <c r="FN130">
        <v>63.015900000000002</v>
      </c>
      <c r="FO130">
        <v>2.9720499999999999</v>
      </c>
      <c r="FP130">
        <v>25.276800000000001</v>
      </c>
      <c r="FQ130">
        <v>87.382999999999996</v>
      </c>
      <c r="FR130">
        <v>-117.88800000000001</v>
      </c>
      <c r="FS130">
        <v>55.201799999999999</v>
      </c>
      <c r="FT130">
        <v>161.01300000000001</v>
      </c>
      <c r="FU130">
        <v>195.69200000000001</v>
      </c>
      <c r="FV130">
        <v>13.836600000000001</v>
      </c>
      <c r="FW130">
        <v>486.50299999999999</v>
      </c>
      <c r="FX130">
        <v>0</v>
      </c>
      <c r="FY130">
        <v>0</v>
      </c>
      <c r="FZ130">
        <v>0</v>
      </c>
      <c r="GA130">
        <v>0</v>
      </c>
      <c r="GB130">
        <v>2.4773999999999998</v>
      </c>
      <c r="GC130">
        <v>4163.01</v>
      </c>
      <c r="GD130">
        <v>1825.22</v>
      </c>
      <c r="GE130">
        <v>43.843800000000002</v>
      </c>
      <c r="GF130">
        <v>2.4773999999999998</v>
      </c>
      <c r="GG130">
        <v>4163.01</v>
      </c>
      <c r="GH130">
        <v>1825.21</v>
      </c>
      <c r="GI130">
        <v>43.843600000000002</v>
      </c>
      <c r="GJ130">
        <v>0</v>
      </c>
      <c r="GK130">
        <v>0</v>
      </c>
    </row>
    <row r="131" spans="1:193" x14ac:dyDescent="0.3">
      <c r="A131" s="110">
        <v>45966.861435185187</v>
      </c>
      <c r="B131" t="s">
        <v>820</v>
      </c>
      <c r="D131">
        <v>7</v>
      </c>
      <c r="E131">
        <v>1</v>
      </c>
      <c r="F131">
        <v>2100</v>
      </c>
      <c r="G131" t="s">
        <v>452</v>
      </c>
      <c r="H131" t="s">
        <v>453</v>
      </c>
      <c r="I131">
        <v>0</v>
      </c>
      <c r="J131">
        <v>0</v>
      </c>
      <c r="K131">
        <v>3.86</v>
      </c>
      <c r="L131" t="s">
        <v>688</v>
      </c>
      <c r="M131">
        <v>246.02099999999999</v>
      </c>
      <c r="N131">
        <v>99.955699999999993</v>
      </c>
      <c r="O131">
        <v>279.63499999999999</v>
      </c>
      <c r="P131">
        <v>995.46799999999996</v>
      </c>
      <c r="Q131">
        <v>0</v>
      </c>
      <c r="R131">
        <v>-3737.19</v>
      </c>
      <c r="S131">
        <v>0</v>
      </c>
      <c r="T131">
        <v>0</v>
      </c>
      <c r="U131">
        <v>505.55700000000002</v>
      </c>
      <c r="V131">
        <v>2020.75</v>
      </c>
      <c r="W131">
        <v>2025.88</v>
      </c>
      <c r="X131">
        <v>119.621</v>
      </c>
      <c r="Y131">
        <v>2555.6999999999998</v>
      </c>
      <c r="Z131">
        <v>1621.08</v>
      </c>
      <c r="AA131">
        <v>48.836300000000001</v>
      </c>
      <c r="AB131">
        <v>0</v>
      </c>
      <c r="AC131">
        <v>0</v>
      </c>
      <c r="AD131">
        <v>0</v>
      </c>
      <c r="AE131">
        <v>0</v>
      </c>
      <c r="AF131">
        <v>0</v>
      </c>
      <c r="AG131">
        <v>0</v>
      </c>
      <c r="AH131">
        <v>0.86</v>
      </c>
      <c r="AI131">
        <v>0.53</v>
      </c>
      <c r="AJ131">
        <v>0.89</v>
      </c>
      <c r="AK131">
        <v>3.12</v>
      </c>
      <c r="AL131">
        <v>0</v>
      </c>
      <c r="AM131">
        <v>-5.73</v>
      </c>
      <c r="AN131">
        <v>0</v>
      </c>
      <c r="AO131">
        <v>0</v>
      </c>
      <c r="AP131">
        <v>1.8</v>
      </c>
      <c r="AQ131">
        <v>6.48</v>
      </c>
      <c r="AR131">
        <v>6.71</v>
      </c>
      <c r="AS131">
        <v>0.42</v>
      </c>
      <c r="AT131">
        <v>15.08</v>
      </c>
      <c r="AU131">
        <v>5.4</v>
      </c>
      <c r="AV131">
        <v>0.41</v>
      </c>
      <c r="AW131">
        <v>7.0000000000000007E-2</v>
      </c>
      <c r="AX131">
        <v>0.23</v>
      </c>
      <c r="AY131">
        <v>0.77</v>
      </c>
      <c r="AZ131">
        <v>-1</v>
      </c>
      <c r="BA131">
        <v>0</v>
      </c>
      <c r="BB131">
        <v>0</v>
      </c>
      <c r="BC131">
        <v>0.5</v>
      </c>
      <c r="BD131">
        <v>1.46</v>
      </c>
      <c r="BE131">
        <v>1.76</v>
      </c>
      <c r="BF131">
        <v>0.12</v>
      </c>
      <c r="BG131">
        <v>4.32</v>
      </c>
      <c r="BH131">
        <v>5.1793400000000003E-2</v>
      </c>
      <c r="BI131">
        <v>5.2024899999999997E-3</v>
      </c>
      <c r="BJ131">
        <v>3.1931300000000003E-2</v>
      </c>
      <c r="BK131">
        <v>9.70081E-2</v>
      </c>
      <c r="BL131">
        <v>0</v>
      </c>
      <c r="BM131">
        <v>-1.3454900000000001E-2</v>
      </c>
      <c r="BN131">
        <v>0</v>
      </c>
      <c r="BO131">
        <v>0</v>
      </c>
      <c r="BP131">
        <v>5.8625900000000002E-2</v>
      </c>
      <c r="BQ131">
        <v>0.15489700000000001</v>
      </c>
      <c r="BR131">
        <v>0.24510499999999999</v>
      </c>
      <c r="BS131">
        <v>2.02483E-2</v>
      </c>
      <c r="BT131">
        <v>0.65135699999999996</v>
      </c>
      <c r="BU131">
        <v>0.18593499999999999</v>
      </c>
      <c r="BV131">
        <v>246.13499999999999</v>
      </c>
      <c r="BW131">
        <v>100.012</v>
      </c>
      <c r="BX131">
        <v>279.63499999999999</v>
      </c>
      <c r="BY131">
        <v>995.46799999999996</v>
      </c>
      <c r="BZ131">
        <v>-3737.19</v>
      </c>
      <c r="CA131">
        <v>505.55700000000002</v>
      </c>
      <c r="CB131">
        <v>2020.75</v>
      </c>
      <c r="CC131">
        <v>2025.88</v>
      </c>
      <c r="CD131">
        <v>119.621</v>
      </c>
      <c r="CE131">
        <v>2555.87</v>
      </c>
      <c r="CF131">
        <v>1621.25</v>
      </c>
      <c r="CG131">
        <v>48.8673</v>
      </c>
      <c r="CH131">
        <v>0</v>
      </c>
      <c r="CI131">
        <v>0</v>
      </c>
      <c r="CJ131">
        <v>0</v>
      </c>
      <c r="CK131">
        <v>0</v>
      </c>
      <c r="CL131">
        <v>0</v>
      </c>
      <c r="CM131">
        <v>0.86</v>
      </c>
      <c r="CN131">
        <v>0.53</v>
      </c>
      <c r="CO131">
        <v>0.89</v>
      </c>
      <c r="CP131">
        <v>3.12</v>
      </c>
      <c r="CQ131">
        <v>-5.73</v>
      </c>
      <c r="CR131">
        <v>1.8</v>
      </c>
      <c r="CS131">
        <v>6.48</v>
      </c>
      <c r="CT131">
        <v>6.71</v>
      </c>
      <c r="CU131">
        <v>0.42</v>
      </c>
      <c r="CV131">
        <v>15.08</v>
      </c>
      <c r="CW131">
        <v>5.4</v>
      </c>
      <c r="CX131">
        <v>0.4</v>
      </c>
      <c r="CY131">
        <v>7.0000000000000007E-2</v>
      </c>
      <c r="CZ131">
        <v>0.23</v>
      </c>
      <c r="DA131">
        <v>4.6399999999999997</v>
      </c>
      <c r="DB131">
        <v>-1</v>
      </c>
      <c r="DC131">
        <v>0.5</v>
      </c>
      <c r="DD131">
        <v>1.46</v>
      </c>
      <c r="DE131">
        <v>1.76</v>
      </c>
      <c r="DF131">
        <v>0.12</v>
      </c>
      <c r="DG131">
        <v>8.18</v>
      </c>
      <c r="DH131">
        <v>5.1818200000000002E-2</v>
      </c>
      <c r="DI131">
        <v>5.2015500000000001E-3</v>
      </c>
      <c r="DJ131">
        <v>3.1931300000000003E-2</v>
      </c>
      <c r="DK131">
        <v>9.70081E-2</v>
      </c>
      <c r="DL131">
        <v>-1.3454900000000001E-2</v>
      </c>
      <c r="DM131">
        <v>5.8625900000000002E-2</v>
      </c>
      <c r="DN131">
        <v>0.15489700000000001</v>
      </c>
      <c r="DO131">
        <v>0.24510499999999999</v>
      </c>
      <c r="DP131">
        <v>2.02483E-2</v>
      </c>
      <c r="DQ131">
        <v>0.65138099999999999</v>
      </c>
      <c r="DR131">
        <v>0.18595900000000001</v>
      </c>
      <c r="DS131" t="s">
        <v>689</v>
      </c>
      <c r="DT131" t="s">
        <v>700</v>
      </c>
      <c r="DU131" t="s">
        <v>701</v>
      </c>
      <c r="DV131" t="s">
        <v>455</v>
      </c>
      <c r="DW131" s="117">
        <v>2.3895300000000001E-5</v>
      </c>
      <c r="DX131" s="117">
        <v>2.3886000000000001E-5</v>
      </c>
      <c r="EC131">
        <v>5.4</v>
      </c>
      <c r="ED131">
        <v>0</v>
      </c>
      <c r="EE131">
        <v>5.4</v>
      </c>
      <c r="EF131">
        <v>0</v>
      </c>
      <c r="EG131">
        <v>1.48</v>
      </c>
      <c r="EH131">
        <v>0</v>
      </c>
      <c r="EI131">
        <v>0.76</v>
      </c>
      <c r="EJ131">
        <v>4.58</v>
      </c>
      <c r="EK131">
        <v>1</v>
      </c>
      <c r="EL131">
        <v>1</v>
      </c>
      <c r="EM131">
        <v>2.3512</v>
      </c>
      <c r="EP131">
        <v>1</v>
      </c>
      <c r="EQ131">
        <v>1</v>
      </c>
      <c r="ER131">
        <v>28.382999999999999</v>
      </c>
      <c r="ES131">
        <v>28.779</v>
      </c>
      <c r="ET131">
        <v>28.279599999999999</v>
      </c>
      <c r="EU131">
        <v>28.672999999999998</v>
      </c>
      <c r="EV131">
        <v>91.678799999999995</v>
      </c>
      <c r="EW131">
        <v>14.542199999999999</v>
      </c>
      <c r="EX131">
        <v>50.451599999999999</v>
      </c>
      <c r="EY131">
        <v>170.16900000000001</v>
      </c>
      <c r="EZ131">
        <v>0</v>
      </c>
      <c r="FA131">
        <v>-333.601</v>
      </c>
      <c r="FB131">
        <v>0</v>
      </c>
      <c r="FC131">
        <v>0</v>
      </c>
      <c r="FD131">
        <v>110.404</v>
      </c>
      <c r="FE131">
        <v>323.48</v>
      </c>
      <c r="FF131">
        <v>391.38499999999999</v>
      </c>
      <c r="FG131">
        <v>27.673200000000001</v>
      </c>
      <c r="FH131">
        <v>846.18299999999999</v>
      </c>
      <c r="FI131">
        <v>0</v>
      </c>
      <c r="FJ131">
        <v>0</v>
      </c>
      <c r="FK131">
        <v>0</v>
      </c>
      <c r="FL131">
        <v>0</v>
      </c>
      <c r="FM131">
        <v>0</v>
      </c>
      <c r="FN131">
        <v>45.860999999999997</v>
      </c>
      <c r="FO131">
        <v>7.2746300000000002</v>
      </c>
      <c r="FP131">
        <v>25.2258</v>
      </c>
      <c r="FQ131">
        <v>85.084699999999998</v>
      </c>
      <c r="FR131">
        <v>-111.2</v>
      </c>
      <c r="FS131">
        <v>55.201799999999999</v>
      </c>
      <c r="FT131">
        <v>161.74</v>
      </c>
      <c r="FU131">
        <v>195.69200000000001</v>
      </c>
      <c r="FV131">
        <v>13.836600000000001</v>
      </c>
      <c r="FW131">
        <v>478.71699999999998</v>
      </c>
      <c r="FX131">
        <v>0</v>
      </c>
      <c r="FY131">
        <v>0</v>
      </c>
      <c r="FZ131">
        <v>0</v>
      </c>
      <c r="GA131">
        <v>0</v>
      </c>
      <c r="GB131">
        <v>2.3512</v>
      </c>
      <c r="GC131">
        <v>3738.28</v>
      </c>
      <c r="GD131">
        <v>1479.48</v>
      </c>
      <c r="GE131">
        <v>39.5764</v>
      </c>
      <c r="GF131">
        <v>2.3512</v>
      </c>
      <c r="GG131">
        <v>3738.28</v>
      </c>
      <c r="GH131">
        <v>1479.47</v>
      </c>
      <c r="GI131">
        <v>39.576099999999997</v>
      </c>
      <c r="GJ131">
        <v>0</v>
      </c>
      <c r="GK131">
        <v>0</v>
      </c>
    </row>
    <row r="132" spans="1:193" x14ac:dyDescent="0.3">
      <c r="A132" s="110">
        <v>45966.86209490741</v>
      </c>
      <c r="B132" t="s">
        <v>821</v>
      </c>
      <c r="D132">
        <v>8</v>
      </c>
      <c r="E132">
        <v>1</v>
      </c>
      <c r="F132">
        <v>2100</v>
      </c>
      <c r="G132" t="s">
        <v>452</v>
      </c>
      <c r="H132" t="s">
        <v>453</v>
      </c>
      <c r="I132">
        <v>0.01</v>
      </c>
      <c r="J132">
        <v>0.01</v>
      </c>
      <c r="K132">
        <v>3.77</v>
      </c>
      <c r="L132">
        <v>35</v>
      </c>
      <c r="M132">
        <v>287.185</v>
      </c>
      <c r="N132">
        <v>448.05200000000002</v>
      </c>
      <c r="O132">
        <v>280.73099999999999</v>
      </c>
      <c r="P132">
        <v>950.625</v>
      </c>
      <c r="Q132">
        <v>0</v>
      </c>
      <c r="R132">
        <v>-4216.05</v>
      </c>
      <c r="S132">
        <v>0</v>
      </c>
      <c r="T132">
        <v>0</v>
      </c>
      <c r="U132">
        <v>505.55700000000002</v>
      </c>
      <c r="V132">
        <v>2033.66</v>
      </c>
      <c r="W132">
        <v>2025.88</v>
      </c>
      <c r="X132">
        <v>119.621</v>
      </c>
      <c r="Y132">
        <v>2435.2600000000002</v>
      </c>
      <c r="Z132">
        <v>1966.59</v>
      </c>
      <c r="AA132">
        <v>172.142</v>
      </c>
      <c r="AB132">
        <v>0</v>
      </c>
      <c r="AC132">
        <v>0</v>
      </c>
      <c r="AD132">
        <v>0</v>
      </c>
      <c r="AE132">
        <v>0</v>
      </c>
      <c r="AF132">
        <v>0</v>
      </c>
      <c r="AG132">
        <v>0</v>
      </c>
      <c r="AH132">
        <v>1.1599999999999999</v>
      </c>
      <c r="AI132">
        <v>1.5</v>
      </c>
      <c r="AJ132">
        <v>0.9</v>
      </c>
      <c r="AK132">
        <v>2.99</v>
      </c>
      <c r="AL132">
        <v>0</v>
      </c>
      <c r="AM132">
        <v>-6.51</v>
      </c>
      <c r="AN132">
        <v>0</v>
      </c>
      <c r="AO132">
        <v>0</v>
      </c>
      <c r="AP132">
        <v>1.73</v>
      </c>
      <c r="AQ132">
        <v>6.3</v>
      </c>
      <c r="AR132">
        <v>6.63</v>
      </c>
      <c r="AS132">
        <v>0.42</v>
      </c>
      <c r="AT132">
        <v>15.12</v>
      </c>
      <c r="AU132">
        <v>6.55</v>
      </c>
      <c r="AV132">
        <v>0.54</v>
      </c>
      <c r="AW132">
        <v>0.27</v>
      </c>
      <c r="AX132">
        <v>0.23</v>
      </c>
      <c r="AY132">
        <v>0.75</v>
      </c>
      <c r="AZ132">
        <v>-1.06</v>
      </c>
      <c r="BA132">
        <v>0</v>
      </c>
      <c r="BB132">
        <v>0</v>
      </c>
      <c r="BC132">
        <v>0.5</v>
      </c>
      <c r="BD132">
        <v>1.46</v>
      </c>
      <c r="BE132">
        <v>1.76</v>
      </c>
      <c r="BF132">
        <v>0.12</v>
      </c>
      <c r="BG132">
        <v>4.57</v>
      </c>
      <c r="BH132">
        <v>0.11111500000000001</v>
      </c>
      <c r="BI132">
        <v>2.0110300000000001E-2</v>
      </c>
      <c r="BJ132">
        <v>3.2056500000000002E-2</v>
      </c>
      <c r="BK132">
        <v>9.66336E-2</v>
      </c>
      <c r="BL132">
        <v>0</v>
      </c>
      <c r="BM132">
        <v>-1.3625399999999999E-2</v>
      </c>
      <c r="BN132">
        <v>0</v>
      </c>
      <c r="BO132">
        <v>0</v>
      </c>
      <c r="BP132">
        <v>5.8625900000000002E-2</v>
      </c>
      <c r="BQ132">
        <v>0.15464600000000001</v>
      </c>
      <c r="BR132">
        <v>0.24510499999999999</v>
      </c>
      <c r="BS132">
        <v>2.02483E-2</v>
      </c>
      <c r="BT132">
        <v>0.72491499999999998</v>
      </c>
      <c r="BU132">
        <v>0.25991500000000001</v>
      </c>
      <c r="BV132">
        <v>287.32100000000003</v>
      </c>
      <c r="BW132">
        <v>448.18</v>
      </c>
      <c r="BX132">
        <v>280.73099999999999</v>
      </c>
      <c r="BY132">
        <v>950.62400000000002</v>
      </c>
      <c r="BZ132">
        <v>-4216.05</v>
      </c>
      <c r="CA132">
        <v>505.55700000000002</v>
      </c>
      <c r="CB132">
        <v>2033.66</v>
      </c>
      <c r="CC132">
        <v>2025.88</v>
      </c>
      <c r="CD132">
        <v>119.621</v>
      </c>
      <c r="CE132">
        <v>2435.5300000000002</v>
      </c>
      <c r="CF132">
        <v>1966.86</v>
      </c>
      <c r="CG132">
        <v>172.22300000000001</v>
      </c>
      <c r="CH132">
        <v>0</v>
      </c>
      <c r="CI132">
        <v>0</v>
      </c>
      <c r="CJ132">
        <v>0</v>
      </c>
      <c r="CK132">
        <v>0</v>
      </c>
      <c r="CL132">
        <v>0</v>
      </c>
      <c r="CM132">
        <v>1.1599999999999999</v>
      </c>
      <c r="CN132">
        <v>1.51</v>
      </c>
      <c r="CO132">
        <v>0.9</v>
      </c>
      <c r="CP132">
        <v>2.99</v>
      </c>
      <c r="CQ132">
        <v>-6.51</v>
      </c>
      <c r="CR132">
        <v>1.73</v>
      </c>
      <c r="CS132">
        <v>6.3</v>
      </c>
      <c r="CT132">
        <v>6.63</v>
      </c>
      <c r="CU132">
        <v>0.42</v>
      </c>
      <c r="CV132">
        <v>15.13</v>
      </c>
      <c r="CW132">
        <v>6.56</v>
      </c>
      <c r="CX132">
        <v>0.53</v>
      </c>
      <c r="CY132">
        <v>0.27</v>
      </c>
      <c r="CZ132">
        <v>0.23</v>
      </c>
      <c r="DA132">
        <v>4.53</v>
      </c>
      <c r="DB132">
        <v>-1.06</v>
      </c>
      <c r="DC132">
        <v>0.5</v>
      </c>
      <c r="DD132">
        <v>1.46</v>
      </c>
      <c r="DE132">
        <v>1.76</v>
      </c>
      <c r="DF132">
        <v>0.12</v>
      </c>
      <c r="DG132">
        <v>8.34</v>
      </c>
      <c r="DH132">
        <v>0.11117</v>
      </c>
      <c r="DI132">
        <v>2.0102800000000001E-2</v>
      </c>
      <c r="DJ132">
        <v>3.2056500000000002E-2</v>
      </c>
      <c r="DK132">
        <v>9.6633700000000003E-2</v>
      </c>
      <c r="DL132">
        <v>-1.3625399999999999E-2</v>
      </c>
      <c r="DM132">
        <v>5.8625900000000002E-2</v>
      </c>
      <c r="DN132">
        <v>0.15464600000000001</v>
      </c>
      <c r="DO132">
        <v>0.24510499999999999</v>
      </c>
      <c r="DP132">
        <v>2.02483E-2</v>
      </c>
      <c r="DQ132">
        <v>0.72496300000000002</v>
      </c>
      <c r="DR132">
        <v>0.259963</v>
      </c>
      <c r="DS132" t="s">
        <v>689</v>
      </c>
      <c r="DT132" t="s">
        <v>700</v>
      </c>
      <c r="DU132" t="s">
        <v>701</v>
      </c>
      <c r="DV132" t="s">
        <v>455</v>
      </c>
      <c r="DW132" s="117">
        <v>4.8128299999999998E-5</v>
      </c>
      <c r="DX132" s="117">
        <v>4.8040200000000001E-5</v>
      </c>
      <c r="EC132">
        <v>6.55</v>
      </c>
      <c r="ED132">
        <v>0</v>
      </c>
      <c r="EE132">
        <v>6.56</v>
      </c>
      <c r="EF132">
        <v>0</v>
      </c>
      <c r="EG132">
        <v>1.79</v>
      </c>
      <c r="EH132">
        <v>0</v>
      </c>
      <c r="EI132">
        <v>1.0900000000000001</v>
      </c>
      <c r="EJ132">
        <v>4.47</v>
      </c>
      <c r="EK132">
        <v>1</v>
      </c>
      <c r="EL132">
        <v>1</v>
      </c>
      <c r="EM132">
        <v>2.6006</v>
      </c>
      <c r="EP132">
        <v>1</v>
      </c>
      <c r="EQ132">
        <v>1</v>
      </c>
      <c r="ER132">
        <v>24.241</v>
      </c>
      <c r="ES132">
        <v>24.552</v>
      </c>
      <c r="ET132">
        <v>24.060099999999998</v>
      </c>
      <c r="EU132">
        <v>24.3674</v>
      </c>
      <c r="EV132">
        <v>120.199</v>
      </c>
      <c r="EW132">
        <v>59.381700000000002</v>
      </c>
      <c r="EX132">
        <v>50.6494</v>
      </c>
      <c r="EY132">
        <v>167.00700000000001</v>
      </c>
      <c r="EZ132">
        <v>0</v>
      </c>
      <c r="FA132">
        <v>-354.899</v>
      </c>
      <c r="FB132">
        <v>0</v>
      </c>
      <c r="FC132">
        <v>0</v>
      </c>
      <c r="FD132">
        <v>110.404</v>
      </c>
      <c r="FE132">
        <v>324.41899999999998</v>
      </c>
      <c r="FF132">
        <v>391.38499999999999</v>
      </c>
      <c r="FG132">
        <v>27.673200000000001</v>
      </c>
      <c r="FH132">
        <v>896.21799999999996</v>
      </c>
      <c r="FI132">
        <v>0</v>
      </c>
      <c r="FJ132">
        <v>0</v>
      </c>
      <c r="FK132">
        <v>0</v>
      </c>
      <c r="FL132">
        <v>0</v>
      </c>
      <c r="FM132">
        <v>0</v>
      </c>
      <c r="FN132">
        <v>60.128799999999998</v>
      </c>
      <c r="FO132">
        <v>29.6966</v>
      </c>
      <c r="FP132">
        <v>25.3247</v>
      </c>
      <c r="FQ132">
        <v>83.503299999999996</v>
      </c>
      <c r="FR132">
        <v>-118.3</v>
      </c>
      <c r="FS132">
        <v>55.201799999999999</v>
      </c>
      <c r="FT132">
        <v>162.209</v>
      </c>
      <c r="FU132">
        <v>195.69200000000001</v>
      </c>
      <c r="FV132">
        <v>13.836600000000001</v>
      </c>
      <c r="FW132">
        <v>507.29399999999998</v>
      </c>
      <c r="FX132">
        <v>0</v>
      </c>
      <c r="FY132">
        <v>0</v>
      </c>
      <c r="FZ132">
        <v>0</v>
      </c>
      <c r="GA132">
        <v>0</v>
      </c>
      <c r="GB132">
        <v>2.6006</v>
      </c>
      <c r="GC132">
        <v>4217.29</v>
      </c>
      <c r="GD132">
        <v>1804.72</v>
      </c>
      <c r="GE132">
        <v>42.793300000000002</v>
      </c>
      <c r="GF132">
        <v>2.6006</v>
      </c>
      <c r="GG132">
        <v>4217.29</v>
      </c>
      <c r="GH132">
        <v>1804.7</v>
      </c>
      <c r="GI132">
        <v>42.7928</v>
      </c>
      <c r="GJ132">
        <v>0</v>
      </c>
      <c r="GK132">
        <v>0</v>
      </c>
    </row>
    <row r="133" spans="1:193" x14ac:dyDescent="0.3">
      <c r="A133" s="110">
        <v>45966.862743055557</v>
      </c>
      <c r="B133" t="s">
        <v>822</v>
      </c>
      <c r="D133">
        <v>9</v>
      </c>
      <c r="E133">
        <v>1</v>
      </c>
      <c r="F133">
        <v>2100</v>
      </c>
      <c r="G133" t="s">
        <v>452</v>
      </c>
      <c r="H133" t="s">
        <v>453</v>
      </c>
      <c r="I133">
        <v>0</v>
      </c>
      <c r="J133">
        <v>0</v>
      </c>
      <c r="K133">
        <v>3.79</v>
      </c>
      <c r="L133">
        <v>34</v>
      </c>
      <c r="M133">
        <v>440.291</v>
      </c>
      <c r="N133">
        <v>454.97500000000002</v>
      </c>
      <c r="O133">
        <v>279.33999999999997</v>
      </c>
      <c r="P133">
        <v>976.20699999999999</v>
      </c>
      <c r="Q133">
        <v>0</v>
      </c>
      <c r="R133">
        <v>-4460.3599999999997</v>
      </c>
      <c r="S133">
        <v>0</v>
      </c>
      <c r="T133">
        <v>0</v>
      </c>
      <c r="U133">
        <v>505.55700000000002</v>
      </c>
      <c r="V133">
        <v>2025.88</v>
      </c>
      <c r="W133">
        <v>2025.88</v>
      </c>
      <c r="X133">
        <v>119.621</v>
      </c>
      <c r="Y133">
        <v>2367.39</v>
      </c>
      <c r="Z133">
        <v>2150.81</v>
      </c>
      <c r="AA133">
        <v>171.15</v>
      </c>
      <c r="AB133">
        <v>0</v>
      </c>
      <c r="AC133">
        <v>0</v>
      </c>
      <c r="AD133">
        <v>0</v>
      </c>
      <c r="AE133">
        <v>0</v>
      </c>
      <c r="AF133">
        <v>0</v>
      </c>
      <c r="AG133">
        <v>0</v>
      </c>
      <c r="AH133">
        <v>1.77</v>
      </c>
      <c r="AI133">
        <v>1.55</v>
      </c>
      <c r="AJ133">
        <v>0.89</v>
      </c>
      <c r="AK133">
        <v>3.07</v>
      </c>
      <c r="AL133">
        <v>0</v>
      </c>
      <c r="AM133">
        <v>-6.8</v>
      </c>
      <c r="AN133">
        <v>0</v>
      </c>
      <c r="AO133">
        <v>0</v>
      </c>
      <c r="AP133">
        <v>1.72</v>
      </c>
      <c r="AQ133">
        <v>6.28</v>
      </c>
      <c r="AR133">
        <v>6.63</v>
      </c>
      <c r="AS133">
        <v>0.42</v>
      </c>
      <c r="AT133">
        <v>15.53</v>
      </c>
      <c r="AU133">
        <v>7.28</v>
      </c>
      <c r="AV133">
        <v>0.82</v>
      </c>
      <c r="AW133">
        <v>0.27</v>
      </c>
      <c r="AX133">
        <v>0.23</v>
      </c>
      <c r="AY133">
        <v>0.78</v>
      </c>
      <c r="AZ133">
        <v>-1.1100000000000001</v>
      </c>
      <c r="BA133">
        <v>0</v>
      </c>
      <c r="BB133">
        <v>0</v>
      </c>
      <c r="BC133">
        <v>0.5</v>
      </c>
      <c r="BD133">
        <v>1.45</v>
      </c>
      <c r="BE133">
        <v>1.76</v>
      </c>
      <c r="BF133">
        <v>0.12</v>
      </c>
      <c r="BG133">
        <v>4.82</v>
      </c>
      <c r="BH133">
        <v>0.16526299999999999</v>
      </c>
      <c r="BI133">
        <v>1.9456600000000001E-2</v>
      </c>
      <c r="BJ133">
        <v>3.1897599999999998E-2</v>
      </c>
      <c r="BK133">
        <v>9.8406499999999994E-2</v>
      </c>
      <c r="BL133">
        <v>0</v>
      </c>
      <c r="BM133">
        <v>-1.6140999999999999E-2</v>
      </c>
      <c r="BN133">
        <v>0</v>
      </c>
      <c r="BO133">
        <v>0</v>
      </c>
      <c r="BP133">
        <v>5.8625900000000002E-2</v>
      </c>
      <c r="BQ133">
        <v>0.15403800000000001</v>
      </c>
      <c r="BR133">
        <v>0.24510499999999999</v>
      </c>
      <c r="BS133">
        <v>2.02483E-2</v>
      </c>
      <c r="BT133">
        <v>0.77690000000000003</v>
      </c>
      <c r="BU133">
        <v>0.315023</v>
      </c>
      <c r="BV133">
        <v>440.36</v>
      </c>
      <c r="BW133">
        <v>455.029</v>
      </c>
      <c r="BX133">
        <v>279.33999999999997</v>
      </c>
      <c r="BY133">
        <v>976.20699999999999</v>
      </c>
      <c r="BZ133">
        <v>-4460.3599999999997</v>
      </c>
      <c r="CA133">
        <v>505.55700000000002</v>
      </c>
      <c r="CB133">
        <v>2025.88</v>
      </c>
      <c r="CC133">
        <v>2025.88</v>
      </c>
      <c r="CD133">
        <v>119.621</v>
      </c>
      <c r="CE133">
        <v>2367.5100000000002</v>
      </c>
      <c r="CF133">
        <v>2150.94</v>
      </c>
      <c r="CG133">
        <v>171.18199999999999</v>
      </c>
      <c r="CH133">
        <v>0</v>
      </c>
      <c r="CI133">
        <v>0</v>
      </c>
      <c r="CJ133">
        <v>0</v>
      </c>
      <c r="CK133">
        <v>0</v>
      </c>
      <c r="CL133">
        <v>0</v>
      </c>
      <c r="CM133">
        <v>1.77</v>
      </c>
      <c r="CN133">
        <v>1.55</v>
      </c>
      <c r="CO133">
        <v>0.89</v>
      </c>
      <c r="CP133">
        <v>3.07</v>
      </c>
      <c r="CQ133">
        <v>-6.8</v>
      </c>
      <c r="CR133">
        <v>1.72</v>
      </c>
      <c r="CS133">
        <v>6.28</v>
      </c>
      <c r="CT133">
        <v>6.63</v>
      </c>
      <c r="CU133">
        <v>0.42</v>
      </c>
      <c r="CV133">
        <v>15.53</v>
      </c>
      <c r="CW133">
        <v>7.28</v>
      </c>
      <c r="CX133">
        <v>0.8</v>
      </c>
      <c r="CY133">
        <v>0.27</v>
      </c>
      <c r="CZ133">
        <v>0.23</v>
      </c>
      <c r="DA133">
        <v>4.58</v>
      </c>
      <c r="DB133">
        <v>-1.1100000000000001</v>
      </c>
      <c r="DC133">
        <v>0.5</v>
      </c>
      <c r="DD133">
        <v>1.46</v>
      </c>
      <c r="DE133">
        <v>1.76</v>
      </c>
      <c r="DF133">
        <v>0.12</v>
      </c>
      <c r="DG133">
        <v>8.61</v>
      </c>
      <c r="DH133">
        <v>0.165294</v>
      </c>
      <c r="DI133">
        <v>1.9455799999999999E-2</v>
      </c>
      <c r="DJ133">
        <v>3.1897599999999998E-2</v>
      </c>
      <c r="DK133">
        <v>9.8406499999999994E-2</v>
      </c>
      <c r="DL133">
        <v>-1.6140999999999999E-2</v>
      </c>
      <c r="DM133">
        <v>5.8625900000000002E-2</v>
      </c>
      <c r="DN133">
        <v>0.15403800000000001</v>
      </c>
      <c r="DO133">
        <v>0.24510499999999999</v>
      </c>
      <c r="DP133">
        <v>2.02483E-2</v>
      </c>
      <c r="DQ133">
        <v>0.77693100000000004</v>
      </c>
      <c r="DR133">
        <v>0.315054</v>
      </c>
      <c r="DS133" t="s">
        <v>689</v>
      </c>
      <c r="DT133" t="s">
        <v>700</v>
      </c>
      <c r="DU133" t="s">
        <v>701</v>
      </c>
      <c r="DV133" t="s">
        <v>455</v>
      </c>
      <c r="DW133" s="117">
        <v>3.10919E-5</v>
      </c>
      <c r="DX133" s="117">
        <v>3.1068700000000003E-5</v>
      </c>
      <c r="EC133">
        <v>7.28</v>
      </c>
      <c r="ED133">
        <v>0</v>
      </c>
      <c r="EE133">
        <v>7.28</v>
      </c>
      <c r="EF133">
        <v>0</v>
      </c>
      <c r="EG133">
        <v>2.1</v>
      </c>
      <c r="EH133">
        <v>0</v>
      </c>
      <c r="EI133">
        <v>1.36</v>
      </c>
      <c r="EJ133">
        <v>4.5199999999999996</v>
      </c>
      <c r="EK133">
        <v>1</v>
      </c>
      <c r="EL133">
        <v>1</v>
      </c>
      <c r="EM133">
        <v>2.6473</v>
      </c>
      <c r="EP133">
        <v>1</v>
      </c>
      <c r="EQ133">
        <v>1</v>
      </c>
      <c r="ER133">
        <v>23.998999999999999</v>
      </c>
      <c r="ES133">
        <v>24.305</v>
      </c>
      <c r="ET133">
        <v>23.9389</v>
      </c>
      <c r="EU133">
        <v>24.2438</v>
      </c>
      <c r="EV133">
        <v>181.733</v>
      </c>
      <c r="EW133">
        <v>59.351900000000001</v>
      </c>
      <c r="EX133">
        <v>50.398400000000002</v>
      </c>
      <c r="EY133">
        <v>172.63800000000001</v>
      </c>
      <c r="EZ133">
        <v>0</v>
      </c>
      <c r="FA133">
        <v>-371.35399999999998</v>
      </c>
      <c r="FB133">
        <v>0</v>
      </c>
      <c r="FC133">
        <v>0</v>
      </c>
      <c r="FD133">
        <v>110.404</v>
      </c>
      <c r="FE133">
        <v>323.14499999999998</v>
      </c>
      <c r="FF133">
        <v>391.38499999999999</v>
      </c>
      <c r="FG133">
        <v>27.673200000000001</v>
      </c>
      <c r="FH133">
        <v>945.37300000000005</v>
      </c>
      <c r="FI133">
        <v>0</v>
      </c>
      <c r="FJ133">
        <v>0</v>
      </c>
      <c r="FK133">
        <v>0</v>
      </c>
      <c r="FL133">
        <v>0</v>
      </c>
      <c r="FM133">
        <v>0</v>
      </c>
      <c r="FN133">
        <v>90.880899999999997</v>
      </c>
      <c r="FO133">
        <v>29.678999999999998</v>
      </c>
      <c r="FP133">
        <v>25.199200000000001</v>
      </c>
      <c r="FQ133">
        <v>86.318899999999999</v>
      </c>
      <c r="FR133">
        <v>-123.785</v>
      </c>
      <c r="FS133">
        <v>55.201799999999999</v>
      </c>
      <c r="FT133">
        <v>161.572</v>
      </c>
      <c r="FU133">
        <v>195.69200000000001</v>
      </c>
      <c r="FV133">
        <v>13.836600000000001</v>
      </c>
      <c r="FW133">
        <v>534.596</v>
      </c>
      <c r="FX133">
        <v>0</v>
      </c>
      <c r="FY133">
        <v>0</v>
      </c>
      <c r="FZ133">
        <v>0</v>
      </c>
      <c r="GA133">
        <v>0</v>
      </c>
      <c r="GB133">
        <v>2.6473</v>
      </c>
      <c r="GC133">
        <v>4461.67</v>
      </c>
      <c r="GD133">
        <v>1945.44</v>
      </c>
      <c r="GE133">
        <v>43.603400000000001</v>
      </c>
      <c r="GF133">
        <v>2.6473</v>
      </c>
      <c r="GG133">
        <v>4461.67</v>
      </c>
      <c r="GH133">
        <v>1945.43</v>
      </c>
      <c r="GI133">
        <v>43.603200000000001</v>
      </c>
      <c r="GJ133">
        <v>0</v>
      </c>
      <c r="GK133">
        <v>0</v>
      </c>
    </row>
    <row r="134" spans="1:193" x14ac:dyDescent="0.3">
      <c r="A134" s="110">
        <v>45966.863402777781</v>
      </c>
      <c r="B134" t="s">
        <v>823</v>
      </c>
      <c r="D134">
        <v>10</v>
      </c>
      <c r="E134">
        <v>1</v>
      </c>
      <c r="F134">
        <v>2100</v>
      </c>
      <c r="G134" t="s">
        <v>452</v>
      </c>
      <c r="H134" t="s">
        <v>453</v>
      </c>
      <c r="I134">
        <v>0</v>
      </c>
      <c r="J134">
        <v>0</v>
      </c>
      <c r="K134">
        <v>3.72</v>
      </c>
      <c r="L134">
        <v>53</v>
      </c>
      <c r="M134">
        <v>457.613</v>
      </c>
      <c r="N134">
        <v>698.14200000000005</v>
      </c>
      <c r="O134">
        <v>278.41300000000001</v>
      </c>
      <c r="P134">
        <v>957.67499999999995</v>
      </c>
      <c r="Q134">
        <v>0</v>
      </c>
      <c r="R134">
        <v>-4566.66</v>
      </c>
      <c r="S134">
        <v>0</v>
      </c>
      <c r="T134">
        <v>0</v>
      </c>
      <c r="U134">
        <v>505.55700000000002</v>
      </c>
      <c r="V134">
        <v>2030.83</v>
      </c>
      <c r="W134">
        <v>2025.88</v>
      </c>
      <c r="X134">
        <v>119.621</v>
      </c>
      <c r="Y134">
        <v>2507.0700000000002</v>
      </c>
      <c r="Z134">
        <v>2391.84</v>
      </c>
      <c r="AA134">
        <v>262.98599999999999</v>
      </c>
      <c r="AB134">
        <v>0</v>
      </c>
      <c r="AC134">
        <v>0</v>
      </c>
      <c r="AD134">
        <v>0</v>
      </c>
      <c r="AE134">
        <v>0</v>
      </c>
      <c r="AF134">
        <v>0</v>
      </c>
      <c r="AG134">
        <v>0</v>
      </c>
      <c r="AH134">
        <v>1.86</v>
      </c>
      <c r="AI134">
        <v>2.23</v>
      </c>
      <c r="AJ134">
        <v>0.89</v>
      </c>
      <c r="AK134">
        <v>3.02</v>
      </c>
      <c r="AL134">
        <v>0</v>
      </c>
      <c r="AM134">
        <v>-7.04</v>
      </c>
      <c r="AN134">
        <v>0</v>
      </c>
      <c r="AO134">
        <v>0</v>
      </c>
      <c r="AP134">
        <v>1.73</v>
      </c>
      <c r="AQ134">
        <v>6.29</v>
      </c>
      <c r="AR134">
        <v>6.63</v>
      </c>
      <c r="AS134">
        <v>0.42</v>
      </c>
      <c r="AT134">
        <v>16.03</v>
      </c>
      <c r="AU134">
        <v>8</v>
      </c>
      <c r="AV134">
        <v>0.82</v>
      </c>
      <c r="AW134">
        <v>0.36</v>
      </c>
      <c r="AX134">
        <v>0.23</v>
      </c>
      <c r="AY134">
        <v>0.77</v>
      </c>
      <c r="AZ134">
        <v>-1.1399999999999999</v>
      </c>
      <c r="BA134">
        <v>0</v>
      </c>
      <c r="BB134">
        <v>0</v>
      </c>
      <c r="BC134">
        <v>0.5</v>
      </c>
      <c r="BD134">
        <v>1.46</v>
      </c>
      <c r="BE134">
        <v>1.76</v>
      </c>
      <c r="BF134">
        <v>0.12</v>
      </c>
      <c r="BG134">
        <v>4.88</v>
      </c>
      <c r="BH134">
        <v>0.194386</v>
      </c>
      <c r="BI134">
        <v>2.1056499999999999E-2</v>
      </c>
      <c r="BJ134">
        <v>3.1791800000000002E-2</v>
      </c>
      <c r="BK134">
        <v>9.9906700000000001E-2</v>
      </c>
      <c r="BL134">
        <v>0</v>
      </c>
      <c r="BM134">
        <v>-1.7232500000000001E-2</v>
      </c>
      <c r="BN134">
        <v>0</v>
      </c>
      <c r="BO134">
        <v>0</v>
      </c>
      <c r="BP134">
        <v>5.8625900000000002E-2</v>
      </c>
      <c r="BQ134">
        <v>0.154027</v>
      </c>
      <c r="BR134">
        <v>0.24510499999999999</v>
      </c>
      <c r="BS134">
        <v>2.02483E-2</v>
      </c>
      <c r="BT134">
        <v>0.80791500000000005</v>
      </c>
      <c r="BU134">
        <v>0.34714099999999998</v>
      </c>
      <c r="BV134">
        <v>457.70600000000002</v>
      </c>
      <c r="BW134">
        <v>698.26300000000003</v>
      </c>
      <c r="BX134">
        <v>278.41300000000001</v>
      </c>
      <c r="BY134">
        <v>957.67499999999995</v>
      </c>
      <c r="BZ134">
        <v>-4566.66</v>
      </c>
      <c r="CA134">
        <v>505.55700000000002</v>
      </c>
      <c r="CB134">
        <v>2030.83</v>
      </c>
      <c r="CC134">
        <v>2025.88</v>
      </c>
      <c r="CD134">
        <v>119.621</v>
      </c>
      <c r="CE134">
        <v>2507.2800000000002</v>
      </c>
      <c r="CF134">
        <v>2392.06</v>
      </c>
      <c r="CG134">
        <v>263.05500000000001</v>
      </c>
      <c r="CH134">
        <v>0</v>
      </c>
      <c r="CI134">
        <v>0</v>
      </c>
      <c r="CJ134">
        <v>0</v>
      </c>
      <c r="CK134">
        <v>0</v>
      </c>
      <c r="CL134">
        <v>0</v>
      </c>
      <c r="CM134">
        <v>1.86</v>
      </c>
      <c r="CN134">
        <v>2.23</v>
      </c>
      <c r="CO134">
        <v>0.89</v>
      </c>
      <c r="CP134">
        <v>3.02</v>
      </c>
      <c r="CQ134">
        <v>-7.04</v>
      </c>
      <c r="CR134">
        <v>1.73</v>
      </c>
      <c r="CS134">
        <v>6.29</v>
      </c>
      <c r="CT134">
        <v>6.63</v>
      </c>
      <c r="CU134">
        <v>0.42</v>
      </c>
      <c r="CV134">
        <v>16.03</v>
      </c>
      <c r="CW134">
        <v>8</v>
      </c>
      <c r="CX134">
        <v>0.81</v>
      </c>
      <c r="CY134">
        <v>0.36</v>
      </c>
      <c r="CZ134">
        <v>0.23</v>
      </c>
      <c r="DA134">
        <v>4.5</v>
      </c>
      <c r="DB134">
        <v>-1.1399999999999999</v>
      </c>
      <c r="DC134">
        <v>0.5</v>
      </c>
      <c r="DD134">
        <v>1.46</v>
      </c>
      <c r="DE134">
        <v>1.76</v>
      </c>
      <c r="DF134">
        <v>0.12</v>
      </c>
      <c r="DG134">
        <v>8.6</v>
      </c>
      <c r="DH134">
        <v>0.19443299999999999</v>
      </c>
      <c r="DI134">
        <v>2.1055999999999998E-2</v>
      </c>
      <c r="DJ134">
        <v>3.1791800000000002E-2</v>
      </c>
      <c r="DK134">
        <v>9.9906700000000001E-2</v>
      </c>
      <c r="DL134">
        <v>-1.7232500000000001E-2</v>
      </c>
      <c r="DM134">
        <v>5.8625900000000002E-2</v>
      </c>
      <c r="DN134">
        <v>0.154027</v>
      </c>
      <c r="DO134">
        <v>0.24510499999999999</v>
      </c>
      <c r="DP134">
        <v>2.02483E-2</v>
      </c>
      <c r="DQ134">
        <v>0.80796199999999996</v>
      </c>
      <c r="DR134">
        <v>0.347188</v>
      </c>
      <c r="DS134" t="s">
        <v>689</v>
      </c>
      <c r="DT134" t="s">
        <v>700</v>
      </c>
      <c r="DU134" t="s">
        <v>701</v>
      </c>
      <c r="DV134" t="s">
        <v>455</v>
      </c>
      <c r="DW134" s="117">
        <v>4.6760600000000001E-5</v>
      </c>
      <c r="DX134" s="117">
        <v>4.6746799999999998E-5</v>
      </c>
      <c r="EC134">
        <v>8</v>
      </c>
      <c r="ED134">
        <v>0</v>
      </c>
      <c r="EE134">
        <v>8</v>
      </c>
      <c r="EF134">
        <v>0</v>
      </c>
      <c r="EG134">
        <v>2.1800000000000002</v>
      </c>
      <c r="EH134">
        <v>0</v>
      </c>
      <c r="EI134">
        <v>1.46</v>
      </c>
      <c r="EJ134">
        <v>4.4400000000000004</v>
      </c>
      <c r="EK134">
        <v>1</v>
      </c>
      <c r="EL134">
        <v>1</v>
      </c>
      <c r="EM134">
        <v>2.7267000000000001</v>
      </c>
      <c r="EP134">
        <v>1</v>
      </c>
      <c r="EQ134">
        <v>1</v>
      </c>
      <c r="ER134">
        <v>25.911999999999999</v>
      </c>
      <c r="ES134">
        <v>26.257000000000001</v>
      </c>
      <c r="ET134">
        <v>25.815300000000001</v>
      </c>
      <c r="EU134">
        <v>26.1585</v>
      </c>
      <c r="EV134">
        <v>182.62</v>
      </c>
      <c r="EW134">
        <v>79.367999999999995</v>
      </c>
      <c r="EX134">
        <v>50.231200000000001</v>
      </c>
      <c r="EY134">
        <v>170.83799999999999</v>
      </c>
      <c r="EZ134">
        <v>0</v>
      </c>
      <c r="FA134">
        <v>-380.36399999999998</v>
      </c>
      <c r="FB134">
        <v>0</v>
      </c>
      <c r="FC134">
        <v>0</v>
      </c>
      <c r="FD134">
        <v>110.404</v>
      </c>
      <c r="FE134">
        <v>323.62299999999999</v>
      </c>
      <c r="FF134">
        <v>391.38499999999999</v>
      </c>
      <c r="FG134">
        <v>27.673200000000001</v>
      </c>
      <c r="FH134">
        <v>955.77800000000002</v>
      </c>
      <c r="FI134">
        <v>0</v>
      </c>
      <c r="FJ134">
        <v>0</v>
      </c>
      <c r="FK134">
        <v>0</v>
      </c>
      <c r="FL134">
        <v>0</v>
      </c>
      <c r="FM134">
        <v>0</v>
      </c>
      <c r="FN134">
        <v>91.329300000000003</v>
      </c>
      <c r="FO134">
        <v>39.69</v>
      </c>
      <c r="FP134">
        <v>25.115600000000001</v>
      </c>
      <c r="FQ134">
        <v>85.4191</v>
      </c>
      <c r="FR134">
        <v>-126.788</v>
      </c>
      <c r="FS134">
        <v>55.201799999999999</v>
      </c>
      <c r="FT134">
        <v>161.81100000000001</v>
      </c>
      <c r="FU134">
        <v>195.69200000000001</v>
      </c>
      <c r="FV134">
        <v>13.836600000000001</v>
      </c>
      <c r="FW134">
        <v>541.30799999999999</v>
      </c>
      <c r="FX134">
        <v>0</v>
      </c>
      <c r="FY134">
        <v>0</v>
      </c>
      <c r="FZ134">
        <v>0</v>
      </c>
      <c r="GA134">
        <v>0</v>
      </c>
      <c r="GB134">
        <v>2.7267000000000001</v>
      </c>
      <c r="GC134">
        <v>4568</v>
      </c>
      <c r="GD134">
        <v>1956.19</v>
      </c>
      <c r="GE134">
        <v>42.823700000000002</v>
      </c>
      <c r="GF134">
        <v>2.7267000000000001</v>
      </c>
      <c r="GG134">
        <v>4568</v>
      </c>
      <c r="GH134">
        <v>1956.17</v>
      </c>
      <c r="GI134">
        <v>42.823300000000003</v>
      </c>
      <c r="GJ134">
        <v>0</v>
      </c>
      <c r="GK134">
        <v>0</v>
      </c>
    </row>
    <row r="135" spans="1:193" x14ac:dyDescent="0.3">
      <c r="A135" s="110">
        <v>45966.864050925928</v>
      </c>
      <c r="B135" t="s">
        <v>824</v>
      </c>
      <c r="D135">
        <v>11</v>
      </c>
      <c r="E135">
        <v>1</v>
      </c>
      <c r="F135">
        <v>2100</v>
      </c>
      <c r="G135" t="s">
        <v>452</v>
      </c>
      <c r="H135" t="s">
        <v>453</v>
      </c>
      <c r="I135">
        <v>0</v>
      </c>
      <c r="J135">
        <v>0</v>
      </c>
      <c r="K135">
        <v>3.66</v>
      </c>
      <c r="L135">
        <v>92</v>
      </c>
      <c r="M135">
        <v>1573.7</v>
      </c>
      <c r="N135">
        <v>1162.95</v>
      </c>
      <c r="O135">
        <v>277.42</v>
      </c>
      <c r="P135">
        <v>1158.32</v>
      </c>
      <c r="Q135">
        <v>0</v>
      </c>
      <c r="R135">
        <v>-4881.2299999999996</v>
      </c>
      <c r="S135">
        <v>0</v>
      </c>
      <c r="T135">
        <v>0</v>
      </c>
      <c r="U135">
        <v>505.55700000000002</v>
      </c>
      <c r="V135">
        <v>2021</v>
      </c>
      <c r="W135">
        <v>2025.88</v>
      </c>
      <c r="X135">
        <v>119.621</v>
      </c>
      <c r="Y135">
        <v>3963.22</v>
      </c>
      <c r="Z135">
        <v>4172.3900000000003</v>
      </c>
      <c r="AA135">
        <v>461.19900000000001</v>
      </c>
      <c r="AB135">
        <v>0</v>
      </c>
      <c r="AC135">
        <v>0</v>
      </c>
      <c r="AD135">
        <v>0</v>
      </c>
      <c r="AE135">
        <v>0</v>
      </c>
      <c r="AF135">
        <v>0</v>
      </c>
      <c r="AG135">
        <v>0</v>
      </c>
      <c r="AH135">
        <v>6.09</v>
      </c>
      <c r="AI135">
        <v>3.83</v>
      </c>
      <c r="AJ135">
        <v>0.89</v>
      </c>
      <c r="AK135">
        <v>3.71</v>
      </c>
      <c r="AL135">
        <v>0</v>
      </c>
      <c r="AM135">
        <v>-7.19</v>
      </c>
      <c r="AN135">
        <v>0</v>
      </c>
      <c r="AO135">
        <v>0</v>
      </c>
      <c r="AP135">
        <v>1.75</v>
      </c>
      <c r="AQ135">
        <v>6.27</v>
      </c>
      <c r="AR135">
        <v>6.65</v>
      </c>
      <c r="AS135">
        <v>0.42</v>
      </c>
      <c r="AT135">
        <v>22.42</v>
      </c>
      <c r="AU135">
        <v>14.52</v>
      </c>
      <c r="AV135">
        <v>2.5099999999999998</v>
      </c>
      <c r="AW135">
        <v>0.57999999999999996</v>
      </c>
      <c r="AX135">
        <v>0.23</v>
      </c>
      <c r="AY135">
        <v>1.01</v>
      </c>
      <c r="AZ135">
        <v>-1.03</v>
      </c>
      <c r="BA135">
        <v>0</v>
      </c>
      <c r="BB135">
        <v>0</v>
      </c>
      <c r="BC135">
        <v>0.5</v>
      </c>
      <c r="BD135">
        <v>1.44</v>
      </c>
      <c r="BE135">
        <v>1.76</v>
      </c>
      <c r="BF135">
        <v>0.12</v>
      </c>
      <c r="BG135">
        <v>7.12</v>
      </c>
      <c r="BH135">
        <v>0.54307700000000003</v>
      </c>
      <c r="BI135">
        <v>2.6571299999999999E-2</v>
      </c>
      <c r="BJ135">
        <v>3.1678400000000002E-2</v>
      </c>
      <c r="BK135">
        <v>0.12800900000000001</v>
      </c>
      <c r="BL135">
        <v>0</v>
      </c>
      <c r="BM135">
        <v>-6.8377899999999998E-3</v>
      </c>
      <c r="BN135">
        <v>0</v>
      </c>
      <c r="BO135">
        <v>0</v>
      </c>
      <c r="BP135">
        <v>5.8625900000000002E-2</v>
      </c>
      <c r="BQ135">
        <v>0.151979</v>
      </c>
      <c r="BR135">
        <v>0.24510499999999999</v>
      </c>
      <c r="BS135">
        <v>2.02483E-2</v>
      </c>
      <c r="BT135">
        <v>1.1984600000000001</v>
      </c>
      <c r="BU135">
        <v>0.72933499999999996</v>
      </c>
      <c r="BV135">
        <v>1573.72</v>
      </c>
      <c r="BW135">
        <v>1162.96</v>
      </c>
      <c r="BX135">
        <v>277.42</v>
      </c>
      <c r="BY135">
        <v>1158.32</v>
      </c>
      <c r="BZ135">
        <v>-4881.2299999999996</v>
      </c>
      <c r="CA135">
        <v>505.55700000000002</v>
      </c>
      <c r="CB135">
        <v>2021</v>
      </c>
      <c r="CC135">
        <v>2025.88</v>
      </c>
      <c r="CD135">
        <v>119.621</v>
      </c>
      <c r="CE135">
        <v>3963.24</v>
      </c>
      <c r="CF135">
        <v>4172.42</v>
      </c>
      <c r="CG135">
        <v>461.20800000000003</v>
      </c>
      <c r="CH135">
        <v>0</v>
      </c>
      <c r="CI135">
        <v>0</v>
      </c>
      <c r="CJ135">
        <v>0</v>
      </c>
      <c r="CK135">
        <v>0</v>
      </c>
      <c r="CL135">
        <v>0</v>
      </c>
      <c r="CM135">
        <v>6.09</v>
      </c>
      <c r="CN135">
        <v>3.83</v>
      </c>
      <c r="CO135">
        <v>0.89</v>
      </c>
      <c r="CP135">
        <v>3.71</v>
      </c>
      <c r="CQ135">
        <v>-7.19</v>
      </c>
      <c r="CR135">
        <v>1.75</v>
      </c>
      <c r="CS135">
        <v>6.27</v>
      </c>
      <c r="CT135">
        <v>6.65</v>
      </c>
      <c r="CU135">
        <v>0.42</v>
      </c>
      <c r="CV135">
        <v>22.42</v>
      </c>
      <c r="CW135">
        <v>14.52</v>
      </c>
      <c r="CX135">
        <v>2.5</v>
      </c>
      <c r="CY135">
        <v>0.57999999999999996</v>
      </c>
      <c r="CZ135">
        <v>0.23</v>
      </c>
      <c r="DA135">
        <v>4.68</v>
      </c>
      <c r="DB135">
        <v>-1.03</v>
      </c>
      <c r="DC135">
        <v>0.5</v>
      </c>
      <c r="DD135">
        <v>1.44</v>
      </c>
      <c r="DE135">
        <v>1.76</v>
      </c>
      <c r="DF135">
        <v>0.12</v>
      </c>
      <c r="DG135">
        <v>10.78</v>
      </c>
      <c r="DH135">
        <v>0.54308000000000001</v>
      </c>
      <c r="DI135">
        <v>2.6571299999999999E-2</v>
      </c>
      <c r="DJ135">
        <v>3.1678400000000002E-2</v>
      </c>
      <c r="DK135">
        <v>0.12800900000000001</v>
      </c>
      <c r="DL135">
        <v>-6.8377899999999998E-3</v>
      </c>
      <c r="DM135">
        <v>5.8625900000000002E-2</v>
      </c>
      <c r="DN135">
        <v>0.151979</v>
      </c>
      <c r="DO135">
        <v>0.24510499999999999</v>
      </c>
      <c r="DP135">
        <v>2.02483E-2</v>
      </c>
      <c r="DQ135">
        <v>1.1984600000000001</v>
      </c>
      <c r="DR135">
        <v>0.72933899999999996</v>
      </c>
      <c r="DS135" t="s">
        <v>689</v>
      </c>
      <c r="DT135" t="s">
        <v>700</v>
      </c>
      <c r="DU135" t="s">
        <v>701</v>
      </c>
      <c r="DV135" t="s">
        <v>455</v>
      </c>
      <c r="DW135" s="117">
        <v>3.8763499999999997E-6</v>
      </c>
      <c r="DX135" s="117">
        <v>3.8771800000000002E-6</v>
      </c>
      <c r="EC135">
        <v>14.52</v>
      </c>
      <c r="ED135">
        <v>0</v>
      </c>
      <c r="EE135">
        <v>14.52</v>
      </c>
      <c r="EF135">
        <v>0</v>
      </c>
      <c r="EG135">
        <v>4.33</v>
      </c>
      <c r="EH135">
        <v>0</v>
      </c>
      <c r="EI135">
        <v>3.37</v>
      </c>
      <c r="EJ135">
        <v>4.62</v>
      </c>
      <c r="EK135">
        <v>1</v>
      </c>
      <c r="EL135">
        <v>1</v>
      </c>
      <c r="EM135">
        <v>3.1956000000000002</v>
      </c>
      <c r="EP135">
        <v>1</v>
      </c>
      <c r="EQ135">
        <v>1</v>
      </c>
      <c r="ER135">
        <v>27.437000000000001</v>
      </c>
      <c r="ES135">
        <v>27.814</v>
      </c>
      <c r="ET135">
        <v>27.429300000000001</v>
      </c>
      <c r="EU135">
        <v>27.805399999999999</v>
      </c>
      <c r="EV135">
        <v>558.66600000000005</v>
      </c>
      <c r="EW135">
        <v>128.71199999999999</v>
      </c>
      <c r="EX135">
        <v>50.052</v>
      </c>
      <c r="EY135">
        <v>225.09899999999999</v>
      </c>
      <c r="EZ135">
        <v>0</v>
      </c>
      <c r="FA135">
        <v>-343.63799999999998</v>
      </c>
      <c r="FB135">
        <v>0</v>
      </c>
      <c r="FC135">
        <v>0</v>
      </c>
      <c r="FD135">
        <v>110.404</v>
      </c>
      <c r="FE135">
        <v>320.36599999999999</v>
      </c>
      <c r="FF135">
        <v>391.38499999999999</v>
      </c>
      <c r="FG135">
        <v>27.673200000000001</v>
      </c>
      <c r="FH135">
        <v>1468.72</v>
      </c>
      <c r="FI135">
        <v>0</v>
      </c>
      <c r="FJ135">
        <v>0</v>
      </c>
      <c r="FK135">
        <v>0</v>
      </c>
      <c r="FL135">
        <v>0</v>
      </c>
      <c r="FM135">
        <v>0</v>
      </c>
      <c r="FN135">
        <v>279.33600000000001</v>
      </c>
      <c r="FO135">
        <v>64.3566</v>
      </c>
      <c r="FP135">
        <v>25.026</v>
      </c>
      <c r="FQ135">
        <v>112.54900000000001</v>
      </c>
      <c r="FR135">
        <v>-114.54600000000001</v>
      </c>
      <c r="FS135">
        <v>55.201799999999999</v>
      </c>
      <c r="FT135">
        <v>160.18299999999999</v>
      </c>
      <c r="FU135">
        <v>195.69200000000001</v>
      </c>
      <c r="FV135">
        <v>13.836600000000001</v>
      </c>
      <c r="FW135">
        <v>791.63599999999997</v>
      </c>
      <c r="FX135">
        <v>0</v>
      </c>
      <c r="FY135">
        <v>0</v>
      </c>
      <c r="FZ135">
        <v>0</v>
      </c>
      <c r="GA135">
        <v>0</v>
      </c>
      <c r="GB135">
        <v>3.1956000000000002</v>
      </c>
      <c r="GC135">
        <v>4882.67</v>
      </c>
      <c r="GD135">
        <v>2079.29</v>
      </c>
      <c r="GE135">
        <v>42.5852</v>
      </c>
      <c r="GF135">
        <v>3.1956000000000002</v>
      </c>
      <c r="GG135">
        <v>4882.67</v>
      </c>
      <c r="GH135">
        <v>2079.29</v>
      </c>
      <c r="GI135">
        <v>42.5852</v>
      </c>
      <c r="GJ135">
        <v>0</v>
      </c>
      <c r="GK135">
        <v>0</v>
      </c>
    </row>
    <row r="136" spans="1:193" x14ac:dyDescent="0.3">
      <c r="A136" s="110">
        <v>45966.864675925928</v>
      </c>
      <c r="B136" t="s">
        <v>825</v>
      </c>
      <c r="D136">
        <v>12</v>
      </c>
      <c r="E136">
        <v>1</v>
      </c>
      <c r="F136">
        <v>2100</v>
      </c>
      <c r="G136" t="s">
        <v>452</v>
      </c>
      <c r="H136" t="s">
        <v>453</v>
      </c>
      <c r="I136">
        <v>0</v>
      </c>
      <c r="J136">
        <v>0</v>
      </c>
      <c r="K136">
        <v>3.85</v>
      </c>
      <c r="L136">
        <v>15</v>
      </c>
      <c r="M136">
        <v>1650.5</v>
      </c>
      <c r="N136">
        <v>233.11600000000001</v>
      </c>
      <c r="O136">
        <v>277.07299999999998</v>
      </c>
      <c r="P136">
        <v>1271.28</v>
      </c>
      <c r="Q136">
        <v>0</v>
      </c>
      <c r="R136">
        <v>-4222.1400000000003</v>
      </c>
      <c r="S136">
        <v>0</v>
      </c>
      <c r="T136">
        <v>0</v>
      </c>
      <c r="U136">
        <v>505.55700000000002</v>
      </c>
      <c r="V136">
        <v>1999.03</v>
      </c>
      <c r="W136">
        <v>2025.88</v>
      </c>
      <c r="X136">
        <v>119.621</v>
      </c>
      <c r="Y136">
        <v>3859.92</v>
      </c>
      <c r="Z136">
        <v>3431.97</v>
      </c>
      <c r="AA136">
        <v>72.237799999999993</v>
      </c>
      <c r="AB136">
        <v>0</v>
      </c>
      <c r="AC136">
        <v>0</v>
      </c>
      <c r="AD136">
        <v>0</v>
      </c>
      <c r="AE136">
        <v>0</v>
      </c>
      <c r="AF136">
        <v>0</v>
      </c>
      <c r="AG136">
        <v>0</v>
      </c>
      <c r="AH136">
        <v>6.3</v>
      </c>
      <c r="AI136">
        <v>0.82</v>
      </c>
      <c r="AJ136">
        <v>0.88</v>
      </c>
      <c r="AK136">
        <v>4.07</v>
      </c>
      <c r="AL136">
        <v>0</v>
      </c>
      <c r="AM136">
        <v>-6.08</v>
      </c>
      <c r="AN136">
        <v>0</v>
      </c>
      <c r="AO136">
        <v>0</v>
      </c>
      <c r="AP136">
        <v>1.75</v>
      </c>
      <c r="AQ136">
        <v>6.21</v>
      </c>
      <c r="AR136">
        <v>6.66</v>
      </c>
      <c r="AS136">
        <v>0.42</v>
      </c>
      <c r="AT136">
        <v>21.03</v>
      </c>
      <c r="AU136">
        <v>12.07</v>
      </c>
      <c r="AV136">
        <v>2.5299999999999998</v>
      </c>
      <c r="AW136">
        <v>0.15</v>
      </c>
      <c r="AX136">
        <v>0.22</v>
      </c>
      <c r="AY136">
        <v>1.08</v>
      </c>
      <c r="AZ136">
        <v>-0.87</v>
      </c>
      <c r="BA136">
        <v>0</v>
      </c>
      <c r="BB136">
        <v>0</v>
      </c>
      <c r="BC136">
        <v>0.5</v>
      </c>
      <c r="BD136">
        <v>1.43</v>
      </c>
      <c r="BE136">
        <v>1.76</v>
      </c>
      <c r="BF136">
        <v>0.12</v>
      </c>
      <c r="BG136">
        <v>6.92</v>
      </c>
      <c r="BH136">
        <v>0.54673700000000003</v>
      </c>
      <c r="BI136">
        <v>9.0814799999999994E-3</v>
      </c>
      <c r="BJ136">
        <v>3.1638800000000002E-2</v>
      </c>
      <c r="BK136">
        <v>0.14361299999999999</v>
      </c>
      <c r="BL136">
        <v>0</v>
      </c>
      <c r="BM136">
        <v>-6.98747E-3</v>
      </c>
      <c r="BN136">
        <v>0</v>
      </c>
      <c r="BO136">
        <v>0</v>
      </c>
      <c r="BP136">
        <v>5.8625900000000002E-2</v>
      </c>
      <c r="BQ136">
        <v>0.150563</v>
      </c>
      <c r="BR136">
        <v>0.24510499999999999</v>
      </c>
      <c r="BS136">
        <v>2.02483E-2</v>
      </c>
      <c r="BT136">
        <v>1.19862</v>
      </c>
      <c r="BU136">
        <v>0.73107</v>
      </c>
      <c r="BV136">
        <v>1650.67</v>
      </c>
      <c r="BW136">
        <v>233.12</v>
      </c>
      <c r="BX136">
        <v>277.07299999999998</v>
      </c>
      <c r="BY136">
        <v>1271.28</v>
      </c>
      <c r="BZ136">
        <v>-4222.1400000000003</v>
      </c>
      <c r="CA136">
        <v>505.55700000000002</v>
      </c>
      <c r="CB136">
        <v>1999.03</v>
      </c>
      <c r="CC136">
        <v>2025.88</v>
      </c>
      <c r="CD136">
        <v>119.621</v>
      </c>
      <c r="CE136">
        <v>3860.09</v>
      </c>
      <c r="CF136">
        <v>3432.14</v>
      </c>
      <c r="CG136">
        <v>72.246099999999998</v>
      </c>
      <c r="CH136">
        <v>0</v>
      </c>
      <c r="CI136">
        <v>0</v>
      </c>
      <c r="CJ136">
        <v>0</v>
      </c>
      <c r="CK136">
        <v>0</v>
      </c>
      <c r="CL136">
        <v>0</v>
      </c>
      <c r="CM136">
        <v>6.3</v>
      </c>
      <c r="CN136">
        <v>0.82</v>
      </c>
      <c r="CO136">
        <v>0.88</v>
      </c>
      <c r="CP136">
        <v>4.07</v>
      </c>
      <c r="CQ136">
        <v>-6.08</v>
      </c>
      <c r="CR136">
        <v>1.75</v>
      </c>
      <c r="CS136">
        <v>6.21</v>
      </c>
      <c r="CT136">
        <v>6.66</v>
      </c>
      <c r="CU136">
        <v>0.42</v>
      </c>
      <c r="CV136">
        <v>21.03</v>
      </c>
      <c r="CW136">
        <v>12.07</v>
      </c>
      <c r="CX136">
        <v>2.5099999999999998</v>
      </c>
      <c r="CY136">
        <v>0.15</v>
      </c>
      <c r="CZ136">
        <v>0.22</v>
      </c>
      <c r="DA136">
        <v>4.95</v>
      </c>
      <c r="DB136">
        <v>-0.87</v>
      </c>
      <c r="DC136">
        <v>0.5</v>
      </c>
      <c r="DD136">
        <v>1.43</v>
      </c>
      <c r="DE136">
        <v>1.76</v>
      </c>
      <c r="DF136">
        <v>0.12</v>
      </c>
      <c r="DG136">
        <v>10.77</v>
      </c>
      <c r="DH136">
        <v>0.54681000000000002</v>
      </c>
      <c r="DI136">
        <v>9.0814799999999994E-3</v>
      </c>
      <c r="DJ136">
        <v>3.1638800000000002E-2</v>
      </c>
      <c r="DK136">
        <v>0.14361199999999999</v>
      </c>
      <c r="DL136">
        <v>-6.98747E-3</v>
      </c>
      <c r="DM136">
        <v>5.8625900000000002E-2</v>
      </c>
      <c r="DN136">
        <v>0.150563</v>
      </c>
      <c r="DO136">
        <v>0.24510499999999999</v>
      </c>
      <c r="DP136">
        <v>2.02483E-2</v>
      </c>
      <c r="DQ136">
        <v>1.1987000000000001</v>
      </c>
      <c r="DR136">
        <v>0.73114199999999996</v>
      </c>
      <c r="DS136" t="s">
        <v>689</v>
      </c>
      <c r="DT136" t="s">
        <v>700</v>
      </c>
      <c r="DU136" t="s">
        <v>701</v>
      </c>
      <c r="DV136" t="s">
        <v>455</v>
      </c>
      <c r="DW136" s="117">
        <v>7.2875999999999998E-5</v>
      </c>
      <c r="DX136" s="117">
        <v>7.28708E-5</v>
      </c>
      <c r="EC136">
        <v>12.07</v>
      </c>
      <c r="ED136">
        <v>0</v>
      </c>
      <c r="EE136">
        <v>12.07</v>
      </c>
      <c r="EF136">
        <v>0</v>
      </c>
      <c r="EG136">
        <v>3.98</v>
      </c>
      <c r="EH136">
        <v>0</v>
      </c>
      <c r="EI136">
        <v>2.94</v>
      </c>
      <c r="EJ136">
        <v>4.8899999999999997</v>
      </c>
      <c r="EK136">
        <v>1</v>
      </c>
      <c r="EL136">
        <v>1</v>
      </c>
      <c r="EM136">
        <v>2.6873</v>
      </c>
      <c r="EP136">
        <v>1</v>
      </c>
      <c r="EQ136">
        <v>1</v>
      </c>
      <c r="ER136">
        <v>26.952999999999999</v>
      </c>
      <c r="ES136">
        <v>27.318999999999999</v>
      </c>
      <c r="ET136">
        <v>26.8795</v>
      </c>
      <c r="EU136">
        <v>27.244399999999999</v>
      </c>
      <c r="EV136">
        <v>562.57100000000003</v>
      </c>
      <c r="EW136">
        <v>33.603299999999997</v>
      </c>
      <c r="EX136">
        <v>49.9895</v>
      </c>
      <c r="EY136">
        <v>239.5</v>
      </c>
      <c r="EZ136">
        <v>0</v>
      </c>
      <c r="FA136">
        <v>-288.58</v>
      </c>
      <c r="FB136">
        <v>0</v>
      </c>
      <c r="FC136">
        <v>0</v>
      </c>
      <c r="FD136">
        <v>110.404</v>
      </c>
      <c r="FE136">
        <v>317.89800000000002</v>
      </c>
      <c r="FF136">
        <v>391.38499999999999</v>
      </c>
      <c r="FG136">
        <v>27.673200000000001</v>
      </c>
      <c r="FH136">
        <v>1444.44</v>
      </c>
      <c r="FI136">
        <v>0</v>
      </c>
      <c r="FJ136">
        <v>0</v>
      </c>
      <c r="FK136">
        <v>0</v>
      </c>
      <c r="FL136">
        <v>0</v>
      </c>
      <c r="FM136">
        <v>0</v>
      </c>
      <c r="FN136">
        <v>281.315</v>
      </c>
      <c r="FO136">
        <v>16.802499999999998</v>
      </c>
      <c r="FP136">
        <v>24.994700000000002</v>
      </c>
      <c r="FQ136">
        <v>119.75</v>
      </c>
      <c r="FR136">
        <v>-96.193399999999997</v>
      </c>
      <c r="FS136">
        <v>55.201799999999999</v>
      </c>
      <c r="FT136">
        <v>158.94900000000001</v>
      </c>
      <c r="FU136">
        <v>195.69200000000001</v>
      </c>
      <c r="FV136">
        <v>13.836600000000001</v>
      </c>
      <c r="FW136">
        <v>770.34900000000005</v>
      </c>
      <c r="FX136">
        <v>0</v>
      </c>
      <c r="FY136">
        <v>0</v>
      </c>
      <c r="FZ136">
        <v>0</v>
      </c>
      <c r="GA136">
        <v>0</v>
      </c>
      <c r="GB136">
        <v>2.6873</v>
      </c>
      <c r="GC136">
        <v>4223.38</v>
      </c>
      <c r="GD136">
        <v>1851.36</v>
      </c>
      <c r="GE136">
        <v>43.835900000000002</v>
      </c>
      <c r="GF136">
        <v>2.6873</v>
      </c>
      <c r="GG136">
        <v>4223.38</v>
      </c>
      <c r="GH136">
        <v>1851.38</v>
      </c>
      <c r="GI136">
        <v>43.836399999999998</v>
      </c>
      <c r="GJ136">
        <v>0</v>
      </c>
      <c r="GK136">
        <v>0</v>
      </c>
    </row>
    <row r="137" spans="1:193" x14ac:dyDescent="0.3">
      <c r="A137" s="110">
        <v>45966.865300925929</v>
      </c>
      <c r="B137" t="s">
        <v>826</v>
      </c>
      <c r="D137">
        <v>13</v>
      </c>
      <c r="E137">
        <v>1</v>
      </c>
      <c r="F137">
        <v>2100</v>
      </c>
      <c r="G137" t="s">
        <v>452</v>
      </c>
      <c r="H137" t="s">
        <v>453</v>
      </c>
      <c r="I137">
        <v>0</v>
      </c>
      <c r="J137">
        <v>0</v>
      </c>
      <c r="K137">
        <v>3.64</v>
      </c>
      <c r="L137">
        <v>108</v>
      </c>
      <c r="M137">
        <v>1124.9100000000001</v>
      </c>
      <c r="N137">
        <v>1517.04</v>
      </c>
      <c r="O137">
        <v>278.41300000000001</v>
      </c>
      <c r="P137">
        <v>1061.79</v>
      </c>
      <c r="Q137">
        <v>0</v>
      </c>
      <c r="R137">
        <v>-5318.81</v>
      </c>
      <c r="S137">
        <v>0</v>
      </c>
      <c r="T137">
        <v>0</v>
      </c>
      <c r="U137">
        <v>505.55700000000002</v>
      </c>
      <c r="V137">
        <v>2036.89</v>
      </c>
      <c r="W137">
        <v>2025.88</v>
      </c>
      <c r="X137">
        <v>119.621</v>
      </c>
      <c r="Y137">
        <v>3351.3</v>
      </c>
      <c r="Z137">
        <v>3982.15</v>
      </c>
      <c r="AA137">
        <v>542.71500000000003</v>
      </c>
      <c r="AB137">
        <v>0</v>
      </c>
      <c r="AC137">
        <v>0</v>
      </c>
      <c r="AD137">
        <v>0</v>
      </c>
      <c r="AE137">
        <v>0</v>
      </c>
      <c r="AF137">
        <v>0</v>
      </c>
      <c r="AG137">
        <v>0</v>
      </c>
      <c r="AH137">
        <v>4.41</v>
      </c>
      <c r="AI137">
        <v>5.14</v>
      </c>
      <c r="AJ137">
        <v>0.89</v>
      </c>
      <c r="AK137">
        <v>3.39</v>
      </c>
      <c r="AL137">
        <v>0</v>
      </c>
      <c r="AM137">
        <v>-7.83</v>
      </c>
      <c r="AN137">
        <v>0</v>
      </c>
      <c r="AO137">
        <v>0</v>
      </c>
      <c r="AP137">
        <v>1.76</v>
      </c>
      <c r="AQ137">
        <v>6.34</v>
      </c>
      <c r="AR137">
        <v>6.65</v>
      </c>
      <c r="AS137">
        <v>0.42</v>
      </c>
      <c r="AT137">
        <v>21.17</v>
      </c>
      <c r="AU137">
        <v>13.83</v>
      </c>
      <c r="AV137">
        <v>1.81</v>
      </c>
      <c r="AW137">
        <v>0.77</v>
      </c>
      <c r="AX137">
        <v>0.23</v>
      </c>
      <c r="AY137">
        <v>0.91</v>
      </c>
      <c r="AZ137">
        <v>-1.1200000000000001</v>
      </c>
      <c r="BA137">
        <v>0</v>
      </c>
      <c r="BB137">
        <v>0</v>
      </c>
      <c r="BC137">
        <v>0.5</v>
      </c>
      <c r="BD137">
        <v>1.45</v>
      </c>
      <c r="BE137">
        <v>1.76</v>
      </c>
      <c r="BF137">
        <v>0.12</v>
      </c>
      <c r="BG137">
        <v>6.43</v>
      </c>
      <c r="BH137">
        <v>0.43793399999999999</v>
      </c>
      <c r="BI137">
        <v>4.6129799999999999E-2</v>
      </c>
      <c r="BJ137">
        <v>3.1791800000000002E-2</v>
      </c>
      <c r="BK137">
        <v>0.117996</v>
      </c>
      <c r="BL137">
        <v>0</v>
      </c>
      <c r="BM137">
        <v>-1.0770399999999999E-2</v>
      </c>
      <c r="BN137">
        <v>0</v>
      </c>
      <c r="BO137">
        <v>0</v>
      </c>
      <c r="BP137">
        <v>5.8625900000000002E-2</v>
      </c>
      <c r="BQ137">
        <v>0.15293200000000001</v>
      </c>
      <c r="BR137">
        <v>0.24510499999999999</v>
      </c>
      <c r="BS137">
        <v>2.02483E-2</v>
      </c>
      <c r="BT137">
        <v>1.09999</v>
      </c>
      <c r="BU137">
        <v>0.63385100000000005</v>
      </c>
      <c r="BV137">
        <v>1124.94</v>
      </c>
      <c r="BW137">
        <v>1517.09</v>
      </c>
      <c r="BX137">
        <v>278.41300000000001</v>
      </c>
      <c r="BY137">
        <v>1061.79</v>
      </c>
      <c r="BZ137">
        <v>-5318.81</v>
      </c>
      <c r="CA137">
        <v>505.55700000000002</v>
      </c>
      <c r="CB137">
        <v>2036.89</v>
      </c>
      <c r="CC137">
        <v>2025.88</v>
      </c>
      <c r="CD137">
        <v>119.621</v>
      </c>
      <c r="CE137">
        <v>3351.37</v>
      </c>
      <c r="CF137">
        <v>3982.23</v>
      </c>
      <c r="CG137">
        <v>542.73699999999997</v>
      </c>
      <c r="CH137">
        <v>0</v>
      </c>
      <c r="CI137">
        <v>0</v>
      </c>
      <c r="CJ137">
        <v>0</v>
      </c>
      <c r="CK137">
        <v>0</v>
      </c>
      <c r="CL137">
        <v>0</v>
      </c>
      <c r="CM137">
        <v>4.41</v>
      </c>
      <c r="CN137">
        <v>5.14</v>
      </c>
      <c r="CO137">
        <v>0.89</v>
      </c>
      <c r="CP137">
        <v>3.39</v>
      </c>
      <c r="CQ137">
        <v>-7.83</v>
      </c>
      <c r="CR137">
        <v>1.76</v>
      </c>
      <c r="CS137">
        <v>6.34</v>
      </c>
      <c r="CT137">
        <v>6.65</v>
      </c>
      <c r="CU137">
        <v>0.42</v>
      </c>
      <c r="CV137">
        <v>21.17</v>
      </c>
      <c r="CW137">
        <v>13.83</v>
      </c>
      <c r="CX137">
        <v>1.79</v>
      </c>
      <c r="CY137">
        <v>0.77</v>
      </c>
      <c r="CZ137">
        <v>0.23</v>
      </c>
      <c r="DA137">
        <v>4.5599999999999996</v>
      </c>
      <c r="DB137">
        <v>-1.1200000000000001</v>
      </c>
      <c r="DC137">
        <v>0.5</v>
      </c>
      <c r="DD137">
        <v>1.46</v>
      </c>
      <c r="DE137">
        <v>1.76</v>
      </c>
      <c r="DF137">
        <v>0.12</v>
      </c>
      <c r="DG137">
        <v>10.07</v>
      </c>
      <c r="DH137">
        <v>0.437948</v>
      </c>
      <c r="DI137">
        <v>4.6129900000000001E-2</v>
      </c>
      <c r="DJ137">
        <v>3.1791800000000002E-2</v>
      </c>
      <c r="DK137">
        <v>0.117996</v>
      </c>
      <c r="DL137">
        <v>-1.0770399999999999E-2</v>
      </c>
      <c r="DM137">
        <v>5.8625900000000002E-2</v>
      </c>
      <c r="DN137">
        <v>0.15293200000000001</v>
      </c>
      <c r="DO137">
        <v>0.24510499999999999</v>
      </c>
      <c r="DP137">
        <v>2.02483E-2</v>
      </c>
      <c r="DQ137">
        <v>1.1000099999999999</v>
      </c>
      <c r="DR137">
        <v>0.63386600000000004</v>
      </c>
      <c r="DS137" t="s">
        <v>689</v>
      </c>
      <c r="DT137" t="s">
        <v>700</v>
      </c>
      <c r="DU137" t="s">
        <v>701</v>
      </c>
      <c r="DV137" t="s">
        <v>455</v>
      </c>
      <c r="DW137" s="117">
        <v>1.47108E-5</v>
      </c>
      <c r="DX137" s="117">
        <v>1.4707400000000001E-5</v>
      </c>
      <c r="EC137">
        <v>13.83</v>
      </c>
      <c r="ED137">
        <v>0</v>
      </c>
      <c r="EE137">
        <v>13.83</v>
      </c>
      <c r="EF137">
        <v>0</v>
      </c>
      <c r="EG137">
        <v>3.72</v>
      </c>
      <c r="EH137">
        <v>0</v>
      </c>
      <c r="EI137">
        <v>2.85</v>
      </c>
      <c r="EJ137">
        <v>4.5</v>
      </c>
      <c r="EK137">
        <v>1</v>
      </c>
      <c r="EL137">
        <v>1</v>
      </c>
      <c r="EM137">
        <v>3.3874</v>
      </c>
      <c r="EP137">
        <v>1</v>
      </c>
      <c r="EQ137">
        <v>1</v>
      </c>
      <c r="ER137">
        <v>28.207000000000001</v>
      </c>
      <c r="ES137">
        <v>28.599</v>
      </c>
      <c r="ET137">
        <v>28.185700000000001</v>
      </c>
      <c r="EU137">
        <v>28.577200000000001</v>
      </c>
      <c r="EV137">
        <v>401.77</v>
      </c>
      <c r="EW137">
        <v>170.16</v>
      </c>
      <c r="EX137">
        <v>50.231200000000001</v>
      </c>
      <c r="EY137">
        <v>201.572</v>
      </c>
      <c r="EZ137">
        <v>0</v>
      </c>
      <c r="FA137">
        <v>-373.55</v>
      </c>
      <c r="FB137">
        <v>0</v>
      </c>
      <c r="FC137">
        <v>0</v>
      </c>
      <c r="FD137">
        <v>110.404</v>
      </c>
      <c r="FE137">
        <v>323.11200000000002</v>
      </c>
      <c r="FF137">
        <v>391.38499999999999</v>
      </c>
      <c r="FG137">
        <v>27.673200000000001</v>
      </c>
      <c r="FH137">
        <v>1302.76</v>
      </c>
      <c r="FI137">
        <v>0</v>
      </c>
      <c r="FJ137">
        <v>0</v>
      </c>
      <c r="FK137">
        <v>0</v>
      </c>
      <c r="FL137">
        <v>0</v>
      </c>
      <c r="FM137">
        <v>0</v>
      </c>
      <c r="FN137">
        <v>200.89</v>
      </c>
      <c r="FO137">
        <v>85.082300000000004</v>
      </c>
      <c r="FP137">
        <v>25.115600000000001</v>
      </c>
      <c r="FQ137">
        <v>100.786</v>
      </c>
      <c r="FR137">
        <v>-124.517</v>
      </c>
      <c r="FS137">
        <v>55.201799999999999</v>
      </c>
      <c r="FT137">
        <v>161.55600000000001</v>
      </c>
      <c r="FU137">
        <v>195.69200000000001</v>
      </c>
      <c r="FV137">
        <v>13.836600000000001</v>
      </c>
      <c r="FW137">
        <v>713.64400000000001</v>
      </c>
      <c r="FX137">
        <v>0</v>
      </c>
      <c r="FY137">
        <v>0</v>
      </c>
      <c r="FZ137">
        <v>0</v>
      </c>
      <c r="GA137">
        <v>0</v>
      </c>
      <c r="GB137">
        <v>3.3874</v>
      </c>
      <c r="GC137">
        <v>5320.37</v>
      </c>
      <c r="GD137">
        <v>2282.4</v>
      </c>
      <c r="GE137">
        <v>42.899299999999997</v>
      </c>
      <c r="GF137">
        <v>3.3874</v>
      </c>
      <c r="GG137">
        <v>5320.37</v>
      </c>
      <c r="GH137">
        <v>2282.39</v>
      </c>
      <c r="GI137">
        <v>42.899099999999997</v>
      </c>
      <c r="GJ137">
        <v>0</v>
      </c>
      <c r="GK137">
        <v>0</v>
      </c>
    </row>
    <row r="138" spans="1:193" x14ac:dyDescent="0.3">
      <c r="A138" s="110">
        <v>45966.865949074076</v>
      </c>
      <c r="B138" t="s">
        <v>827</v>
      </c>
      <c r="D138">
        <v>14</v>
      </c>
      <c r="E138">
        <v>1</v>
      </c>
      <c r="F138">
        <v>2100</v>
      </c>
      <c r="G138" t="s">
        <v>452</v>
      </c>
      <c r="H138" t="s">
        <v>453</v>
      </c>
      <c r="I138">
        <v>0</v>
      </c>
      <c r="J138">
        <v>0</v>
      </c>
      <c r="K138">
        <v>3.56</v>
      </c>
      <c r="L138">
        <v>68</v>
      </c>
      <c r="M138">
        <v>1647.07</v>
      </c>
      <c r="N138">
        <v>1047.19</v>
      </c>
      <c r="O138">
        <v>275.608</v>
      </c>
      <c r="P138">
        <v>1245.97</v>
      </c>
      <c r="Q138">
        <v>0</v>
      </c>
      <c r="R138">
        <v>-5114.33</v>
      </c>
      <c r="S138">
        <v>0</v>
      </c>
      <c r="T138">
        <v>0</v>
      </c>
      <c r="U138">
        <v>505.55700000000002</v>
      </c>
      <c r="V138">
        <v>2016.99</v>
      </c>
      <c r="W138">
        <v>2025.88</v>
      </c>
      <c r="X138">
        <v>119.621</v>
      </c>
      <c r="Y138">
        <v>3769.56</v>
      </c>
      <c r="Z138">
        <v>4215.84</v>
      </c>
      <c r="AA138">
        <v>343.702</v>
      </c>
      <c r="AB138">
        <v>0</v>
      </c>
      <c r="AC138">
        <v>0</v>
      </c>
      <c r="AD138">
        <v>0</v>
      </c>
      <c r="AE138">
        <v>0</v>
      </c>
      <c r="AF138">
        <v>0</v>
      </c>
      <c r="AG138">
        <v>0</v>
      </c>
      <c r="AH138">
        <v>6.46</v>
      </c>
      <c r="AI138">
        <v>3.18</v>
      </c>
      <c r="AJ138">
        <v>0.88</v>
      </c>
      <c r="AK138">
        <v>4.01</v>
      </c>
      <c r="AL138">
        <v>0</v>
      </c>
      <c r="AM138">
        <v>-8.27</v>
      </c>
      <c r="AN138">
        <v>0</v>
      </c>
      <c r="AO138">
        <v>0</v>
      </c>
      <c r="AP138">
        <v>1.72</v>
      </c>
      <c r="AQ138">
        <v>6.22</v>
      </c>
      <c r="AR138">
        <v>6.62</v>
      </c>
      <c r="AS138">
        <v>0.42</v>
      </c>
      <c r="AT138">
        <v>21.24</v>
      </c>
      <c r="AU138">
        <v>14.53</v>
      </c>
      <c r="AV138">
        <v>2.73</v>
      </c>
      <c r="AW138">
        <v>0.45</v>
      </c>
      <c r="AX138">
        <v>0.22</v>
      </c>
      <c r="AY138">
        <v>1.1299999999999999</v>
      </c>
      <c r="AZ138">
        <v>-1.36</v>
      </c>
      <c r="BA138">
        <v>0</v>
      </c>
      <c r="BB138">
        <v>0</v>
      </c>
      <c r="BC138">
        <v>0.5</v>
      </c>
      <c r="BD138">
        <v>1.44</v>
      </c>
      <c r="BE138">
        <v>1.76</v>
      </c>
      <c r="BF138">
        <v>0.12</v>
      </c>
      <c r="BG138">
        <v>6.99</v>
      </c>
      <c r="BH138">
        <v>0.63446599999999997</v>
      </c>
      <c r="BI138">
        <v>1.81313E-2</v>
      </c>
      <c r="BJ138">
        <v>3.1471499999999999E-2</v>
      </c>
      <c r="BK138">
        <v>0.15937499999999999</v>
      </c>
      <c r="BL138">
        <v>0</v>
      </c>
      <c r="BM138">
        <v>-1.7686500000000001E-2</v>
      </c>
      <c r="BN138">
        <v>0</v>
      </c>
      <c r="BO138">
        <v>0</v>
      </c>
      <c r="BP138">
        <v>5.8625900000000002E-2</v>
      </c>
      <c r="BQ138">
        <v>0.15079600000000001</v>
      </c>
      <c r="BR138">
        <v>0.24510499999999999</v>
      </c>
      <c r="BS138">
        <v>2.02483E-2</v>
      </c>
      <c r="BT138">
        <v>1.30053</v>
      </c>
      <c r="BU138">
        <v>0.84344399999999997</v>
      </c>
      <c r="BV138">
        <v>1647.17</v>
      </c>
      <c r="BW138">
        <v>1047.24</v>
      </c>
      <c r="BX138">
        <v>275.608</v>
      </c>
      <c r="BY138">
        <v>1245.97</v>
      </c>
      <c r="BZ138">
        <v>-5114.33</v>
      </c>
      <c r="CA138">
        <v>505.55700000000002</v>
      </c>
      <c r="CB138">
        <v>2016.99</v>
      </c>
      <c r="CC138">
        <v>2025.88</v>
      </c>
      <c r="CD138">
        <v>119.621</v>
      </c>
      <c r="CE138">
        <v>3769.7</v>
      </c>
      <c r="CF138">
        <v>4215.9799999999996</v>
      </c>
      <c r="CG138">
        <v>343.72399999999999</v>
      </c>
      <c r="CH138">
        <v>0</v>
      </c>
      <c r="CI138">
        <v>0</v>
      </c>
      <c r="CJ138">
        <v>0</v>
      </c>
      <c r="CK138">
        <v>0</v>
      </c>
      <c r="CL138">
        <v>0</v>
      </c>
      <c r="CM138">
        <v>6.46</v>
      </c>
      <c r="CN138">
        <v>3.18</v>
      </c>
      <c r="CO138">
        <v>0.88</v>
      </c>
      <c r="CP138">
        <v>4.01</v>
      </c>
      <c r="CQ138">
        <v>-8.27</v>
      </c>
      <c r="CR138">
        <v>1.72</v>
      </c>
      <c r="CS138">
        <v>6.22</v>
      </c>
      <c r="CT138">
        <v>6.62</v>
      </c>
      <c r="CU138">
        <v>0.42</v>
      </c>
      <c r="CV138">
        <v>21.24</v>
      </c>
      <c r="CW138">
        <v>14.53</v>
      </c>
      <c r="CX138">
        <v>2.72</v>
      </c>
      <c r="CY138">
        <v>0.45</v>
      </c>
      <c r="CZ138">
        <v>0.22</v>
      </c>
      <c r="DA138">
        <v>4.7</v>
      </c>
      <c r="DB138">
        <v>-1.36</v>
      </c>
      <c r="DC138">
        <v>0.5</v>
      </c>
      <c r="DD138">
        <v>1.44</v>
      </c>
      <c r="DE138">
        <v>1.76</v>
      </c>
      <c r="DF138">
        <v>0.12</v>
      </c>
      <c r="DG138">
        <v>10.55</v>
      </c>
      <c r="DH138">
        <v>0.63450300000000004</v>
      </c>
      <c r="DI138">
        <v>1.81312E-2</v>
      </c>
      <c r="DJ138">
        <v>3.1471499999999999E-2</v>
      </c>
      <c r="DK138">
        <v>0.15937499999999999</v>
      </c>
      <c r="DL138">
        <v>-1.7686500000000001E-2</v>
      </c>
      <c r="DM138">
        <v>5.8625900000000002E-2</v>
      </c>
      <c r="DN138">
        <v>0.15079600000000001</v>
      </c>
      <c r="DO138">
        <v>0.24510499999999999</v>
      </c>
      <c r="DP138">
        <v>2.02483E-2</v>
      </c>
      <c r="DQ138">
        <v>1.30057</v>
      </c>
      <c r="DR138">
        <v>0.84348199999999995</v>
      </c>
      <c r="DS138" t="s">
        <v>689</v>
      </c>
      <c r="DT138" t="s">
        <v>700</v>
      </c>
      <c r="DU138" t="s">
        <v>701</v>
      </c>
      <c r="DV138" t="s">
        <v>455</v>
      </c>
      <c r="DW138" s="117">
        <v>3.7608199999999997E-5</v>
      </c>
      <c r="DX138" s="117">
        <v>3.76037E-5</v>
      </c>
      <c r="EC138">
        <v>14.53</v>
      </c>
      <c r="ED138">
        <v>0</v>
      </c>
      <c r="EE138">
        <v>14.53</v>
      </c>
      <c r="EF138">
        <v>0</v>
      </c>
      <c r="EG138">
        <v>4.53</v>
      </c>
      <c r="EH138">
        <v>0</v>
      </c>
      <c r="EI138">
        <v>3.45</v>
      </c>
      <c r="EJ138">
        <v>4.6399999999999997</v>
      </c>
      <c r="EK138">
        <v>1</v>
      </c>
      <c r="EL138">
        <v>1</v>
      </c>
      <c r="EM138">
        <v>2.8161</v>
      </c>
      <c r="EP138">
        <v>1</v>
      </c>
      <c r="EQ138">
        <v>1</v>
      </c>
      <c r="ER138">
        <v>32.088000000000001</v>
      </c>
      <c r="ES138">
        <v>32.56</v>
      </c>
      <c r="ET138">
        <v>32.053400000000003</v>
      </c>
      <c r="EU138">
        <v>32.523899999999998</v>
      </c>
      <c r="EV138">
        <v>607.596</v>
      </c>
      <c r="EW138">
        <v>99.015500000000003</v>
      </c>
      <c r="EX138">
        <v>49.725099999999998</v>
      </c>
      <c r="EY138">
        <v>251.43299999999999</v>
      </c>
      <c r="EZ138">
        <v>0</v>
      </c>
      <c r="FA138">
        <v>-453.904</v>
      </c>
      <c r="FB138">
        <v>0</v>
      </c>
      <c r="FC138">
        <v>0</v>
      </c>
      <c r="FD138">
        <v>110.404</v>
      </c>
      <c r="FE138">
        <v>319.5</v>
      </c>
      <c r="FF138">
        <v>391.38499999999999</v>
      </c>
      <c r="FG138">
        <v>27.673200000000001</v>
      </c>
      <c r="FH138">
        <v>1402.83</v>
      </c>
      <c r="FI138">
        <v>0</v>
      </c>
      <c r="FJ138">
        <v>0</v>
      </c>
      <c r="FK138">
        <v>0</v>
      </c>
      <c r="FL138">
        <v>0</v>
      </c>
      <c r="FM138">
        <v>0</v>
      </c>
      <c r="FN138">
        <v>303.81700000000001</v>
      </c>
      <c r="FO138">
        <v>49.509700000000002</v>
      </c>
      <c r="FP138">
        <v>24.862500000000001</v>
      </c>
      <c r="FQ138">
        <v>125.717</v>
      </c>
      <c r="FR138">
        <v>-151.30099999999999</v>
      </c>
      <c r="FS138">
        <v>55.201799999999999</v>
      </c>
      <c r="FT138">
        <v>159.75</v>
      </c>
      <c r="FU138">
        <v>195.69200000000001</v>
      </c>
      <c r="FV138">
        <v>13.836600000000001</v>
      </c>
      <c r="FW138">
        <v>777.08500000000004</v>
      </c>
      <c r="FX138">
        <v>0</v>
      </c>
      <c r="FY138">
        <v>0</v>
      </c>
      <c r="FZ138">
        <v>0</v>
      </c>
      <c r="GA138">
        <v>0</v>
      </c>
      <c r="GB138">
        <v>2.8161</v>
      </c>
      <c r="GC138">
        <v>5115.83</v>
      </c>
      <c r="GD138">
        <v>2048.85</v>
      </c>
      <c r="GE138">
        <v>40.049100000000003</v>
      </c>
      <c r="GF138">
        <v>2.8161</v>
      </c>
      <c r="GG138">
        <v>5115.83</v>
      </c>
      <c r="GH138">
        <v>2048.84</v>
      </c>
      <c r="GI138">
        <v>40.048900000000003</v>
      </c>
      <c r="GJ138">
        <v>0</v>
      </c>
      <c r="GK138">
        <v>0</v>
      </c>
    </row>
    <row r="139" spans="1:193" x14ac:dyDescent="0.3">
      <c r="A139" s="110">
        <v>45966.866608796299</v>
      </c>
      <c r="B139" t="s">
        <v>828</v>
      </c>
      <c r="D139">
        <v>15</v>
      </c>
      <c r="E139">
        <v>1</v>
      </c>
      <c r="F139">
        <v>2100</v>
      </c>
      <c r="G139" t="s">
        <v>452</v>
      </c>
      <c r="H139" t="s">
        <v>453</v>
      </c>
      <c r="I139">
        <v>0</v>
      </c>
      <c r="J139">
        <v>0</v>
      </c>
      <c r="K139">
        <v>3.09</v>
      </c>
      <c r="L139">
        <v>179</v>
      </c>
      <c r="M139">
        <v>104.18</v>
      </c>
      <c r="N139">
        <v>4034.15</v>
      </c>
      <c r="O139">
        <v>277.42</v>
      </c>
      <c r="P139">
        <v>666.27599999999995</v>
      </c>
      <c r="Q139">
        <v>0</v>
      </c>
      <c r="R139">
        <v>-7993.85</v>
      </c>
      <c r="S139">
        <v>0</v>
      </c>
      <c r="T139">
        <v>0</v>
      </c>
      <c r="U139">
        <v>505.55700000000002</v>
      </c>
      <c r="V139">
        <v>2094.3200000000002</v>
      </c>
      <c r="W139">
        <v>2025.88</v>
      </c>
      <c r="X139">
        <v>119.621</v>
      </c>
      <c r="Y139">
        <v>1833.56</v>
      </c>
      <c r="Z139">
        <v>5082.03</v>
      </c>
      <c r="AA139">
        <v>890.49099999999999</v>
      </c>
      <c r="AB139">
        <v>0</v>
      </c>
      <c r="AC139">
        <v>0</v>
      </c>
      <c r="AD139">
        <v>0</v>
      </c>
      <c r="AE139">
        <v>0</v>
      </c>
      <c r="AF139">
        <v>0</v>
      </c>
      <c r="AG139">
        <v>0</v>
      </c>
      <c r="AH139">
        <v>0.47</v>
      </c>
      <c r="AI139">
        <v>12.18</v>
      </c>
      <c r="AJ139">
        <v>0.89</v>
      </c>
      <c r="AK139">
        <v>2.1</v>
      </c>
      <c r="AL139">
        <v>0</v>
      </c>
      <c r="AM139">
        <v>-12.02</v>
      </c>
      <c r="AN139">
        <v>0</v>
      </c>
      <c r="AO139">
        <v>0</v>
      </c>
      <c r="AP139">
        <v>1.72</v>
      </c>
      <c r="AQ139">
        <v>6.47</v>
      </c>
      <c r="AR139">
        <v>6.61</v>
      </c>
      <c r="AS139">
        <v>0.42</v>
      </c>
      <c r="AT139">
        <v>18.84</v>
      </c>
      <c r="AU139">
        <v>15.64</v>
      </c>
      <c r="AV139">
        <v>0.23</v>
      </c>
      <c r="AW139">
        <v>1.73</v>
      </c>
      <c r="AX139">
        <v>0.23</v>
      </c>
      <c r="AY139">
        <v>0.56999999999999995</v>
      </c>
      <c r="AZ139">
        <v>-2.16</v>
      </c>
      <c r="BA139">
        <v>0</v>
      </c>
      <c r="BB139">
        <v>0</v>
      </c>
      <c r="BC139">
        <v>0.5</v>
      </c>
      <c r="BD139">
        <v>1.49</v>
      </c>
      <c r="BE139">
        <v>1.76</v>
      </c>
      <c r="BF139">
        <v>0.12</v>
      </c>
      <c r="BG139">
        <v>4.47</v>
      </c>
      <c r="BH139">
        <v>5.7155999999999998E-2</v>
      </c>
      <c r="BI139">
        <v>0.149288</v>
      </c>
      <c r="BJ139">
        <v>3.1678400000000002E-2</v>
      </c>
      <c r="BK139">
        <v>6.9478200000000004E-2</v>
      </c>
      <c r="BL139">
        <v>0</v>
      </c>
      <c r="BM139">
        <v>-3.0804499999999999E-2</v>
      </c>
      <c r="BN139">
        <v>0</v>
      </c>
      <c r="BO139">
        <v>0</v>
      </c>
      <c r="BP139">
        <v>5.8625900000000002E-2</v>
      </c>
      <c r="BQ139">
        <v>0.15784599999999999</v>
      </c>
      <c r="BR139">
        <v>0.24510499999999999</v>
      </c>
      <c r="BS139">
        <v>2.02483E-2</v>
      </c>
      <c r="BT139">
        <v>0.75862099999999999</v>
      </c>
      <c r="BU139">
        <v>0.30759999999999998</v>
      </c>
      <c r="BV139">
        <v>104.179</v>
      </c>
      <c r="BW139">
        <v>4034.17</v>
      </c>
      <c r="BX139">
        <v>277.42</v>
      </c>
      <c r="BY139">
        <v>666.27599999999995</v>
      </c>
      <c r="BZ139">
        <v>-7993.85</v>
      </c>
      <c r="CA139">
        <v>505.55700000000002</v>
      </c>
      <c r="CB139">
        <v>2094.3200000000002</v>
      </c>
      <c r="CC139">
        <v>2025.88</v>
      </c>
      <c r="CD139">
        <v>119.621</v>
      </c>
      <c r="CE139">
        <v>1833.57</v>
      </c>
      <c r="CF139">
        <v>5082.04</v>
      </c>
      <c r="CG139">
        <v>890.495</v>
      </c>
      <c r="CH139">
        <v>0</v>
      </c>
      <c r="CI139">
        <v>0</v>
      </c>
      <c r="CJ139">
        <v>0</v>
      </c>
      <c r="CK139">
        <v>0</v>
      </c>
      <c r="CL139">
        <v>0</v>
      </c>
      <c r="CM139">
        <v>0.47</v>
      </c>
      <c r="CN139">
        <v>12.18</v>
      </c>
      <c r="CO139">
        <v>0.89</v>
      </c>
      <c r="CP139">
        <v>2.1</v>
      </c>
      <c r="CQ139">
        <v>-12.02</v>
      </c>
      <c r="CR139">
        <v>1.72</v>
      </c>
      <c r="CS139">
        <v>6.47</v>
      </c>
      <c r="CT139">
        <v>6.61</v>
      </c>
      <c r="CU139">
        <v>0.42</v>
      </c>
      <c r="CV139">
        <v>18.84</v>
      </c>
      <c r="CW139">
        <v>15.64</v>
      </c>
      <c r="CX139">
        <v>0.23</v>
      </c>
      <c r="CY139">
        <v>1.74</v>
      </c>
      <c r="CZ139">
        <v>0.23</v>
      </c>
      <c r="DA139">
        <v>3.64</v>
      </c>
      <c r="DB139">
        <v>-2.16</v>
      </c>
      <c r="DC139">
        <v>0.5</v>
      </c>
      <c r="DD139">
        <v>1.5</v>
      </c>
      <c r="DE139">
        <v>1.76</v>
      </c>
      <c r="DF139">
        <v>0.12</v>
      </c>
      <c r="DG139">
        <v>7.56</v>
      </c>
      <c r="DH139">
        <v>5.7154999999999997E-2</v>
      </c>
      <c r="DI139">
        <v>0.149288</v>
      </c>
      <c r="DJ139">
        <v>3.1678400000000002E-2</v>
      </c>
      <c r="DK139">
        <v>6.9478200000000004E-2</v>
      </c>
      <c r="DL139">
        <v>-3.0804499999999999E-2</v>
      </c>
      <c r="DM139">
        <v>5.8625900000000002E-2</v>
      </c>
      <c r="DN139">
        <v>0.15784599999999999</v>
      </c>
      <c r="DO139">
        <v>0.24510499999999999</v>
      </c>
      <c r="DP139">
        <v>2.02483E-2</v>
      </c>
      <c r="DQ139">
        <v>0.75861999999999996</v>
      </c>
      <c r="DR139">
        <v>0.30759999999999998</v>
      </c>
      <c r="DS139" t="s">
        <v>689</v>
      </c>
      <c r="DT139" t="s">
        <v>700</v>
      </c>
      <c r="DU139" t="s">
        <v>701</v>
      </c>
      <c r="DV139" t="s">
        <v>455</v>
      </c>
      <c r="DW139" s="117">
        <v>-7.73746E-7</v>
      </c>
      <c r="DX139" s="117">
        <v>-7.7701599999999995E-7</v>
      </c>
      <c r="EC139">
        <v>15.64</v>
      </c>
      <c r="ED139">
        <v>0</v>
      </c>
      <c r="EE139">
        <v>15.64</v>
      </c>
      <c r="EF139">
        <v>0</v>
      </c>
      <c r="EG139">
        <v>2.76</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51.950699999999998</v>
      </c>
      <c r="EW139">
        <v>384.87200000000001</v>
      </c>
      <c r="EX139">
        <v>50.052</v>
      </c>
      <c r="EY139">
        <v>125.925</v>
      </c>
      <c r="EZ139">
        <v>0</v>
      </c>
      <c r="FA139">
        <v>-720.75</v>
      </c>
      <c r="FB139">
        <v>0</v>
      </c>
      <c r="FC139">
        <v>0</v>
      </c>
      <c r="FD139">
        <v>110.404</v>
      </c>
      <c r="FE139">
        <v>332.23599999999999</v>
      </c>
      <c r="FF139">
        <v>391.38499999999999</v>
      </c>
      <c r="FG139">
        <v>27.673200000000001</v>
      </c>
      <c r="FH139">
        <v>753.74699999999996</v>
      </c>
      <c r="FI139">
        <v>0</v>
      </c>
      <c r="FJ139">
        <v>0</v>
      </c>
      <c r="FK139">
        <v>0</v>
      </c>
      <c r="FL139">
        <v>0</v>
      </c>
      <c r="FM139">
        <v>0</v>
      </c>
      <c r="FN139">
        <v>25.975000000000001</v>
      </c>
      <c r="FO139">
        <v>192.43700000000001</v>
      </c>
      <c r="FP139">
        <v>25.026</v>
      </c>
      <c r="FQ139">
        <v>62.962400000000002</v>
      </c>
      <c r="FR139">
        <v>-240.25</v>
      </c>
      <c r="FS139">
        <v>55.201799999999999</v>
      </c>
      <c r="FT139">
        <v>166.11799999999999</v>
      </c>
      <c r="FU139">
        <v>195.69200000000001</v>
      </c>
      <c r="FV139">
        <v>13.836600000000001</v>
      </c>
      <c r="FW139">
        <v>496.99900000000002</v>
      </c>
      <c r="FX139">
        <v>0</v>
      </c>
      <c r="FY139">
        <v>0</v>
      </c>
      <c r="FZ139">
        <v>0</v>
      </c>
      <c r="GA139">
        <v>0</v>
      </c>
      <c r="GB139">
        <v>4.7460000000000004</v>
      </c>
      <c r="GC139">
        <v>7996.19</v>
      </c>
      <c r="GD139">
        <v>3557.08</v>
      </c>
      <c r="GE139">
        <v>44.4846</v>
      </c>
      <c r="GF139">
        <v>4.7460000000000004</v>
      </c>
      <c r="GG139">
        <v>7996.19</v>
      </c>
      <c r="GH139">
        <v>3557.07</v>
      </c>
      <c r="GI139">
        <v>44.4846</v>
      </c>
      <c r="GJ139">
        <v>0</v>
      </c>
      <c r="GK139">
        <v>0</v>
      </c>
    </row>
    <row r="140" spans="1:193" x14ac:dyDescent="0.3">
      <c r="A140" s="110">
        <v>45966.867245370369</v>
      </c>
      <c r="B140" t="s">
        <v>829</v>
      </c>
      <c r="D140">
        <v>16</v>
      </c>
      <c r="E140">
        <v>1</v>
      </c>
      <c r="F140">
        <v>2100</v>
      </c>
      <c r="G140" t="s">
        <v>452</v>
      </c>
      <c r="H140" t="s">
        <v>453</v>
      </c>
      <c r="I140">
        <v>0</v>
      </c>
      <c r="J140">
        <v>0</v>
      </c>
      <c r="K140">
        <v>4.07</v>
      </c>
      <c r="L140" t="s">
        <v>688</v>
      </c>
      <c r="M140">
        <v>3146.71</v>
      </c>
      <c r="N140">
        <v>73.120699999999999</v>
      </c>
      <c r="O140">
        <v>277.75799999999998</v>
      </c>
      <c r="P140">
        <v>1303.8699999999999</v>
      </c>
      <c r="Q140">
        <v>0</v>
      </c>
      <c r="R140">
        <v>-4061.59</v>
      </c>
      <c r="S140">
        <v>0</v>
      </c>
      <c r="T140">
        <v>0</v>
      </c>
      <c r="U140">
        <v>505.55700000000002</v>
      </c>
      <c r="V140">
        <v>1971.9</v>
      </c>
      <c r="W140">
        <v>2025.88</v>
      </c>
      <c r="X140">
        <v>119.621</v>
      </c>
      <c r="Y140">
        <v>5362.83</v>
      </c>
      <c r="Z140">
        <v>4801.46</v>
      </c>
      <c r="AA140">
        <v>47.243899999999996</v>
      </c>
      <c r="AB140">
        <v>0</v>
      </c>
      <c r="AC140">
        <v>0</v>
      </c>
      <c r="AD140">
        <v>0</v>
      </c>
      <c r="AE140">
        <v>0</v>
      </c>
      <c r="AF140">
        <v>0</v>
      </c>
      <c r="AG140">
        <v>0</v>
      </c>
      <c r="AH140">
        <v>11.87</v>
      </c>
      <c r="AI140">
        <v>0.2</v>
      </c>
      <c r="AJ140">
        <v>0.89</v>
      </c>
      <c r="AK140">
        <v>4.34</v>
      </c>
      <c r="AL140">
        <v>0</v>
      </c>
      <c r="AM140">
        <v>-6.27</v>
      </c>
      <c r="AN140">
        <v>0</v>
      </c>
      <c r="AO140">
        <v>0</v>
      </c>
      <c r="AP140">
        <v>1.75</v>
      </c>
      <c r="AQ140">
        <v>6.14</v>
      </c>
      <c r="AR140">
        <v>6.68</v>
      </c>
      <c r="AS140">
        <v>0.42</v>
      </c>
      <c r="AT140">
        <v>26.02</v>
      </c>
      <c r="AU140">
        <v>17.3</v>
      </c>
      <c r="AV140">
        <v>4.25</v>
      </c>
      <c r="AW140">
        <v>0.04</v>
      </c>
      <c r="AX140">
        <v>0.23</v>
      </c>
      <c r="AY140">
        <v>1.2</v>
      </c>
      <c r="AZ140">
        <v>-0.94</v>
      </c>
      <c r="BA140">
        <v>0</v>
      </c>
      <c r="BB140">
        <v>0</v>
      </c>
      <c r="BC140">
        <v>0.5</v>
      </c>
      <c r="BD140">
        <v>1.41</v>
      </c>
      <c r="BE140">
        <v>1.76</v>
      </c>
      <c r="BF140">
        <v>0.12</v>
      </c>
      <c r="BG140">
        <v>8.57</v>
      </c>
      <c r="BH140">
        <v>0.76951199999999997</v>
      </c>
      <c r="BI140" s="117">
        <v>6.3240199999999996E-6</v>
      </c>
      <c r="BJ140">
        <v>3.1717099999999998E-2</v>
      </c>
      <c r="BK140">
        <v>0.165657</v>
      </c>
      <c r="BL140">
        <v>0</v>
      </c>
      <c r="BM140">
        <v>-9.3560299999999996E-3</v>
      </c>
      <c r="BN140">
        <v>0</v>
      </c>
      <c r="BO140">
        <v>0</v>
      </c>
      <c r="BP140">
        <v>5.8625900000000002E-2</v>
      </c>
      <c r="BQ140">
        <v>0.14764099999999999</v>
      </c>
      <c r="BR140">
        <v>0.24510499999999999</v>
      </c>
      <c r="BS140">
        <v>2.02483E-2</v>
      </c>
      <c r="BT140">
        <v>1.42916</v>
      </c>
      <c r="BU140">
        <v>0.966893</v>
      </c>
      <c r="BV140">
        <v>3146.73</v>
      </c>
      <c r="BW140">
        <v>73.124799999999993</v>
      </c>
      <c r="BX140">
        <v>277.75799999999998</v>
      </c>
      <c r="BY140">
        <v>1303.8699999999999</v>
      </c>
      <c r="BZ140">
        <v>-4061.59</v>
      </c>
      <c r="CA140">
        <v>505.55700000000002</v>
      </c>
      <c r="CB140">
        <v>1971.9</v>
      </c>
      <c r="CC140">
        <v>2025.88</v>
      </c>
      <c r="CD140">
        <v>119.621</v>
      </c>
      <c r="CE140">
        <v>5362.84</v>
      </c>
      <c r="CF140">
        <v>4801.4799999999996</v>
      </c>
      <c r="CG140">
        <v>47.247199999999999</v>
      </c>
      <c r="CH140">
        <v>0</v>
      </c>
      <c r="CI140">
        <v>0</v>
      </c>
      <c r="CJ140">
        <v>0</v>
      </c>
      <c r="CK140">
        <v>0</v>
      </c>
      <c r="CL140">
        <v>0</v>
      </c>
      <c r="CM140">
        <v>11.87</v>
      </c>
      <c r="CN140">
        <v>0.2</v>
      </c>
      <c r="CO140">
        <v>0.89</v>
      </c>
      <c r="CP140">
        <v>4.34</v>
      </c>
      <c r="CQ140">
        <v>-6.27</v>
      </c>
      <c r="CR140">
        <v>1.75</v>
      </c>
      <c r="CS140">
        <v>6.14</v>
      </c>
      <c r="CT140">
        <v>6.68</v>
      </c>
      <c r="CU140">
        <v>0.42</v>
      </c>
      <c r="CV140">
        <v>26.02</v>
      </c>
      <c r="CW140">
        <v>17.3</v>
      </c>
      <c r="CX140">
        <v>4.24</v>
      </c>
      <c r="CY140">
        <v>0.04</v>
      </c>
      <c r="CZ140">
        <v>0.23</v>
      </c>
      <c r="DA140">
        <v>5.28</v>
      </c>
      <c r="DB140">
        <v>-0.94</v>
      </c>
      <c r="DC140">
        <v>0.5</v>
      </c>
      <c r="DD140">
        <v>1.41</v>
      </c>
      <c r="DE140">
        <v>1.76</v>
      </c>
      <c r="DF140">
        <v>0.12</v>
      </c>
      <c r="DG140">
        <v>12.64</v>
      </c>
      <c r="DH140">
        <v>0.76954199999999995</v>
      </c>
      <c r="DI140" s="117">
        <v>6.3222199999999999E-6</v>
      </c>
      <c r="DJ140">
        <v>3.1717099999999998E-2</v>
      </c>
      <c r="DK140">
        <v>0.165657</v>
      </c>
      <c r="DL140">
        <v>-9.3560299999999996E-3</v>
      </c>
      <c r="DM140">
        <v>5.8625900000000002E-2</v>
      </c>
      <c r="DN140">
        <v>0.14764099999999999</v>
      </c>
      <c r="DO140">
        <v>0.24510499999999999</v>
      </c>
      <c r="DP140">
        <v>2.02483E-2</v>
      </c>
      <c r="DQ140">
        <v>1.42919</v>
      </c>
      <c r="DR140">
        <v>0.96692199999999995</v>
      </c>
      <c r="DS140" t="s">
        <v>689</v>
      </c>
      <c r="DT140" t="s">
        <v>700</v>
      </c>
      <c r="DU140" t="s">
        <v>701</v>
      </c>
      <c r="DV140" t="s">
        <v>455</v>
      </c>
      <c r="DW140" s="117">
        <v>2.9435199999999999E-5</v>
      </c>
      <c r="DX140" s="117">
        <v>2.94281E-5</v>
      </c>
      <c r="EC140">
        <v>17.3</v>
      </c>
      <c r="ED140">
        <v>0</v>
      </c>
      <c r="EE140">
        <v>17.3</v>
      </c>
      <c r="EF140">
        <v>0</v>
      </c>
      <c r="EG140">
        <v>5.72</v>
      </c>
      <c r="EH140">
        <v>0</v>
      </c>
      <c r="EI140">
        <v>4.57</v>
      </c>
      <c r="EJ140">
        <v>5.22</v>
      </c>
      <c r="EK140">
        <v>1</v>
      </c>
      <c r="EL140">
        <v>1</v>
      </c>
      <c r="EM140">
        <v>2.4590000000000001</v>
      </c>
      <c r="EP140">
        <v>1</v>
      </c>
      <c r="EQ140">
        <v>1</v>
      </c>
      <c r="ER140">
        <v>37.357999999999997</v>
      </c>
      <c r="ES140">
        <v>37.936</v>
      </c>
      <c r="ET140">
        <v>37.316099999999999</v>
      </c>
      <c r="EU140">
        <v>37.893999999999998</v>
      </c>
      <c r="EV140">
        <v>944.87599999999998</v>
      </c>
      <c r="EW140">
        <v>8.7867700000000006</v>
      </c>
      <c r="EX140">
        <v>50.113100000000003</v>
      </c>
      <c r="EY140">
        <v>266.786</v>
      </c>
      <c r="EZ140">
        <v>0</v>
      </c>
      <c r="FA140">
        <v>-312.07</v>
      </c>
      <c r="FB140">
        <v>0</v>
      </c>
      <c r="FC140">
        <v>0</v>
      </c>
      <c r="FD140">
        <v>110.404</v>
      </c>
      <c r="FE140">
        <v>313.17399999999998</v>
      </c>
      <c r="FF140">
        <v>391.38499999999999</v>
      </c>
      <c r="FG140">
        <v>27.673200000000001</v>
      </c>
      <c r="FH140">
        <v>1801.13</v>
      </c>
      <c r="FI140">
        <v>0</v>
      </c>
      <c r="FJ140">
        <v>0</v>
      </c>
      <c r="FK140">
        <v>0</v>
      </c>
      <c r="FL140">
        <v>0</v>
      </c>
      <c r="FM140">
        <v>0</v>
      </c>
      <c r="FN140">
        <v>472.44499999999999</v>
      </c>
      <c r="FO140">
        <v>4.3936599999999997</v>
      </c>
      <c r="FP140">
        <v>25.0566</v>
      </c>
      <c r="FQ140">
        <v>133.393</v>
      </c>
      <c r="FR140">
        <v>-104.023</v>
      </c>
      <c r="FS140">
        <v>55.201799999999999</v>
      </c>
      <c r="FT140">
        <v>156.58699999999999</v>
      </c>
      <c r="FU140">
        <v>195.69200000000001</v>
      </c>
      <c r="FV140">
        <v>13.836600000000001</v>
      </c>
      <c r="FW140">
        <v>952.58299999999997</v>
      </c>
      <c r="FX140">
        <v>0</v>
      </c>
      <c r="FY140">
        <v>0</v>
      </c>
      <c r="FZ140">
        <v>0</v>
      </c>
      <c r="GA140">
        <v>0</v>
      </c>
      <c r="GB140">
        <v>2.4590000000000001</v>
      </c>
      <c r="GC140">
        <v>4062.78</v>
      </c>
      <c r="GD140">
        <v>1719.06</v>
      </c>
      <c r="GE140">
        <v>42.3125</v>
      </c>
      <c r="GF140">
        <v>2.4590000000000001</v>
      </c>
      <c r="GG140">
        <v>4062.78</v>
      </c>
      <c r="GH140">
        <v>1719.08</v>
      </c>
      <c r="GI140">
        <v>42.312899999999999</v>
      </c>
      <c r="GJ140">
        <v>0</v>
      </c>
      <c r="GK140">
        <v>0</v>
      </c>
    </row>
    <row r="141" spans="1:193" x14ac:dyDescent="0.3">
      <c r="A141" s="110">
        <v>45966.867905092593</v>
      </c>
      <c r="B141" t="s">
        <v>830</v>
      </c>
      <c r="D141">
        <v>1</v>
      </c>
      <c r="E141">
        <v>1</v>
      </c>
      <c r="F141">
        <v>2700</v>
      </c>
      <c r="G141" t="s">
        <v>452</v>
      </c>
      <c r="H141" t="s">
        <v>453</v>
      </c>
      <c r="I141">
        <v>0</v>
      </c>
      <c r="J141">
        <v>0</v>
      </c>
      <c r="K141">
        <v>3.52</v>
      </c>
      <c r="L141" t="s">
        <v>688</v>
      </c>
      <c r="M141">
        <v>3079.91</v>
      </c>
      <c r="N141">
        <v>0</v>
      </c>
      <c r="O141">
        <v>335.12599999999998</v>
      </c>
      <c r="P141">
        <v>1910.08</v>
      </c>
      <c r="Q141">
        <v>0</v>
      </c>
      <c r="R141">
        <v>-4376.13</v>
      </c>
      <c r="S141">
        <v>0</v>
      </c>
      <c r="T141">
        <v>0</v>
      </c>
      <c r="U141">
        <v>615.745</v>
      </c>
      <c r="V141">
        <v>2147.06</v>
      </c>
      <c r="W141">
        <v>2371.31</v>
      </c>
      <c r="X141">
        <v>151.51499999999999</v>
      </c>
      <c r="Y141">
        <v>6234.61</v>
      </c>
      <c r="Z141">
        <v>5325.11</v>
      </c>
      <c r="AB141">
        <v>0</v>
      </c>
      <c r="AC141">
        <v>0</v>
      </c>
      <c r="AD141">
        <v>0</v>
      </c>
      <c r="AE141">
        <v>0</v>
      </c>
      <c r="AF141">
        <v>0</v>
      </c>
      <c r="AG141">
        <v>0</v>
      </c>
      <c r="AH141">
        <v>8.92</v>
      </c>
      <c r="AI141">
        <v>0</v>
      </c>
      <c r="AJ141">
        <v>0.83</v>
      </c>
      <c r="AK141">
        <v>4.76</v>
      </c>
      <c r="AL141">
        <v>0</v>
      </c>
      <c r="AM141">
        <v>-5.15</v>
      </c>
      <c r="AN141">
        <v>0</v>
      </c>
      <c r="AO141">
        <v>0</v>
      </c>
      <c r="AP141">
        <v>1.69</v>
      </c>
      <c r="AQ141">
        <v>5.18</v>
      </c>
      <c r="AR141">
        <v>6.1</v>
      </c>
      <c r="AS141">
        <v>0.42</v>
      </c>
      <c r="AT141">
        <v>22.75</v>
      </c>
      <c r="AU141">
        <v>14.51</v>
      </c>
      <c r="AV141">
        <v>3.26</v>
      </c>
      <c r="AW141">
        <v>0</v>
      </c>
      <c r="AX141">
        <v>0.21</v>
      </c>
      <c r="AY141">
        <v>1.18</v>
      </c>
      <c r="AZ141">
        <v>-0.77</v>
      </c>
      <c r="BA141">
        <v>0</v>
      </c>
      <c r="BB141">
        <v>0</v>
      </c>
      <c r="BC141">
        <v>0.47</v>
      </c>
      <c r="BD141">
        <v>1.18</v>
      </c>
      <c r="BE141">
        <v>1.6</v>
      </c>
      <c r="BF141">
        <v>0.12</v>
      </c>
      <c r="BG141">
        <v>7.25</v>
      </c>
      <c r="BH141">
        <v>0.74057600000000001</v>
      </c>
      <c r="BI141">
        <v>0</v>
      </c>
      <c r="BJ141">
        <v>3.8267799999999998E-2</v>
      </c>
      <c r="BK141">
        <v>0.15051500000000001</v>
      </c>
      <c r="BL141">
        <v>0</v>
      </c>
      <c r="BM141">
        <v>-7.2726600000000002E-3</v>
      </c>
      <c r="BN141">
        <v>0</v>
      </c>
      <c r="BO141">
        <v>0</v>
      </c>
      <c r="BP141">
        <v>7.1403599999999998E-2</v>
      </c>
      <c r="BQ141">
        <v>0.14177000000000001</v>
      </c>
      <c r="BR141">
        <v>0.28698899999999999</v>
      </c>
      <c r="BS141">
        <v>2.56469E-2</v>
      </c>
      <c r="BT141">
        <v>1.4479</v>
      </c>
      <c r="BU141">
        <v>0.92935900000000005</v>
      </c>
      <c r="BV141">
        <v>3080.2</v>
      </c>
      <c r="BW141">
        <v>0</v>
      </c>
      <c r="BX141">
        <v>335.12599999999998</v>
      </c>
      <c r="BY141">
        <v>1910.08</v>
      </c>
      <c r="BZ141">
        <v>-4376.13</v>
      </c>
      <c r="CA141">
        <v>615.745</v>
      </c>
      <c r="CB141">
        <v>2147.06</v>
      </c>
      <c r="CC141">
        <v>2371.31</v>
      </c>
      <c r="CD141">
        <v>151.51499999999999</v>
      </c>
      <c r="CE141">
        <v>6234.9</v>
      </c>
      <c r="CF141">
        <v>5325.4</v>
      </c>
      <c r="CH141">
        <v>0</v>
      </c>
      <c r="CI141">
        <v>0</v>
      </c>
      <c r="CJ141">
        <v>0</v>
      </c>
      <c r="CK141">
        <v>0</v>
      </c>
      <c r="CL141">
        <v>0</v>
      </c>
      <c r="CM141">
        <v>8.92</v>
      </c>
      <c r="CN141">
        <v>0</v>
      </c>
      <c r="CO141">
        <v>0.83</v>
      </c>
      <c r="CP141">
        <v>4.76</v>
      </c>
      <c r="CQ141">
        <v>-5.15</v>
      </c>
      <c r="CR141">
        <v>1.69</v>
      </c>
      <c r="CS141">
        <v>5.18</v>
      </c>
      <c r="CT141">
        <v>6.1</v>
      </c>
      <c r="CU141">
        <v>0.42</v>
      </c>
      <c r="CV141">
        <v>22.75</v>
      </c>
      <c r="CW141">
        <v>14.51</v>
      </c>
      <c r="CX141">
        <v>3.22</v>
      </c>
      <c r="CY141">
        <v>0</v>
      </c>
      <c r="CZ141">
        <v>0.21</v>
      </c>
      <c r="DA141">
        <v>4.7300000000000004</v>
      </c>
      <c r="DB141">
        <v>-0.77</v>
      </c>
      <c r="DC141">
        <v>0.47</v>
      </c>
      <c r="DD141">
        <v>1.19</v>
      </c>
      <c r="DE141">
        <v>1.6</v>
      </c>
      <c r="DF141">
        <v>0.12</v>
      </c>
      <c r="DG141">
        <v>10.77</v>
      </c>
      <c r="DH141">
        <v>0.74066299999999996</v>
      </c>
      <c r="DI141">
        <v>0</v>
      </c>
      <c r="DJ141">
        <v>3.8267799999999998E-2</v>
      </c>
      <c r="DK141">
        <v>0.15051500000000001</v>
      </c>
      <c r="DL141">
        <v>-7.2726600000000002E-3</v>
      </c>
      <c r="DM141">
        <v>7.1403599999999998E-2</v>
      </c>
      <c r="DN141">
        <v>0.14177000000000001</v>
      </c>
      <c r="DO141">
        <v>0.28698899999999999</v>
      </c>
      <c r="DP141">
        <v>2.56469E-2</v>
      </c>
      <c r="DQ141">
        <v>1.44798</v>
      </c>
      <c r="DR141">
        <v>0.92944599999999999</v>
      </c>
      <c r="DS141" t="s">
        <v>689</v>
      </c>
      <c r="DT141" t="s">
        <v>700</v>
      </c>
      <c r="DU141" t="s">
        <v>701</v>
      </c>
      <c r="DV141" t="s">
        <v>455</v>
      </c>
      <c r="DW141" s="117">
        <v>8.6689700000000005E-5</v>
      </c>
      <c r="DX141" s="117">
        <v>8.6687600000000007E-5</v>
      </c>
      <c r="EC141">
        <v>14.51</v>
      </c>
      <c r="ED141">
        <v>0</v>
      </c>
      <c r="EE141">
        <v>14.51</v>
      </c>
      <c r="EF141">
        <v>0</v>
      </c>
      <c r="EG141">
        <v>4.6500000000000004</v>
      </c>
      <c r="EH141">
        <v>0</v>
      </c>
      <c r="EI141">
        <v>3.48</v>
      </c>
      <c r="EJ141">
        <v>4.68</v>
      </c>
      <c r="EK141">
        <v>1</v>
      </c>
      <c r="EL141">
        <v>1</v>
      </c>
      <c r="EM141">
        <v>3.4110999999999998</v>
      </c>
      <c r="EP141">
        <v>1</v>
      </c>
      <c r="EQ141">
        <v>1</v>
      </c>
      <c r="ER141">
        <v>36.350999999999999</v>
      </c>
      <c r="ES141">
        <v>36.909999999999997</v>
      </c>
      <c r="ET141">
        <v>36.276400000000002</v>
      </c>
      <c r="EU141">
        <v>36.833100000000002</v>
      </c>
      <c r="EV141">
        <v>930.69600000000003</v>
      </c>
      <c r="EW141">
        <v>0</v>
      </c>
      <c r="EX141">
        <v>60.463299999999997</v>
      </c>
      <c r="EY141">
        <v>338.12799999999999</v>
      </c>
      <c r="EZ141">
        <v>0</v>
      </c>
      <c r="FA141">
        <v>-330.875</v>
      </c>
      <c r="FB141">
        <v>0</v>
      </c>
      <c r="FC141">
        <v>0</v>
      </c>
      <c r="FD141">
        <v>134.46700000000001</v>
      </c>
      <c r="FE141">
        <v>337.86700000000002</v>
      </c>
      <c r="FF141">
        <v>457.98599999999999</v>
      </c>
      <c r="FG141">
        <v>35.051499999999997</v>
      </c>
      <c r="FH141">
        <v>1963.78</v>
      </c>
      <c r="FI141">
        <v>0</v>
      </c>
      <c r="FJ141">
        <v>0</v>
      </c>
      <c r="FK141">
        <v>0</v>
      </c>
      <c r="FL141">
        <v>0</v>
      </c>
      <c r="FM141">
        <v>0</v>
      </c>
      <c r="FN141">
        <v>465.39800000000002</v>
      </c>
      <c r="FO141">
        <v>0</v>
      </c>
      <c r="FP141">
        <v>30.2317</v>
      </c>
      <c r="FQ141">
        <v>169.06399999999999</v>
      </c>
      <c r="FR141">
        <v>-110.292</v>
      </c>
      <c r="FS141">
        <v>67.2333</v>
      </c>
      <c r="FT141">
        <v>168.934</v>
      </c>
      <c r="FU141">
        <v>228.99299999999999</v>
      </c>
      <c r="FV141">
        <v>17.5258</v>
      </c>
      <c r="FW141">
        <v>1037.0899999999999</v>
      </c>
      <c r="FX141">
        <v>0</v>
      </c>
      <c r="FY141">
        <v>0</v>
      </c>
      <c r="FZ141">
        <v>0</v>
      </c>
      <c r="GA141">
        <v>0</v>
      </c>
      <c r="GB141">
        <v>3.4110999999999998</v>
      </c>
      <c r="GC141">
        <v>4377.41</v>
      </c>
      <c r="GD141">
        <v>1811.27</v>
      </c>
      <c r="GE141">
        <v>41.377699999999997</v>
      </c>
      <c r="GF141">
        <v>3.4110999999999998</v>
      </c>
      <c r="GG141">
        <v>4377.41</v>
      </c>
      <c r="GH141">
        <v>1811.28</v>
      </c>
      <c r="GI141">
        <v>41.377899999999997</v>
      </c>
      <c r="GJ141">
        <v>0</v>
      </c>
      <c r="GK141">
        <v>0</v>
      </c>
    </row>
    <row r="142" spans="1:193" x14ac:dyDescent="0.3">
      <c r="A142" s="110">
        <v>45966.868576388886</v>
      </c>
      <c r="B142" t="s">
        <v>831</v>
      </c>
      <c r="D142">
        <v>2</v>
      </c>
      <c r="E142">
        <v>1</v>
      </c>
      <c r="F142">
        <v>2700</v>
      </c>
      <c r="G142" t="s">
        <v>452</v>
      </c>
      <c r="H142" t="s">
        <v>453</v>
      </c>
      <c r="I142">
        <v>0</v>
      </c>
      <c r="J142">
        <v>0</v>
      </c>
      <c r="K142">
        <v>3.53</v>
      </c>
      <c r="L142" t="s">
        <v>688</v>
      </c>
      <c r="M142">
        <v>2177.4499999999998</v>
      </c>
      <c r="N142">
        <v>5.1264700000000003</v>
      </c>
      <c r="O142">
        <v>343.46199999999999</v>
      </c>
      <c r="P142">
        <v>1649.07</v>
      </c>
      <c r="Q142">
        <v>0</v>
      </c>
      <c r="R142">
        <v>-4391.8500000000004</v>
      </c>
      <c r="S142">
        <v>0</v>
      </c>
      <c r="T142">
        <v>0</v>
      </c>
      <c r="U142">
        <v>615.745</v>
      </c>
      <c r="V142">
        <v>2181.86</v>
      </c>
      <c r="W142">
        <v>2371.31</v>
      </c>
      <c r="X142">
        <v>151.51499999999999</v>
      </c>
      <c r="Y142">
        <v>5103.6899999999996</v>
      </c>
      <c r="Z142">
        <v>4175.1099999999997</v>
      </c>
      <c r="AA142">
        <v>5.0472900000000003</v>
      </c>
      <c r="AB142">
        <v>0</v>
      </c>
      <c r="AC142">
        <v>0</v>
      </c>
      <c r="AD142">
        <v>0</v>
      </c>
      <c r="AE142">
        <v>0</v>
      </c>
      <c r="AF142">
        <v>0</v>
      </c>
      <c r="AG142">
        <v>0</v>
      </c>
      <c r="AH142">
        <v>6.63</v>
      </c>
      <c r="AI142">
        <v>0.01</v>
      </c>
      <c r="AJ142">
        <v>0.85</v>
      </c>
      <c r="AK142">
        <v>4.1900000000000004</v>
      </c>
      <c r="AL142">
        <v>0</v>
      </c>
      <c r="AM142">
        <v>-5.25</v>
      </c>
      <c r="AN142">
        <v>0</v>
      </c>
      <c r="AO142">
        <v>0</v>
      </c>
      <c r="AP142">
        <v>1.68</v>
      </c>
      <c r="AQ142">
        <v>5.31</v>
      </c>
      <c r="AR142">
        <v>6.1</v>
      </c>
      <c r="AS142">
        <v>0.41</v>
      </c>
      <c r="AT142">
        <v>19.93</v>
      </c>
      <c r="AU142">
        <v>11.68</v>
      </c>
      <c r="AV142">
        <v>2.57</v>
      </c>
      <c r="AW142">
        <v>0</v>
      </c>
      <c r="AX142">
        <v>0.22</v>
      </c>
      <c r="AY142">
        <v>1.05</v>
      </c>
      <c r="AZ142">
        <v>-0.74</v>
      </c>
      <c r="BA142">
        <v>0</v>
      </c>
      <c r="BB142">
        <v>0</v>
      </c>
      <c r="BC142">
        <v>0.47</v>
      </c>
      <c r="BD142">
        <v>1.2</v>
      </c>
      <c r="BE142">
        <v>1.6</v>
      </c>
      <c r="BF142">
        <v>0.12</v>
      </c>
      <c r="BG142">
        <v>6.49</v>
      </c>
      <c r="BH142">
        <v>0.65897399999999995</v>
      </c>
      <c r="BI142">
        <v>0</v>
      </c>
      <c r="BJ142">
        <v>3.9219799999999999E-2</v>
      </c>
      <c r="BK142">
        <v>0.14003599999999999</v>
      </c>
      <c r="BL142">
        <v>0</v>
      </c>
      <c r="BM142">
        <v>-7.7155399999999999E-3</v>
      </c>
      <c r="BN142">
        <v>0</v>
      </c>
      <c r="BO142">
        <v>0</v>
      </c>
      <c r="BP142">
        <v>7.1403599999999998E-2</v>
      </c>
      <c r="BQ142">
        <v>0.14432500000000001</v>
      </c>
      <c r="BR142">
        <v>0.28698899999999999</v>
      </c>
      <c r="BS142">
        <v>2.56469E-2</v>
      </c>
      <c r="BT142">
        <v>1.3588800000000001</v>
      </c>
      <c r="BU142">
        <v>0.83823000000000003</v>
      </c>
      <c r="BV142">
        <v>2177.5700000000002</v>
      </c>
      <c r="BW142">
        <v>5.1282399999999999</v>
      </c>
      <c r="BX142">
        <v>343.46199999999999</v>
      </c>
      <c r="BY142">
        <v>1649.07</v>
      </c>
      <c r="BZ142">
        <v>-4391.8500000000004</v>
      </c>
      <c r="CA142">
        <v>615.745</v>
      </c>
      <c r="CB142">
        <v>2181.86</v>
      </c>
      <c r="CC142">
        <v>2371.31</v>
      </c>
      <c r="CD142">
        <v>151.51499999999999</v>
      </c>
      <c r="CE142">
        <v>5103.8100000000004</v>
      </c>
      <c r="CF142">
        <v>4175.2299999999996</v>
      </c>
      <c r="CG142">
        <v>5.0490399999999998</v>
      </c>
      <c r="CH142">
        <v>0</v>
      </c>
      <c r="CI142">
        <v>0</v>
      </c>
      <c r="CJ142">
        <v>0</v>
      </c>
      <c r="CK142">
        <v>0</v>
      </c>
      <c r="CL142">
        <v>0</v>
      </c>
      <c r="CM142">
        <v>6.63</v>
      </c>
      <c r="CN142">
        <v>0.01</v>
      </c>
      <c r="CO142">
        <v>0.85</v>
      </c>
      <c r="CP142">
        <v>4.1900000000000004</v>
      </c>
      <c r="CQ142">
        <v>-5.25</v>
      </c>
      <c r="CR142">
        <v>1.68</v>
      </c>
      <c r="CS142">
        <v>5.31</v>
      </c>
      <c r="CT142">
        <v>6.1</v>
      </c>
      <c r="CU142">
        <v>0.41</v>
      </c>
      <c r="CV142">
        <v>19.93</v>
      </c>
      <c r="CW142">
        <v>11.68</v>
      </c>
      <c r="CX142">
        <v>2.54</v>
      </c>
      <c r="CY142">
        <v>0</v>
      </c>
      <c r="CZ142">
        <v>0.22</v>
      </c>
      <c r="DA142">
        <v>4.6100000000000003</v>
      </c>
      <c r="DB142">
        <v>-0.74</v>
      </c>
      <c r="DC142">
        <v>0.47</v>
      </c>
      <c r="DD142">
        <v>1.2</v>
      </c>
      <c r="DE142">
        <v>1.6</v>
      </c>
      <c r="DF142">
        <v>0.12</v>
      </c>
      <c r="DG142">
        <v>10.02</v>
      </c>
      <c r="DH142">
        <v>0.65903900000000004</v>
      </c>
      <c r="DI142">
        <v>0</v>
      </c>
      <c r="DJ142">
        <v>3.9219799999999999E-2</v>
      </c>
      <c r="DK142">
        <v>0.14003199999999999</v>
      </c>
      <c r="DL142">
        <v>-7.7155399999999999E-3</v>
      </c>
      <c r="DM142">
        <v>7.1403599999999998E-2</v>
      </c>
      <c r="DN142">
        <v>0.14432500000000001</v>
      </c>
      <c r="DO142">
        <v>0.28698899999999999</v>
      </c>
      <c r="DP142">
        <v>2.56469E-2</v>
      </c>
      <c r="DQ142">
        <v>1.35894</v>
      </c>
      <c r="DR142">
        <v>0.83828999999999998</v>
      </c>
      <c r="DS142" t="s">
        <v>689</v>
      </c>
      <c r="DT142" t="s">
        <v>700</v>
      </c>
      <c r="DU142" t="s">
        <v>701</v>
      </c>
      <c r="DV142" t="s">
        <v>455</v>
      </c>
      <c r="DW142" s="117">
        <v>5.9949299999999999E-5</v>
      </c>
      <c r="DX142" s="117">
        <v>5.9954599999999997E-5</v>
      </c>
      <c r="EC142">
        <v>11.68</v>
      </c>
      <c r="ED142">
        <v>0</v>
      </c>
      <c r="EE142">
        <v>11.68</v>
      </c>
      <c r="EF142">
        <v>0</v>
      </c>
      <c r="EG142">
        <v>3.84</v>
      </c>
      <c r="EH142">
        <v>0</v>
      </c>
      <c r="EI142">
        <v>2.81</v>
      </c>
      <c r="EJ142">
        <v>4.5599999999999996</v>
      </c>
      <c r="EK142">
        <v>1</v>
      </c>
      <c r="EL142">
        <v>1</v>
      </c>
      <c r="EM142">
        <v>2.8967000000000001</v>
      </c>
      <c r="EP142">
        <v>1</v>
      </c>
      <c r="EQ142">
        <v>1</v>
      </c>
      <c r="ER142">
        <v>39.473999999999997</v>
      </c>
      <c r="ES142">
        <v>40.095999999999997</v>
      </c>
      <c r="ET142">
        <v>39.374600000000001</v>
      </c>
      <c r="EU142">
        <v>39.994500000000002</v>
      </c>
      <c r="EV142">
        <v>733.71100000000001</v>
      </c>
      <c r="EW142">
        <v>0.81083700000000003</v>
      </c>
      <c r="EX142">
        <v>61.967399999999998</v>
      </c>
      <c r="EY142">
        <v>300.34800000000001</v>
      </c>
      <c r="EZ142">
        <v>0</v>
      </c>
      <c r="FA142">
        <v>-317.36</v>
      </c>
      <c r="FB142">
        <v>0</v>
      </c>
      <c r="FC142">
        <v>0</v>
      </c>
      <c r="FD142">
        <v>134.46700000000001</v>
      </c>
      <c r="FE142">
        <v>342.96600000000001</v>
      </c>
      <c r="FF142">
        <v>457.98599999999999</v>
      </c>
      <c r="FG142">
        <v>35.051499999999997</v>
      </c>
      <c r="FH142">
        <v>1749.95</v>
      </c>
      <c r="FI142">
        <v>0</v>
      </c>
      <c r="FJ142">
        <v>0</v>
      </c>
      <c r="FK142">
        <v>0</v>
      </c>
      <c r="FL142">
        <v>0</v>
      </c>
      <c r="FM142">
        <v>0</v>
      </c>
      <c r="FN142">
        <v>366.88099999999997</v>
      </c>
      <c r="FO142">
        <v>0.405559</v>
      </c>
      <c r="FP142">
        <v>30.983699999999999</v>
      </c>
      <c r="FQ142">
        <v>150.173</v>
      </c>
      <c r="FR142">
        <v>-105.78700000000001</v>
      </c>
      <c r="FS142">
        <v>67.2333</v>
      </c>
      <c r="FT142">
        <v>171.483</v>
      </c>
      <c r="FU142">
        <v>228.99299999999999</v>
      </c>
      <c r="FV142">
        <v>17.5258</v>
      </c>
      <c r="FW142">
        <v>927.89200000000005</v>
      </c>
      <c r="FX142">
        <v>0</v>
      </c>
      <c r="FY142">
        <v>0</v>
      </c>
      <c r="FZ142">
        <v>0</v>
      </c>
      <c r="GA142">
        <v>0</v>
      </c>
      <c r="GB142">
        <v>2.8967000000000001</v>
      </c>
      <c r="GC142">
        <v>4393.1400000000003</v>
      </c>
      <c r="GD142">
        <v>1771.95</v>
      </c>
      <c r="GE142">
        <v>40.334400000000002</v>
      </c>
      <c r="GF142">
        <v>2.8967000000000001</v>
      </c>
      <c r="GG142">
        <v>4393.1400000000003</v>
      </c>
      <c r="GH142">
        <v>1771.95</v>
      </c>
      <c r="GI142">
        <v>40.334600000000002</v>
      </c>
      <c r="GJ142">
        <v>0</v>
      </c>
      <c r="GK142">
        <v>0</v>
      </c>
    </row>
    <row r="143" spans="1:193" x14ac:dyDescent="0.3">
      <c r="A143" s="110">
        <v>45966.86923611111</v>
      </c>
      <c r="B143" t="s">
        <v>832</v>
      </c>
      <c r="D143">
        <v>3</v>
      </c>
      <c r="E143">
        <v>1</v>
      </c>
      <c r="F143">
        <v>2700</v>
      </c>
      <c r="G143" t="s">
        <v>452</v>
      </c>
      <c r="H143" t="s">
        <v>453</v>
      </c>
      <c r="I143">
        <v>0</v>
      </c>
      <c r="J143">
        <v>0</v>
      </c>
      <c r="K143">
        <v>3.59</v>
      </c>
      <c r="L143" t="s">
        <v>688</v>
      </c>
      <c r="M143">
        <v>1099.78</v>
      </c>
      <c r="N143">
        <v>4.5564799999999996</v>
      </c>
      <c r="O143">
        <v>343.46199999999999</v>
      </c>
      <c r="P143">
        <v>1552.96</v>
      </c>
      <c r="Q143">
        <v>0</v>
      </c>
      <c r="R143">
        <v>-4449</v>
      </c>
      <c r="S143">
        <v>0</v>
      </c>
      <c r="T143">
        <v>0</v>
      </c>
      <c r="U143">
        <v>615.745</v>
      </c>
      <c r="V143">
        <v>2180.83</v>
      </c>
      <c r="W143">
        <v>2371.31</v>
      </c>
      <c r="X143">
        <v>151.51499999999999</v>
      </c>
      <c r="Y143">
        <v>3871.16</v>
      </c>
      <c r="Z143">
        <v>3000.76</v>
      </c>
      <c r="AA143">
        <v>3.6268799999999999</v>
      </c>
      <c r="AB143">
        <v>0</v>
      </c>
      <c r="AC143">
        <v>0</v>
      </c>
      <c r="AD143">
        <v>0</v>
      </c>
      <c r="AE143">
        <v>0</v>
      </c>
      <c r="AF143">
        <v>0</v>
      </c>
      <c r="AG143">
        <v>0</v>
      </c>
      <c r="AH143">
        <v>3.61</v>
      </c>
      <c r="AI143">
        <v>0.02</v>
      </c>
      <c r="AJ143">
        <v>0.85</v>
      </c>
      <c r="AK143">
        <v>3.86</v>
      </c>
      <c r="AL143">
        <v>0</v>
      </c>
      <c r="AM143">
        <v>-5.31</v>
      </c>
      <c r="AN143">
        <v>0</v>
      </c>
      <c r="AO143">
        <v>0</v>
      </c>
      <c r="AP143">
        <v>1.7</v>
      </c>
      <c r="AQ143">
        <v>5.32</v>
      </c>
      <c r="AR143">
        <v>6.1</v>
      </c>
      <c r="AS143">
        <v>0.42</v>
      </c>
      <c r="AT143">
        <v>16.57</v>
      </c>
      <c r="AU143">
        <v>8.34</v>
      </c>
      <c r="AV143">
        <v>1.45</v>
      </c>
      <c r="AW143">
        <v>0</v>
      </c>
      <c r="AX143">
        <v>0.22</v>
      </c>
      <c r="AY143">
        <v>0.94</v>
      </c>
      <c r="AZ143">
        <v>-0.79</v>
      </c>
      <c r="BA143">
        <v>0</v>
      </c>
      <c r="BB143">
        <v>0</v>
      </c>
      <c r="BC143">
        <v>0.47</v>
      </c>
      <c r="BD143">
        <v>1.2</v>
      </c>
      <c r="BE143">
        <v>1.6</v>
      </c>
      <c r="BF143">
        <v>0.12</v>
      </c>
      <c r="BG143">
        <v>5.21</v>
      </c>
      <c r="BH143">
        <v>0.47024500000000002</v>
      </c>
      <c r="BI143">
        <v>0</v>
      </c>
      <c r="BJ143">
        <v>3.9219799999999999E-2</v>
      </c>
      <c r="BK143">
        <v>0.12207899999999999</v>
      </c>
      <c r="BL143">
        <v>0</v>
      </c>
      <c r="BM143">
        <v>-8.4555900000000007E-3</v>
      </c>
      <c r="BN143">
        <v>0</v>
      </c>
      <c r="BO143">
        <v>0</v>
      </c>
      <c r="BP143">
        <v>7.1403599999999998E-2</v>
      </c>
      <c r="BQ143">
        <v>0.144928</v>
      </c>
      <c r="BR143">
        <v>0.28698899999999999</v>
      </c>
      <c r="BS143">
        <v>2.56469E-2</v>
      </c>
      <c r="BT143">
        <v>1.1520600000000001</v>
      </c>
      <c r="BU143">
        <v>0.63154399999999999</v>
      </c>
      <c r="BV143">
        <v>1099.95</v>
      </c>
      <c r="BW143">
        <v>4.5575700000000001</v>
      </c>
      <c r="BX143">
        <v>343.46199999999999</v>
      </c>
      <c r="BY143">
        <v>1552.96</v>
      </c>
      <c r="BZ143">
        <v>-4449</v>
      </c>
      <c r="CA143">
        <v>615.745</v>
      </c>
      <c r="CB143">
        <v>2180.83</v>
      </c>
      <c r="CC143">
        <v>2371.31</v>
      </c>
      <c r="CD143">
        <v>151.51499999999999</v>
      </c>
      <c r="CE143">
        <v>3871.34</v>
      </c>
      <c r="CF143">
        <v>3000.93</v>
      </c>
      <c r="CG143">
        <v>3.62778</v>
      </c>
      <c r="CH143">
        <v>0</v>
      </c>
      <c r="CI143">
        <v>0</v>
      </c>
      <c r="CJ143">
        <v>0</v>
      </c>
      <c r="CK143">
        <v>0</v>
      </c>
      <c r="CL143">
        <v>0</v>
      </c>
      <c r="CM143">
        <v>3.61</v>
      </c>
      <c r="CN143">
        <v>0.02</v>
      </c>
      <c r="CO143">
        <v>0.85</v>
      </c>
      <c r="CP143">
        <v>3.86</v>
      </c>
      <c r="CQ143">
        <v>-5.31</v>
      </c>
      <c r="CR143">
        <v>1.7</v>
      </c>
      <c r="CS143">
        <v>5.32</v>
      </c>
      <c r="CT143">
        <v>6.1</v>
      </c>
      <c r="CU143">
        <v>0.42</v>
      </c>
      <c r="CV143">
        <v>16.57</v>
      </c>
      <c r="CW143">
        <v>8.34</v>
      </c>
      <c r="CX143">
        <v>1.42</v>
      </c>
      <c r="CY143">
        <v>0</v>
      </c>
      <c r="CZ143">
        <v>0.22</v>
      </c>
      <c r="DA143">
        <v>4.55</v>
      </c>
      <c r="DB143">
        <v>-0.79</v>
      </c>
      <c r="DC143">
        <v>0.47</v>
      </c>
      <c r="DD143">
        <v>1.21</v>
      </c>
      <c r="DE143">
        <v>1.6</v>
      </c>
      <c r="DF143">
        <v>0.12</v>
      </c>
      <c r="DG143">
        <v>8.8000000000000007</v>
      </c>
      <c r="DH143">
        <v>0.47032499999999999</v>
      </c>
      <c r="DI143">
        <v>0</v>
      </c>
      <c r="DJ143">
        <v>3.9219799999999999E-2</v>
      </c>
      <c r="DK143">
        <v>0.12207899999999999</v>
      </c>
      <c r="DL143">
        <v>-8.4555900000000007E-3</v>
      </c>
      <c r="DM143">
        <v>7.1403599999999998E-2</v>
      </c>
      <c r="DN143">
        <v>0.144928</v>
      </c>
      <c r="DO143">
        <v>0.28698899999999999</v>
      </c>
      <c r="DP143">
        <v>2.56469E-2</v>
      </c>
      <c r="DQ143">
        <v>1.1521300000000001</v>
      </c>
      <c r="DR143">
        <v>0.63162300000000005</v>
      </c>
      <c r="DS143" t="s">
        <v>689</v>
      </c>
      <c r="DT143" t="s">
        <v>700</v>
      </c>
      <c r="DU143" t="s">
        <v>701</v>
      </c>
      <c r="DV143" t="s">
        <v>455</v>
      </c>
      <c r="DW143" s="117">
        <v>7.9547400000000003E-5</v>
      </c>
      <c r="DX143" s="117">
        <v>7.9543799999999996E-5</v>
      </c>
      <c r="EC143">
        <v>8.34</v>
      </c>
      <c r="ED143">
        <v>0</v>
      </c>
      <c r="EE143">
        <v>8.34</v>
      </c>
      <c r="EF143">
        <v>0</v>
      </c>
      <c r="EG143">
        <v>2.61</v>
      </c>
      <c r="EH143">
        <v>0</v>
      </c>
      <c r="EI143">
        <v>1.69</v>
      </c>
      <c r="EJ143">
        <v>4.5</v>
      </c>
      <c r="EK143">
        <v>1</v>
      </c>
      <c r="EL143">
        <v>1</v>
      </c>
      <c r="EM143">
        <v>2.8155999999999999</v>
      </c>
      <c r="EP143">
        <v>1</v>
      </c>
      <c r="EQ143">
        <v>1</v>
      </c>
      <c r="ER143">
        <v>32.222999999999999</v>
      </c>
      <c r="ES143">
        <v>32.697000000000003</v>
      </c>
      <c r="ET143">
        <v>32.166800000000002</v>
      </c>
      <c r="EU143">
        <v>32.639600000000002</v>
      </c>
      <c r="EV143">
        <v>413.42500000000001</v>
      </c>
      <c r="EW143">
        <v>0.92921799999999999</v>
      </c>
      <c r="EX143">
        <v>61.967399999999998</v>
      </c>
      <c r="EY143">
        <v>269.03100000000001</v>
      </c>
      <c r="EZ143">
        <v>0</v>
      </c>
      <c r="FA143">
        <v>-340.11</v>
      </c>
      <c r="FB143">
        <v>0</v>
      </c>
      <c r="FC143">
        <v>0</v>
      </c>
      <c r="FD143">
        <v>134.46700000000001</v>
      </c>
      <c r="FE143">
        <v>343.60700000000003</v>
      </c>
      <c r="FF143">
        <v>457.98599999999999</v>
      </c>
      <c r="FG143">
        <v>35.051499999999997</v>
      </c>
      <c r="FH143">
        <v>1376.35</v>
      </c>
      <c r="FI143">
        <v>0</v>
      </c>
      <c r="FJ143">
        <v>0</v>
      </c>
      <c r="FK143">
        <v>0</v>
      </c>
      <c r="FL143">
        <v>0</v>
      </c>
      <c r="FM143">
        <v>0</v>
      </c>
      <c r="FN143">
        <v>206.745</v>
      </c>
      <c r="FO143">
        <v>0.46472000000000002</v>
      </c>
      <c r="FP143">
        <v>30.983699999999999</v>
      </c>
      <c r="FQ143">
        <v>134.51499999999999</v>
      </c>
      <c r="FR143">
        <v>-113.37</v>
      </c>
      <c r="FS143">
        <v>67.2333</v>
      </c>
      <c r="FT143">
        <v>171.804</v>
      </c>
      <c r="FU143">
        <v>228.99299999999999</v>
      </c>
      <c r="FV143">
        <v>17.5258</v>
      </c>
      <c r="FW143">
        <v>744.89400000000001</v>
      </c>
      <c r="FX143">
        <v>0</v>
      </c>
      <c r="FY143">
        <v>0</v>
      </c>
      <c r="FZ143">
        <v>0</v>
      </c>
      <c r="GA143">
        <v>0</v>
      </c>
      <c r="GB143">
        <v>2.8155999999999999</v>
      </c>
      <c r="GC143">
        <v>4450.3</v>
      </c>
      <c r="GD143">
        <v>1822.57</v>
      </c>
      <c r="GE143">
        <v>40.953899999999997</v>
      </c>
      <c r="GF143">
        <v>2.8155999999999999</v>
      </c>
      <c r="GG143">
        <v>4450.3</v>
      </c>
      <c r="GH143">
        <v>1822.57</v>
      </c>
      <c r="GI143">
        <v>40.953899999999997</v>
      </c>
      <c r="GJ143">
        <v>0</v>
      </c>
      <c r="GK143">
        <v>0</v>
      </c>
    </row>
    <row r="144" spans="1:193" x14ac:dyDescent="0.3">
      <c r="A144" s="110">
        <v>45966.869895833333</v>
      </c>
      <c r="B144" t="s">
        <v>833</v>
      </c>
      <c r="D144">
        <v>4</v>
      </c>
      <c r="E144">
        <v>1</v>
      </c>
      <c r="F144">
        <v>2700</v>
      </c>
      <c r="G144" t="s">
        <v>452</v>
      </c>
      <c r="H144" t="s">
        <v>453</v>
      </c>
      <c r="I144">
        <v>0</v>
      </c>
      <c r="J144">
        <v>0</v>
      </c>
      <c r="K144">
        <v>3.41</v>
      </c>
      <c r="L144">
        <v>24</v>
      </c>
      <c r="M144">
        <v>1874.08</v>
      </c>
      <c r="N144">
        <v>247.124</v>
      </c>
      <c r="O144">
        <v>345.11500000000001</v>
      </c>
      <c r="P144">
        <v>1500.27</v>
      </c>
      <c r="Q144">
        <v>0</v>
      </c>
      <c r="R144">
        <v>-4657.33</v>
      </c>
      <c r="S144">
        <v>0</v>
      </c>
      <c r="T144">
        <v>0</v>
      </c>
      <c r="U144">
        <v>615.745</v>
      </c>
      <c r="V144">
        <v>2206.4699999999998</v>
      </c>
      <c r="W144">
        <v>2371.31</v>
      </c>
      <c r="X144">
        <v>151.51499999999999</v>
      </c>
      <c r="Y144">
        <v>4654.3</v>
      </c>
      <c r="Z144">
        <v>3966.59</v>
      </c>
      <c r="AA144">
        <v>122.88</v>
      </c>
      <c r="AB144">
        <v>0</v>
      </c>
      <c r="AC144">
        <v>0</v>
      </c>
      <c r="AD144">
        <v>0</v>
      </c>
      <c r="AE144">
        <v>0</v>
      </c>
      <c r="AF144">
        <v>0</v>
      </c>
      <c r="AG144">
        <v>0</v>
      </c>
      <c r="AH144">
        <v>5.62</v>
      </c>
      <c r="AI144">
        <v>0.74</v>
      </c>
      <c r="AJ144">
        <v>0.86</v>
      </c>
      <c r="AK144">
        <v>3.71</v>
      </c>
      <c r="AL144">
        <v>0</v>
      </c>
      <c r="AM144">
        <v>-5.74</v>
      </c>
      <c r="AN144">
        <v>0</v>
      </c>
      <c r="AO144">
        <v>0</v>
      </c>
      <c r="AP144">
        <v>1.66</v>
      </c>
      <c r="AQ144">
        <v>5.28</v>
      </c>
      <c r="AR144">
        <v>6.06</v>
      </c>
      <c r="AS144">
        <v>0.42</v>
      </c>
      <c r="AT144">
        <v>18.61</v>
      </c>
      <c r="AU144">
        <v>10.93</v>
      </c>
      <c r="AV144">
        <v>2.25</v>
      </c>
      <c r="AW144">
        <v>0.1</v>
      </c>
      <c r="AX144">
        <v>0.22</v>
      </c>
      <c r="AY144">
        <v>0.97</v>
      </c>
      <c r="AZ144">
        <v>-0.86</v>
      </c>
      <c r="BA144">
        <v>0</v>
      </c>
      <c r="BB144">
        <v>0</v>
      </c>
      <c r="BC144">
        <v>0.47</v>
      </c>
      <c r="BD144">
        <v>1.21</v>
      </c>
      <c r="BE144">
        <v>1.6</v>
      </c>
      <c r="BF144">
        <v>0.12</v>
      </c>
      <c r="BG144">
        <v>6.08</v>
      </c>
      <c r="BH144">
        <v>0.65986599999999995</v>
      </c>
      <c r="BI144">
        <v>2.7385000000000002E-4</v>
      </c>
      <c r="BJ144">
        <v>3.9408499999999999E-2</v>
      </c>
      <c r="BK144">
        <v>0.13963400000000001</v>
      </c>
      <c r="BL144">
        <v>0</v>
      </c>
      <c r="BM144">
        <v>-1.1912300000000001E-2</v>
      </c>
      <c r="BN144">
        <v>0</v>
      </c>
      <c r="BO144">
        <v>0</v>
      </c>
      <c r="BP144">
        <v>7.1403599999999998E-2</v>
      </c>
      <c r="BQ144">
        <v>0.14594399999999999</v>
      </c>
      <c r="BR144">
        <v>0.28698899999999999</v>
      </c>
      <c r="BS144">
        <v>2.56469E-2</v>
      </c>
      <c r="BT144">
        <v>1.3572500000000001</v>
      </c>
      <c r="BU144">
        <v>0.83918300000000001</v>
      </c>
      <c r="BV144">
        <v>1874.21</v>
      </c>
      <c r="BW144">
        <v>247.14500000000001</v>
      </c>
      <c r="BX144">
        <v>345.11500000000001</v>
      </c>
      <c r="BY144">
        <v>1500.27</v>
      </c>
      <c r="BZ144">
        <v>-4657.33</v>
      </c>
      <c r="CA144">
        <v>615.745</v>
      </c>
      <c r="CB144">
        <v>2206.4699999999998</v>
      </c>
      <c r="CC144">
        <v>2371.31</v>
      </c>
      <c r="CD144">
        <v>151.51499999999999</v>
      </c>
      <c r="CE144">
        <v>4654.4399999999996</v>
      </c>
      <c r="CF144">
        <v>3966.74</v>
      </c>
      <c r="CG144">
        <v>122.893</v>
      </c>
      <c r="CH144">
        <v>0</v>
      </c>
      <c r="CI144">
        <v>0</v>
      </c>
      <c r="CJ144">
        <v>0</v>
      </c>
      <c r="CK144">
        <v>0</v>
      </c>
      <c r="CL144">
        <v>0</v>
      </c>
      <c r="CM144">
        <v>5.62</v>
      </c>
      <c r="CN144">
        <v>0.74</v>
      </c>
      <c r="CO144">
        <v>0.86</v>
      </c>
      <c r="CP144">
        <v>3.71</v>
      </c>
      <c r="CQ144">
        <v>-5.74</v>
      </c>
      <c r="CR144">
        <v>1.66</v>
      </c>
      <c r="CS144">
        <v>5.28</v>
      </c>
      <c r="CT144">
        <v>6.06</v>
      </c>
      <c r="CU144">
        <v>0.42</v>
      </c>
      <c r="CV144">
        <v>18.61</v>
      </c>
      <c r="CW144">
        <v>10.93</v>
      </c>
      <c r="CX144">
        <v>2.2200000000000002</v>
      </c>
      <c r="CY144">
        <v>0.11</v>
      </c>
      <c r="CZ144">
        <v>0.22</v>
      </c>
      <c r="DA144">
        <v>4.3899999999999997</v>
      </c>
      <c r="DB144">
        <v>-0.86</v>
      </c>
      <c r="DC144">
        <v>0.47</v>
      </c>
      <c r="DD144">
        <v>1.22</v>
      </c>
      <c r="DE144">
        <v>1.6</v>
      </c>
      <c r="DF144">
        <v>0.12</v>
      </c>
      <c r="DG144">
        <v>9.49</v>
      </c>
      <c r="DH144">
        <v>0.65990400000000005</v>
      </c>
      <c r="DI144">
        <v>2.73966E-4</v>
      </c>
      <c r="DJ144">
        <v>3.9408499999999999E-2</v>
      </c>
      <c r="DK144">
        <v>0.13963400000000001</v>
      </c>
      <c r="DL144">
        <v>-1.1912300000000001E-2</v>
      </c>
      <c r="DM144">
        <v>7.1403599999999998E-2</v>
      </c>
      <c r="DN144">
        <v>0.14594399999999999</v>
      </c>
      <c r="DO144">
        <v>0.28698899999999999</v>
      </c>
      <c r="DP144">
        <v>2.56469E-2</v>
      </c>
      <c r="DQ144">
        <v>1.3572900000000001</v>
      </c>
      <c r="DR144">
        <v>0.83922099999999999</v>
      </c>
      <c r="DS144" t="s">
        <v>689</v>
      </c>
      <c r="DT144" t="s">
        <v>700</v>
      </c>
      <c r="DU144" t="s">
        <v>701</v>
      </c>
      <c r="DV144" t="s">
        <v>455</v>
      </c>
      <c r="DW144" s="117">
        <v>3.8245599999999999E-5</v>
      </c>
      <c r="DX144" s="117">
        <v>3.8244500000000003E-5</v>
      </c>
      <c r="EC144">
        <v>10.93</v>
      </c>
      <c r="ED144">
        <v>0</v>
      </c>
      <c r="EE144">
        <v>10.93</v>
      </c>
      <c r="EF144">
        <v>0</v>
      </c>
      <c r="EG144">
        <v>3.54</v>
      </c>
      <c r="EH144">
        <v>0</v>
      </c>
      <c r="EI144">
        <v>2.6</v>
      </c>
      <c r="EJ144">
        <v>4.34</v>
      </c>
      <c r="EK144">
        <v>1</v>
      </c>
      <c r="EL144">
        <v>1</v>
      </c>
      <c r="EM144">
        <v>2.7921999999999998</v>
      </c>
      <c r="EP144">
        <v>1</v>
      </c>
      <c r="EQ144">
        <v>1</v>
      </c>
      <c r="ER144">
        <v>27.332999999999998</v>
      </c>
      <c r="ES144">
        <v>27.707000000000001</v>
      </c>
      <c r="ET144">
        <v>27.273099999999999</v>
      </c>
      <c r="EU144">
        <v>27.646100000000001</v>
      </c>
      <c r="EV144">
        <v>643.53300000000002</v>
      </c>
      <c r="EW144">
        <v>29.2409</v>
      </c>
      <c r="EX144">
        <v>62.265599999999999</v>
      </c>
      <c r="EY144">
        <v>277.81799999999998</v>
      </c>
      <c r="EZ144">
        <v>0</v>
      </c>
      <c r="FA144">
        <v>-370.22</v>
      </c>
      <c r="FB144">
        <v>0</v>
      </c>
      <c r="FC144">
        <v>0</v>
      </c>
      <c r="FD144">
        <v>134.46700000000001</v>
      </c>
      <c r="FE144">
        <v>346.39100000000002</v>
      </c>
      <c r="FF144">
        <v>457.98599999999999</v>
      </c>
      <c r="FG144">
        <v>35.051499999999997</v>
      </c>
      <c r="FH144">
        <v>1616.53</v>
      </c>
      <c r="FI144">
        <v>0</v>
      </c>
      <c r="FJ144">
        <v>0</v>
      </c>
      <c r="FK144">
        <v>0</v>
      </c>
      <c r="FL144">
        <v>0</v>
      </c>
      <c r="FM144">
        <v>0</v>
      </c>
      <c r="FN144">
        <v>321.78800000000001</v>
      </c>
      <c r="FO144">
        <v>14.6218</v>
      </c>
      <c r="FP144">
        <v>31.1328</v>
      </c>
      <c r="FQ144">
        <v>138.90899999999999</v>
      </c>
      <c r="FR144">
        <v>-123.407</v>
      </c>
      <c r="FS144">
        <v>67.2333</v>
      </c>
      <c r="FT144">
        <v>173.196</v>
      </c>
      <c r="FU144">
        <v>228.99299999999999</v>
      </c>
      <c r="FV144">
        <v>17.5258</v>
      </c>
      <c r="FW144">
        <v>869.99300000000005</v>
      </c>
      <c r="FX144">
        <v>0</v>
      </c>
      <c r="FY144">
        <v>0</v>
      </c>
      <c r="FZ144">
        <v>0</v>
      </c>
      <c r="GA144">
        <v>0</v>
      </c>
      <c r="GB144">
        <v>2.7921999999999998</v>
      </c>
      <c r="GC144">
        <v>4658.6899999999996</v>
      </c>
      <c r="GD144">
        <v>1834.03</v>
      </c>
      <c r="GE144">
        <v>39.368000000000002</v>
      </c>
      <c r="GF144">
        <v>2.7921999999999998</v>
      </c>
      <c r="GG144">
        <v>4658.6899999999996</v>
      </c>
      <c r="GH144">
        <v>1834.04</v>
      </c>
      <c r="GI144">
        <v>39.368099999999998</v>
      </c>
      <c r="GJ144">
        <v>0</v>
      </c>
      <c r="GK144">
        <v>0</v>
      </c>
    </row>
    <row r="145" spans="1:193" x14ac:dyDescent="0.3">
      <c r="A145" s="110">
        <v>45966.870520833334</v>
      </c>
      <c r="B145" t="s">
        <v>834</v>
      </c>
      <c r="D145">
        <v>5</v>
      </c>
      <c r="E145">
        <v>1</v>
      </c>
      <c r="F145">
        <v>2700</v>
      </c>
      <c r="G145" t="s">
        <v>452</v>
      </c>
      <c r="H145" t="s">
        <v>453</v>
      </c>
      <c r="I145">
        <v>0</v>
      </c>
      <c r="J145">
        <v>0</v>
      </c>
      <c r="K145">
        <v>3.62</v>
      </c>
      <c r="L145" t="s">
        <v>688</v>
      </c>
      <c r="M145">
        <v>936.04899999999998</v>
      </c>
      <c r="N145">
        <v>1.71529</v>
      </c>
      <c r="O145">
        <v>339.93599999999998</v>
      </c>
      <c r="P145">
        <v>1574.4</v>
      </c>
      <c r="Q145">
        <v>0</v>
      </c>
      <c r="R145">
        <v>-4357.8999999999996</v>
      </c>
      <c r="S145">
        <v>0</v>
      </c>
      <c r="T145">
        <v>0</v>
      </c>
      <c r="U145">
        <v>615.745</v>
      </c>
      <c r="V145">
        <v>2182.71</v>
      </c>
      <c r="W145">
        <v>2371.31</v>
      </c>
      <c r="X145">
        <v>151.51499999999999</v>
      </c>
      <c r="Y145">
        <v>3815.47</v>
      </c>
      <c r="Z145">
        <v>2852.1</v>
      </c>
      <c r="AA145">
        <v>1.47736</v>
      </c>
      <c r="AB145">
        <v>0</v>
      </c>
      <c r="AC145">
        <v>0</v>
      </c>
      <c r="AD145">
        <v>0</v>
      </c>
      <c r="AE145">
        <v>0</v>
      </c>
      <c r="AF145">
        <v>0</v>
      </c>
      <c r="AG145">
        <v>0</v>
      </c>
      <c r="AH145">
        <v>2.9</v>
      </c>
      <c r="AI145">
        <v>0</v>
      </c>
      <c r="AJ145">
        <v>0.85</v>
      </c>
      <c r="AK145">
        <v>3.89</v>
      </c>
      <c r="AL145">
        <v>0</v>
      </c>
      <c r="AM145">
        <v>-5.44</v>
      </c>
      <c r="AN145">
        <v>0</v>
      </c>
      <c r="AO145">
        <v>0</v>
      </c>
      <c r="AP145">
        <v>1.69</v>
      </c>
      <c r="AQ145">
        <v>5.3</v>
      </c>
      <c r="AR145">
        <v>6.1</v>
      </c>
      <c r="AS145">
        <v>0.42</v>
      </c>
      <c r="AT145">
        <v>15.71</v>
      </c>
      <c r="AU145">
        <v>7.64</v>
      </c>
      <c r="AV145">
        <v>1.22</v>
      </c>
      <c r="AW145">
        <v>0</v>
      </c>
      <c r="AX145">
        <v>0.21</v>
      </c>
      <c r="AY145">
        <v>0.94</v>
      </c>
      <c r="AZ145">
        <v>-0.85</v>
      </c>
      <c r="BA145">
        <v>0</v>
      </c>
      <c r="BB145">
        <v>0</v>
      </c>
      <c r="BC145">
        <v>0.47</v>
      </c>
      <c r="BD145">
        <v>1.2</v>
      </c>
      <c r="BE145">
        <v>1.6</v>
      </c>
      <c r="BF145">
        <v>0.12</v>
      </c>
      <c r="BG145">
        <v>4.91</v>
      </c>
      <c r="BH145">
        <v>0.38321899999999998</v>
      </c>
      <c r="BI145" s="117">
        <v>2.7849100000000001E-5</v>
      </c>
      <c r="BJ145">
        <v>3.88171E-2</v>
      </c>
      <c r="BK145">
        <v>0.121346</v>
      </c>
      <c r="BL145">
        <v>0</v>
      </c>
      <c r="BM145">
        <v>-1.2647800000000001E-2</v>
      </c>
      <c r="BN145">
        <v>0</v>
      </c>
      <c r="BO145">
        <v>0</v>
      </c>
      <c r="BP145">
        <v>7.1403599999999998E-2</v>
      </c>
      <c r="BQ145">
        <v>0.14505000000000001</v>
      </c>
      <c r="BR145">
        <v>0.28698899999999999</v>
      </c>
      <c r="BS145">
        <v>2.56469E-2</v>
      </c>
      <c r="BT145">
        <v>1.05985</v>
      </c>
      <c r="BU145">
        <v>0.54340900000000003</v>
      </c>
      <c r="BV145">
        <v>936.09299999999996</v>
      </c>
      <c r="BW145">
        <v>1.71539</v>
      </c>
      <c r="BX145">
        <v>339.93599999999998</v>
      </c>
      <c r="BY145">
        <v>1574.4</v>
      </c>
      <c r="BZ145">
        <v>-4357.8999999999996</v>
      </c>
      <c r="CA145">
        <v>615.745</v>
      </c>
      <c r="CB145">
        <v>2182.71</v>
      </c>
      <c r="CC145">
        <v>2371.31</v>
      </c>
      <c r="CD145">
        <v>151.51499999999999</v>
      </c>
      <c r="CE145">
        <v>3815.52</v>
      </c>
      <c r="CF145">
        <v>2852.14</v>
      </c>
      <c r="CG145">
        <v>1.4774499999999999</v>
      </c>
      <c r="CH145">
        <v>0</v>
      </c>
      <c r="CI145">
        <v>0</v>
      </c>
      <c r="CJ145">
        <v>0</v>
      </c>
      <c r="CK145">
        <v>0</v>
      </c>
      <c r="CL145">
        <v>0</v>
      </c>
      <c r="CM145">
        <v>2.9</v>
      </c>
      <c r="CN145">
        <v>0</v>
      </c>
      <c r="CO145">
        <v>0.85</v>
      </c>
      <c r="CP145">
        <v>3.89</v>
      </c>
      <c r="CQ145">
        <v>-5.44</v>
      </c>
      <c r="CR145">
        <v>1.69</v>
      </c>
      <c r="CS145">
        <v>5.3</v>
      </c>
      <c r="CT145">
        <v>6.1</v>
      </c>
      <c r="CU145">
        <v>0.42</v>
      </c>
      <c r="CV145">
        <v>15.71</v>
      </c>
      <c r="CW145">
        <v>7.64</v>
      </c>
      <c r="CX145">
        <v>1.19</v>
      </c>
      <c r="CY145">
        <v>0</v>
      </c>
      <c r="CZ145">
        <v>0.21</v>
      </c>
      <c r="DA145">
        <v>4.58</v>
      </c>
      <c r="DB145">
        <v>-0.85</v>
      </c>
      <c r="DC145">
        <v>0.47</v>
      </c>
      <c r="DD145">
        <v>1.21</v>
      </c>
      <c r="DE145">
        <v>1.6</v>
      </c>
      <c r="DF145">
        <v>0.12</v>
      </c>
      <c r="DG145">
        <v>8.5299999999999994</v>
      </c>
      <c r="DH145">
        <v>0.38324000000000003</v>
      </c>
      <c r="DI145" s="117">
        <v>2.78505E-5</v>
      </c>
      <c r="DJ145">
        <v>3.88171E-2</v>
      </c>
      <c r="DK145">
        <v>0.121346</v>
      </c>
      <c r="DL145">
        <v>-1.2647800000000001E-2</v>
      </c>
      <c r="DM145">
        <v>7.1403599999999998E-2</v>
      </c>
      <c r="DN145">
        <v>0.14505000000000001</v>
      </c>
      <c r="DO145">
        <v>0.28698899999999999</v>
      </c>
      <c r="DP145">
        <v>2.56469E-2</v>
      </c>
      <c r="DQ145">
        <v>1.0598700000000001</v>
      </c>
      <c r="DR145">
        <v>0.543431</v>
      </c>
      <c r="DS145" t="s">
        <v>689</v>
      </c>
      <c r="DT145" t="s">
        <v>700</v>
      </c>
      <c r="DU145" t="s">
        <v>701</v>
      </c>
      <c r="DV145" t="s">
        <v>455</v>
      </c>
      <c r="DW145" s="117">
        <v>2.12896E-5</v>
      </c>
      <c r="DX145" s="117">
        <v>2.1279400000000002E-5</v>
      </c>
      <c r="EC145">
        <v>7.64</v>
      </c>
      <c r="ED145">
        <v>0</v>
      </c>
      <c r="EE145">
        <v>7.64</v>
      </c>
      <c r="EF145">
        <v>0</v>
      </c>
      <c r="EG145">
        <v>2.37</v>
      </c>
      <c r="EH145">
        <v>0</v>
      </c>
      <c r="EI145">
        <v>1.45</v>
      </c>
      <c r="EJ145">
        <v>4.53</v>
      </c>
      <c r="EK145">
        <v>1</v>
      </c>
      <c r="EL145">
        <v>1</v>
      </c>
      <c r="EM145">
        <v>2.6395</v>
      </c>
      <c r="EP145">
        <v>1</v>
      </c>
      <c r="EQ145">
        <v>1</v>
      </c>
      <c r="ER145">
        <v>33.968000000000004</v>
      </c>
      <c r="ES145">
        <v>34.476999999999997</v>
      </c>
      <c r="ET145">
        <v>33.953200000000002</v>
      </c>
      <c r="EU145">
        <v>34.462400000000002</v>
      </c>
      <c r="EV145">
        <v>347.822</v>
      </c>
      <c r="EW145">
        <v>0.34332200000000002</v>
      </c>
      <c r="EX145">
        <v>61.331099999999999</v>
      </c>
      <c r="EY145">
        <v>269.02199999999999</v>
      </c>
      <c r="EZ145">
        <v>0</v>
      </c>
      <c r="FA145">
        <v>-363.30200000000002</v>
      </c>
      <c r="FB145">
        <v>0</v>
      </c>
      <c r="FC145">
        <v>0</v>
      </c>
      <c r="FD145">
        <v>134.46700000000001</v>
      </c>
      <c r="FE145">
        <v>344.22300000000001</v>
      </c>
      <c r="FF145">
        <v>457.98599999999999</v>
      </c>
      <c r="FG145">
        <v>35.051499999999997</v>
      </c>
      <c r="FH145">
        <v>1286.94</v>
      </c>
      <c r="FI145">
        <v>0</v>
      </c>
      <c r="FJ145">
        <v>0</v>
      </c>
      <c r="FK145">
        <v>0</v>
      </c>
      <c r="FL145">
        <v>0</v>
      </c>
      <c r="FM145">
        <v>0</v>
      </c>
      <c r="FN145">
        <v>173.91900000000001</v>
      </c>
      <c r="FO145">
        <v>0.17167099999999999</v>
      </c>
      <c r="FP145">
        <v>30.665600000000001</v>
      </c>
      <c r="FQ145">
        <v>134.511</v>
      </c>
      <c r="FR145">
        <v>-121.101</v>
      </c>
      <c r="FS145">
        <v>67.2333</v>
      </c>
      <c r="FT145">
        <v>172.11099999999999</v>
      </c>
      <c r="FU145">
        <v>228.99299999999999</v>
      </c>
      <c r="FV145">
        <v>17.5258</v>
      </c>
      <c r="FW145">
        <v>704.03</v>
      </c>
      <c r="FX145">
        <v>0</v>
      </c>
      <c r="FY145">
        <v>0</v>
      </c>
      <c r="FZ145">
        <v>0</v>
      </c>
      <c r="GA145">
        <v>0</v>
      </c>
      <c r="GB145">
        <v>2.6395</v>
      </c>
      <c r="GC145">
        <v>4359.18</v>
      </c>
      <c r="GD145">
        <v>1703.88</v>
      </c>
      <c r="GE145">
        <v>39.087200000000003</v>
      </c>
      <c r="GF145">
        <v>2.6395</v>
      </c>
      <c r="GG145">
        <v>4359.18</v>
      </c>
      <c r="GH145">
        <v>1703.88</v>
      </c>
      <c r="GI145">
        <v>39.087200000000003</v>
      </c>
      <c r="GJ145">
        <v>0</v>
      </c>
      <c r="GK145">
        <v>0</v>
      </c>
    </row>
    <row r="146" spans="1:193" x14ac:dyDescent="0.3">
      <c r="A146" s="110">
        <v>45966.871168981481</v>
      </c>
      <c r="B146" t="s">
        <v>835</v>
      </c>
      <c r="D146">
        <v>6</v>
      </c>
      <c r="E146">
        <v>1</v>
      </c>
      <c r="F146">
        <v>2700</v>
      </c>
      <c r="G146" t="s">
        <v>452</v>
      </c>
      <c r="H146" t="s">
        <v>453</v>
      </c>
      <c r="I146">
        <v>0</v>
      </c>
      <c r="J146">
        <v>0</v>
      </c>
      <c r="K146">
        <v>3.4</v>
      </c>
      <c r="L146" t="s">
        <v>688</v>
      </c>
      <c r="M146">
        <v>371.108</v>
      </c>
      <c r="N146">
        <v>76.834199999999996</v>
      </c>
      <c r="O146">
        <v>351.67</v>
      </c>
      <c r="P146">
        <v>1179.98</v>
      </c>
      <c r="Q146">
        <v>0</v>
      </c>
      <c r="R146">
        <v>-4760.51</v>
      </c>
      <c r="S146">
        <v>0</v>
      </c>
      <c r="T146">
        <v>0</v>
      </c>
      <c r="U146">
        <v>615.745</v>
      </c>
      <c r="V146">
        <v>2223.8200000000002</v>
      </c>
      <c r="W146">
        <v>2371.31</v>
      </c>
      <c r="X146">
        <v>151.51499999999999</v>
      </c>
      <c r="Y146">
        <v>2581.48</v>
      </c>
      <c r="Z146">
        <v>1979.6</v>
      </c>
      <c r="AA146">
        <v>28.486499999999999</v>
      </c>
      <c r="AB146">
        <v>0</v>
      </c>
      <c r="AC146">
        <v>0</v>
      </c>
      <c r="AD146">
        <v>0</v>
      </c>
      <c r="AE146">
        <v>0</v>
      </c>
      <c r="AF146">
        <v>0</v>
      </c>
      <c r="AG146">
        <v>0</v>
      </c>
      <c r="AH146">
        <v>1.1599999999999999</v>
      </c>
      <c r="AI146">
        <v>0.24</v>
      </c>
      <c r="AJ146">
        <v>0.88</v>
      </c>
      <c r="AK146">
        <v>2.87</v>
      </c>
      <c r="AL146">
        <v>0</v>
      </c>
      <c r="AM146">
        <v>-5.74</v>
      </c>
      <c r="AN146">
        <v>0</v>
      </c>
      <c r="AO146">
        <v>0</v>
      </c>
      <c r="AP146">
        <v>1.65</v>
      </c>
      <c r="AQ146">
        <v>5.33</v>
      </c>
      <c r="AR146">
        <v>6.06</v>
      </c>
      <c r="AS146">
        <v>0.41</v>
      </c>
      <c r="AT146">
        <v>12.86</v>
      </c>
      <c r="AU146">
        <v>5.15</v>
      </c>
      <c r="AV146">
        <v>0.54</v>
      </c>
      <c r="AW146">
        <v>0.04</v>
      </c>
      <c r="AX146">
        <v>0.22</v>
      </c>
      <c r="AY146">
        <v>0.7</v>
      </c>
      <c r="AZ146">
        <v>-0.94</v>
      </c>
      <c r="BA146">
        <v>0</v>
      </c>
      <c r="BB146">
        <v>0</v>
      </c>
      <c r="BC146">
        <v>0.47</v>
      </c>
      <c r="BD146">
        <v>1.23</v>
      </c>
      <c r="BE146">
        <v>1.6</v>
      </c>
      <c r="BF146">
        <v>0.12</v>
      </c>
      <c r="BG146">
        <v>3.98</v>
      </c>
      <c r="BH146">
        <v>0.12962000000000001</v>
      </c>
      <c r="BI146">
        <v>7.7337300000000003E-3</v>
      </c>
      <c r="BJ146">
        <v>4.0157100000000001E-2</v>
      </c>
      <c r="BK146">
        <v>9.5044799999999999E-2</v>
      </c>
      <c r="BL146">
        <v>0</v>
      </c>
      <c r="BM146">
        <v>-1.5686599999999998E-2</v>
      </c>
      <c r="BN146">
        <v>0</v>
      </c>
      <c r="BO146">
        <v>0</v>
      </c>
      <c r="BP146">
        <v>7.1403599999999998E-2</v>
      </c>
      <c r="BQ146">
        <v>0.15062400000000001</v>
      </c>
      <c r="BR146">
        <v>0.28698899999999999</v>
      </c>
      <c r="BS146">
        <v>2.56469E-2</v>
      </c>
      <c r="BT146">
        <v>0.79153300000000004</v>
      </c>
      <c r="BU146">
        <v>0.27255499999999999</v>
      </c>
      <c r="BV146">
        <v>371.21100000000001</v>
      </c>
      <c r="BW146">
        <v>76.855800000000002</v>
      </c>
      <c r="BX146">
        <v>351.67</v>
      </c>
      <c r="BY146">
        <v>1179.98</v>
      </c>
      <c r="BZ146">
        <v>-4760.51</v>
      </c>
      <c r="CA146">
        <v>615.745</v>
      </c>
      <c r="CB146">
        <v>2223.8200000000002</v>
      </c>
      <c r="CC146">
        <v>2371.31</v>
      </c>
      <c r="CD146">
        <v>151.51499999999999</v>
      </c>
      <c r="CE146">
        <v>2581.6</v>
      </c>
      <c r="CF146">
        <v>1979.72</v>
      </c>
      <c r="CG146">
        <v>28.494599999999998</v>
      </c>
      <c r="CH146">
        <v>0</v>
      </c>
      <c r="CI146">
        <v>0</v>
      </c>
      <c r="CJ146">
        <v>0</v>
      </c>
      <c r="CK146">
        <v>0</v>
      </c>
      <c r="CL146">
        <v>0</v>
      </c>
      <c r="CM146">
        <v>1.1599999999999999</v>
      </c>
      <c r="CN146">
        <v>0.24</v>
      </c>
      <c r="CO146">
        <v>0.88</v>
      </c>
      <c r="CP146">
        <v>2.87</v>
      </c>
      <c r="CQ146">
        <v>-5.74</v>
      </c>
      <c r="CR146">
        <v>1.65</v>
      </c>
      <c r="CS146">
        <v>5.33</v>
      </c>
      <c r="CT146">
        <v>6.06</v>
      </c>
      <c r="CU146">
        <v>0.41</v>
      </c>
      <c r="CV146">
        <v>12.86</v>
      </c>
      <c r="CW146">
        <v>5.15</v>
      </c>
      <c r="CX146">
        <v>0.53</v>
      </c>
      <c r="CY146">
        <v>0.04</v>
      </c>
      <c r="CZ146">
        <v>0.22</v>
      </c>
      <c r="DA146">
        <v>4.0999999999999996</v>
      </c>
      <c r="DB146">
        <v>-0.94</v>
      </c>
      <c r="DC146">
        <v>0.47</v>
      </c>
      <c r="DD146">
        <v>1.24</v>
      </c>
      <c r="DE146">
        <v>1.6</v>
      </c>
      <c r="DF146">
        <v>0.12</v>
      </c>
      <c r="DG146">
        <v>7.38</v>
      </c>
      <c r="DH146">
        <v>0.12965699999999999</v>
      </c>
      <c r="DI146">
        <v>7.7333200000000001E-3</v>
      </c>
      <c r="DJ146">
        <v>4.0157100000000001E-2</v>
      </c>
      <c r="DK146">
        <v>9.5044799999999999E-2</v>
      </c>
      <c r="DL146">
        <v>-1.5686599999999998E-2</v>
      </c>
      <c r="DM146">
        <v>7.1403599999999998E-2</v>
      </c>
      <c r="DN146">
        <v>0.15062400000000001</v>
      </c>
      <c r="DO146">
        <v>0.28698899999999999</v>
      </c>
      <c r="DP146">
        <v>2.56469E-2</v>
      </c>
      <c r="DQ146">
        <v>0.79157</v>
      </c>
      <c r="DR146">
        <v>0.272592</v>
      </c>
      <c r="DS146" t="s">
        <v>689</v>
      </c>
      <c r="DT146" t="s">
        <v>700</v>
      </c>
      <c r="DU146" t="s">
        <v>701</v>
      </c>
      <c r="DV146" t="s">
        <v>455</v>
      </c>
      <c r="DW146" s="117">
        <v>3.6946200000000002E-5</v>
      </c>
      <c r="DX146" s="117">
        <v>3.6936500000000001E-5</v>
      </c>
      <c r="EC146">
        <v>5.15</v>
      </c>
      <c r="ED146">
        <v>0</v>
      </c>
      <c r="EE146">
        <v>5.15</v>
      </c>
      <c r="EF146">
        <v>0</v>
      </c>
      <c r="EG146">
        <v>1.5</v>
      </c>
      <c r="EH146">
        <v>0</v>
      </c>
      <c r="EI146">
        <v>0.84</v>
      </c>
      <c r="EJ146">
        <v>4.05</v>
      </c>
      <c r="EK146">
        <v>1</v>
      </c>
      <c r="EL146">
        <v>1</v>
      </c>
      <c r="EM146">
        <v>2.8338000000000001</v>
      </c>
      <c r="EP146">
        <v>1</v>
      </c>
      <c r="EQ146">
        <v>1</v>
      </c>
      <c r="ER146">
        <v>33.878</v>
      </c>
      <c r="ES146">
        <v>34.386000000000003</v>
      </c>
      <c r="ET146">
        <v>33.773200000000003</v>
      </c>
      <c r="EU146">
        <v>34.278700000000001</v>
      </c>
      <c r="EV146">
        <v>155.185</v>
      </c>
      <c r="EW146">
        <v>10.218</v>
      </c>
      <c r="EX146">
        <v>63.448300000000003</v>
      </c>
      <c r="EY146">
        <v>200.71899999999999</v>
      </c>
      <c r="EZ146">
        <v>0</v>
      </c>
      <c r="FA146">
        <v>-404.54399999999998</v>
      </c>
      <c r="FB146">
        <v>0</v>
      </c>
      <c r="FC146">
        <v>0</v>
      </c>
      <c r="FD146">
        <v>134.46700000000001</v>
      </c>
      <c r="FE146">
        <v>351.572</v>
      </c>
      <c r="FF146">
        <v>457.98599999999999</v>
      </c>
      <c r="FG146">
        <v>35.051499999999997</v>
      </c>
      <c r="FH146">
        <v>1004.1</v>
      </c>
      <c r="FI146">
        <v>0</v>
      </c>
      <c r="FJ146">
        <v>0</v>
      </c>
      <c r="FK146">
        <v>0</v>
      </c>
      <c r="FL146">
        <v>0</v>
      </c>
      <c r="FM146">
        <v>0</v>
      </c>
      <c r="FN146">
        <v>77.614099999999993</v>
      </c>
      <c r="FO146">
        <v>5.1101400000000003</v>
      </c>
      <c r="FP146">
        <v>31.7242</v>
      </c>
      <c r="FQ146">
        <v>100.36</v>
      </c>
      <c r="FR146">
        <v>-134.84800000000001</v>
      </c>
      <c r="FS146">
        <v>67.2333</v>
      </c>
      <c r="FT146">
        <v>175.786</v>
      </c>
      <c r="FU146">
        <v>228.99299999999999</v>
      </c>
      <c r="FV146">
        <v>17.5258</v>
      </c>
      <c r="FW146">
        <v>569.49900000000002</v>
      </c>
      <c r="FX146">
        <v>0</v>
      </c>
      <c r="FY146">
        <v>0</v>
      </c>
      <c r="FZ146">
        <v>0</v>
      </c>
      <c r="GA146">
        <v>0</v>
      </c>
      <c r="GB146">
        <v>2.8338000000000001</v>
      </c>
      <c r="GC146">
        <v>4761.8999999999996</v>
      </c>
      <c r="GD146">
        <v>2036.24</v>
      </c>
      <c r="GE146">
        <v>42.761000000000003</v>
      </c>
      <c r="GF146">
        <v>2.8338000000000001</v>
      </c>
      <c r="GG146">
        <v>4761.8999999999996</v>
      </c>
      <c r="GH146">
        <v>2036.23</v>
      </c>
      <c r="GI146">
        <v>42.760899999999999</v>
      </c>
      <c r="GJ146">
        <v>0</v>
      </c>
      <c r="GK146">
        <v>0</v>
      </c>
    </row>
    <row r="147" spans="1:193" x14ac:dyDescent="0.3">
      <c r="A147" s="110">
        <v>45966.871828703705</v>
      </c>
      <c r="B147" t="s">
        <v>836</v>
      </c>
      <c r="D147">
        <v>7</v>
      </c>
      <c r="E147">
        <v>1</v>
      </c>
      <c r="F147">
        <v>2700</v>
      </c>
      <c r="G147" t="s">
        <v>452</v>
      </c>
      <c r="H147" t="s">
        <v>453</v>
      </c>
      <c r="I147">
        <v>0</v>
      </c>
      <c r="J147">
        <v>0</v>
      </c>
      <c r="K147">
        <v>3.33</v>
      </c>
      <c r="L147" t="s">
        <v>688</v>
      </c>
      <c r="M147">
        <v>299.798</v>
      </c>
      <c r="N147">
        <v>162.33699999999999</v>
      </c>
      <c r="O147">
        <v>350.33800000000002</v>
      </c>
      <c r="P147">
        <v>1148.69</v>
      </c>
      <c r="Q147">
        <v>0</v>
      </c>
      <c r="R147">
        <v>-4282.7</v>
      </c>
      <c r="S147">
        <v>0</v>
      </c>
      <c r="T147">
        <v>0</v>
      </c>
      <c r="U147">
        <v>615.745</v>
      </c>
      <c r="V147">
        <v>2233.19</v>
      </c>
      <c r="W147">
        <v>2371.31</v>
      </c>
      <c r="X147">
        <v>151.51499999999999</v>
      </c>
      <c r="Y147">
        <v>3050.23</v>
      </c>
      <c r="Z147">
        <v>1961.17</v>
      </c>
      <c r="AA147">
        <v>67.087100000000007</v>
      </c>
      <c r="AB147">
        <v>0</v>
      </c>
      <c r="AC147">
        <v>0</v>
      </c>
      <c r="AD147">
        <v>0</v>
      </c>
      <c r="AE147">
        <v>0</v>
      </c>
      <c r="AF147">
        <v>0</v>
      </c>
      <c r="AG147">
        <v>0</v>
      </c>
      <c r="AH147">
        <v>0.82</v>
      </c>
      <c r="AI147">
        <v>0.62</v>
      </c>
      <c r="AJ147">
        <v>0.87</v>
      </c>
      <c r="AK147">
        <v>2.76</v>
      </c>
      <c r="AL147">
        <v>0</v>
      </c>
      <c r="AM147">
        <v>-5.17</v>
      </c>
      <c r="AN147">
        <v>0</v>
      </c>
      <c r="AO147">
        <v>0</v>
      </c>
      <c r="AP147">
        <v>1.71</v>
      </c>
      <c r="AQ147">
        <v>5.59</v>
      </c>
      <c r="AR147">
        <v>6.11</v>
      </c>
      <c r="AS147">
        <v>0.41</v>
      </c>
      <c r="AT147">
        <v>13.72</v>
      </c>
      <c r="AU147">
        <v>5.07</v>
      </c>
      <c r="AV147">
        <v>0.4</v>
      </c>
      <c r="AW147">
        <v>7.0000000000000007E-2</v>
      </c>
      <c r="AX147">
        <v>0.22</v>
      </c>
      <c r="AY147">
        <v>0.69</v>
      </c>
      <c r="AZ147">
        <v>-0.89</v>
      </c>
      <c r="BA147">
        <v>0</v>
      </c>
      <c r="BB147">
        <v>0</v>
      </c>
      <c r="BC147">
        <v>0.47</v>
      </c>
      <c r="BD147">
        <v>1.24</v>
      </c>
      <c r="BE147">
        <v>1.6</v>
      </c>
      <c r="BF147">
        <v>0.12</v>
      </c>
      <c r="BG147">
        <v>3.92</v>
      </c>
      <c r="BH147">
        <v>6.77595E-2</v>
      </c>
      <c r="BI147">
        <v>9.4976100000000001E-3</v>
      </c>
      <c r="BJ147">
        <v>4.0004900000000003E-2</v>
      </c>
      <c r="BK147">
        <v>9.5151600000000003E-2</v>
      </c>
      <c r="BL147">
        <v>0</v>
      </c>
      <c r="BM147">
        <v>-1.5418899999999999E-2</v>
      </c>
      <c r="BN147">
        <v>0</v>
      </c>
      <c r="BO147">
        <v>0</v>
      </c>
      <c r="BP147">
        <v>7.1403599999999998E-2</v>
      </c>
      <c r="BQ147">
        <v>0.151644</v>
      </c>
      <c r="BR147">
        <v>0.28698899999999999</v>
      </c>
      <c r="BS147">
        <v>2.56469E-2</v>
      </c>
      <c r="BT147">
        <v>0.73267800000000005</v>
      </c>
      <c r="BU147">
        <v>0.21241399999999999</v>
      </c>
      <c r="BV147">
        <v>299.93299999999999</v>
      </c>
      <c r="BW147">
        <v>162.40700000000001</v>
      </c>
      <c r="BX147">
        <v>350.33800000000002</v>
      </c>
      <c r="BY147">
        <v>1148.69</v>
      </c>
      <c r="BZ147">
        <v>-4282.7</v>
      </c>
      <c r="CA147">
        <v>615.745</v>
      </c>
      <c r="CB147">
        <v>2233.19</v>
      </c>
      <c r="CC147">
        <v>2371.31</v>
      </c>
      <c r="CD147">
        <v>151.51499999999999</v>
      </c>
      <c r="CE147">
        <v>3050.43</v>
      </c>
      <c r="CF147">
        <v>1961.37</v>
      </c>
      <c r="CG147">
        <v>67.118300000000005</v>
      </c>
      <c r="CH147">
        <v>0</v>
      </c>
      <c r="CI147">
        <v>0</v>
      </c>
      <c r="CJ147">
        <v>0</v>
      </c>
      <c r="CK147">
        <v>0</v>
      </c>
      <c r="CL147">
        <v>0</v>
      </c>
      <c r="CM147">
        <v>0.82</v>
      </c>
      <c r="CN147">
        <v>0.62</v>
      </c>
      <c r="CO147">
        <v>0.87</v>
      </c>
      <c r="CP147">
        <v>2.76</v>
      </c>
      <c r="CQ147">
        <v>-5.17</v>
      </c>
      <c r="CR147">
        <v>1.71</v>
      </c>
      <c r="CS147">
        <v>5.59</v>
      </c>
      <c r="CT147">
        <v>6.11</v>
      </c>
      <c r="CU147">
        <v>0.41</v>
      </c>
      <c r="CV147">
        <v>13.72</v>
      </c>
      <c r="CW147">
        <v>5.07</v>
      </c>
      <c r="CX147">
        <v>0.38</v>
      </c>
      <c r="CY147">
        <v>0.08</v>
      </c>
      <c r="CZ147">
        <v>0.22</v>
      </c>
      <c r="DA147">
        <v>4.03</v>
      </c>
      <c r="DB147">
        <v>-0.89</v>
      </c>
      <c r="DC147">
        <v>0.47</v>
      </c>
      <c r="DD147">
        <v>1.24</v>
      </c>
      <c r="DE147">
        <v>1.6</v>
      </c>
      <c r="DF147">
        <v>0.12</v>
      </c>
      <c r="DG147">
        <v>7.25</v>
      </c>
      <c r="DH147">
        <v>6.7790299999999998E-2</v>
      </c>
      <c r="DI147">
        <v>9.4944599999999997E-3</v>
      </c>
      <c r="DJ147">
        <v>4.0004900000000003E-2</v>
      </c>
      <c r="DK147">
        <v>9.5151600000000003E-2</v>
      </c>
      <c r="DL147">
        <v>-1.5418899999999999E-2</v>
      </c>
      <c r="DM147">
        <v>7.1403599999999998E-2</v>
      </c>
      <c r="DN147">
        <v>0.151644</v>
      </c>
      <c r="DO147">
        <v>0.28698899999999999</v>
      </c>
      <c r="DP147">
        <v>2.56469E-2</v>
      </c>
      <c r="DQ147">
        <v>0.73270599999999997</v>
      </c>
      <c r="DR147">
        <v>0.21244099999999999</v>
      </c>
      <c r="DS147" t="s">
        <v>689</v>
      </c>
      <c r="DT147" t="s">
        <v>700</v>
      </c>
      <c r="DU147" t="s">
        <v>701</v>
      </c>
      <c r="DV147" t="s">
        <v>455</v>
      </c>
      <c r="DW147" s="117">
        <v>2.7699600000000002E-5</v>
      </c>
      <c r="DX147" s="117">
        <v>2.7685899999999999E-5</v>
      </c>
      <c r="EC147">
        <v>5.07</v>
      </c>
      <c r="ED147">
        <v>0</v>
      </c>
      <c r="EE147">
        <v>5.07</v>
      </c>
      <c r="EF147">
        <v>0</v>
      </c>
      <c r="EG147">
        <v>1.38</v>
      </c>
      <c r="EH147">
        <v>0</v>
      </c>
      <c r="EI147">
        <v>0.73</v>
      </c>
      <c r="EJ147">
        <v>3.98</v>
      </c>
      <c r="EK147">
        <v>1</v>
      </c>
      <c r="EL147">
        <v>1</v>
      </c>
      <c r="EM147">
        <v>2.6943999999999999</v>
      </c>
      <c r="EP147">
        <v>1</v>
      </c>
      <c r="EQ147">
        <v>1</v>
      </c>
      <c r="ER147">
        <v>34.106000000000002</v>
      </c>
      <c r="ES147">
        <v>34.618000000000002</v>
      </c>
      <c r="ET147">
        <v>33.937800000000003</v>
      </c>
      <c r="EU147">
        <v>34.4467</v>
      </c>
      <c r="EV147">
        <v>112.91500000000001</v>
      </c>
      <c r="EW147">
        <v>21.056699999999999</v>
      </c>
      <c r="EX147">
        <v>63.207999999999998</v>
      </c>
      <c r="EY147">
        <v>196.62200000000001</v>
      </c>
      <c r="EZ147">
        <v>0</v>
      </c>
      <c r="FA147">
        <v>-382.29599999999999</v>
      </c>
      <c r="FB147">
        <v>0</v>
      </c>
      <c r="FC147">
        <v>0</v>
      </c>
      <c r="FD147">
        <v>134.46700000000001</v>
      </c>
      <c r="FE147">
        <v>353.15899999999999</v>
      </c>
      <c r="FF147">
        <v>457.98599999999999</v>
      </c>
      <c r="FG147">
        <v>35.051499999999997</v>
      </c>
      <c r="FH147">
        <v>992.16899999999998</v>
      </c>
      <c r="FI147">
        <v>0</v>
      </c>
      <c r="FJ147">
        <v>0</v>
      </c>
      <c r="FK147">
        <v>0</v>
      </c>
      <c r="FL147">
        <v>0</v>
      </c>
      <c r="FM147">
        <v>0</v>
      </c>
      <c r="FN147">
        <v>56.4833</v>
      </c>
      <c r="FO147">
        <v>10.5318</v>
      </c>
      <c r="FP147">
        <v>31.603999999999999</v>
      </c>
      <c r="FQ147">
        <v>98.310900000000004</v>
      </c>
      <c r="FR147">
        <v>-127.432</v>
      </c>
      <c r="FS147">
        <v>67.2333</v>
      </c>
      <c r="FT147">
        <v>176.57900000000001</v>
      </c>
      <c r="FU147">
        <v>228.99299999999999</v>
      </c>
      <c r="FV147">
        <v>17.5258</v>
      </c>
      <c r="FW147">
        <v>559.83000000000004</v>
      </c>
      <c r="FX147">
        <v>0</v>
      </c>
      <c r="FY147">
        <v>0</v>
      </c>
      <c r="FZ147">
        <v>0</v>
      </c>
      <c r="GA147">
        <v>0</v>
      </c>
      <c r="GB147">
        <v>2.6943999999999999</v>
      </c>
      <c r="GC147">
        <v>4283.95</v>
      </c>
      <c r="GD147">
        <v>1660.6</v>
      </c>
      <c r="GE147">
        <v>38.763300000000001</v>
      </c>
      <c r="GF147">
        <v>2.6943999999999999</v>
      </c>
      <c r="GG147">
        <v>4283.95</v>
      </c>
      <c r="GH147">
        <v>1660.59</v>
      </c>
      <c r="GI147">
        <v>38.762999999999998</v>
      </c>
      <c r="GJ147">
        <v>0</v>
      </c>
      <c r="GK147">
        <v>0</v>
      </c>
    </row>
    <row r="148" spans="1:193" x14ac:dyDescent="0.3">
      <c r="A148" s="110">
        <v>45966.872511574074</v>
      </c>
      <c r="B148" t="s">
        <v>837</v>
      </c>
      <c r="D148">
        <v>8</v>
      </c>
      <c r="E148">
        <v>1</v>
      </c>
      <c r="F148">
        <v>2700</v>
      </c>
      <c r="G148" t="s">
        <v>452</v>
      </c>
      <c r="H148" t="s">
        <v>453</v>
      </c>
      <c r="I148">
        <v>0</v>
      </c>
      <c r="J148">
        <v>0</v>
      </c>
      <c r="K148">
        <v>3.26</v>
      </c>
      <c r="L148">
        <v>53</v>
      </c>
      <c r="M148">
        <v>378.166</v>
      </c>
      <c r="N148">
        <v>713.31</v>
      </c>
      <c r="O148">
        <v>352.928</v>
      </c>
      <c r="P148">
        <v>1090.23</v>
      </c>
      <c r="Q148">
        <v>0</v>
      </c>
      <c r="R148">
        <v>-4786.0600000000004</v>
      </c>
      <c r="S148">
        <v>0</v>
      </c>
      <c r="T148">
        <v>0</v>
      </c>
      <c r="U148">
        <v>615.745</v>
      </c>
      <c r="V148">
        <v>2250.09</v>
      </c>
      <c r="W148">
        <v>2371.31</v>
      </c>
      <c r="X148">
        <v>151.51499999999999</v>
      </c>
      <c r="Y148">
        <v>3137.23</v>
      </c>
      <c r="Z148">
        <v>2534.63</v>
      </c>
      <c r="AA148">
        <v>266.58999999999997</v>
      </c>
      <c r="AB148">
        <v>0</v>
      </c>
      <c r="AC148">
        <v>0</v>
      </c>
      <c r="AD148">
        <v>0</v>
      </c>
      <c r="AE148">
        <v>0</v>
      </c>
      <c r="AF148">
        <v>0</v>
      </c>
      <c r="AG148">
        <v>0</v>
      </c>
      <c r="AH148">
        <v>1.2</v>
      </c>
      <c r="AI148">
        <v>1.82</v>
      </c>
      <c r="AJ148">
        <v>0.88</v>
      </c>
      <c r="AK148">
        <v>2.66</v>
      </c>
      <c r="AL148">
        <v>0</v>
      </c>
      <c r="AM148">
        <v>-5.98</v>
      </c>
      <c r="AN148">
        <v>0</v>
      </c>
      <c r="AO148">
        <v>0</v>
      </c>
      <c r="AP148">
        <v>1.63</v>
      </c>
      <c r="AQ148">
        <v>5.41</v>
      </c>
      <c r="AR148">
        <v>6.04</v>
      </c>
      <c r="AS148">
        <v>0.41</v>
      </c>
      <c r="AT148">
        <v>14.07</v>
      </c>
      <c r="AU148">
        <v>6.56</v>
      </c>
      <c r="AV148">
        <v>0.56000000000000005</v>
      </c>
      <c r="AW148">
        <v>0.31</v>
      </c>
      <c r="AX148">
        <v>0.22</v>
      </c>
      <c r="AY148">
        <v>0.67</v>
      </c>
      <c r="AZ148">
        <v>-0.94</v>
      </c>
      <c r="BA148">
        <v>0</v>
      </c>
      <c r="BB148">
        <v>0</v>
      </c>
      <c r="BC148">
        <v>0.47</v>
      </c>
      <c r="BD148">
        <v>1.24</v>
      </c>
      <c r="BE148">
        <v>1.6</v>
      </c>
      <c r="BF148">
        <v>0.12</v>
      </c>
      <c r="BG148">
        <v>4.25</v>
      </c>
      <c r="BH148">
        <v>0.15079500000000001</v>
      </c>
      <c r="BI148">
        <v>2.98959E-2</v>
      </c>
      <c r="BJ148">
        <v>4.0300700000000002E-2</v>
      </c>
      <c r="BK148">
        <v>9.4044699999999995E-2</v>
      </c>
      <c r="BL148">
        <v>0</v>
      </c>
      <c r="BM148">
        <v>-1.54676E-2</v>
      </c>
      <c r="BN148">
        <v>0</v>
      </c>
      <c r="BO148">
        <v>0</v>
      </c>
      <c r="BP148">
        <v>7.1403599999999998E-2</v>
      </c>
      <c r="BQ148">
        <v>0.15139900000000001</v>
      </c>
      <c r="BR148">
        <v>0.28698899999999999</v>
      </c>
      <c r="BS148">
        <v>2.56469E-2</v>
      </c>
      <c r="BT148">
        <v>0.83500700000000005</v>
      </c>
      <c r="BU148">
        <v>0.31503599999999998</v>
      </c>
      <c r="BV148">
        <v>378.23500000000001</v>
      </c>
      <c r="BW148">
        <v>713.35500000000002</v>
      </c>
      <c r="BX148">
        <v>352.928</v>
      </c>
      <c r="BY148">
        <v>1090.23</v>
      </c>
      <c r="BZ148">
        <v>-4786.0600000000004</v>
      </c>
      <c r="CA148">
        <v>615.745</v>
      </c>
      <c r="CB148">
        <v>2250.09</v>
      </c>
      <c r="CC148">
        <v>2371.31</v>
      </c>
      <c r="CD148">
        <v>151.51499999999999</v>
      </c>
      <c r="CE148">
        <v>3137.34</v>
      </c>
      <c r="CF148">
        <v>2534.7399999999998</v>
      </c>
      <c r="CG148">
        <v>266.61900000000003</v>
      </c>
      <c r="CH148">
        <v>0</v>
      </c>
      <c r="CI148">
        <v>0</v>
      </c>
      <c r="CJ148">
        <v>0</v>
      </c>
      <c r="CK148">
        <v>0</v>
      </c>
      <c r="CL148">
        <v>0</v>
      </c>
      <c r="CM148">
        <v>1.2</v>
      </c>
      <c r="CN148">
        <v>1.82</v>
      </c>
      <c r="CO148">
        <v>0.88</v>
      </c>
      <c r="CP148">
        <v>2.66</v>
      </c>
      <c r="CQ148">
        <v>-5.98</v>
      </c>
      <c r="CR148">
        <v>1.63</v>
      </c>
      <c r="CS148">
        <v>5.41</v>
      </c>
      <c r="CT148">
        <v>6.04</v>
      </c>
      <c r="CU148">
        <v>0.41</v>
      </c>
      <c r="CV148">
        <v>14.07</v>
      </c>
      <c r="CW148">
        <v>6.56</v>
      </c>
      <c r="CX148">
        <v>0.54</v>
      </c>
      <c r="CY148">
        <v>0.31</v>
      </c>
      <c r="CZ148">
        <v>0.22</v>
      </c>
      <c r="DA148">
        <v>3.94</v>
      </c>
      <c r="DB148">
        <v>-0.94</v>
      </c>
      <c r="DC148">
        <v>0.47</v>
      </c>
      <c r="DD148">
        <v>1.25</v>
      </c>
      <c r="DE148">
        <v>1.6</v>
      </c>
      <c r="DF148">
        <v>0.12</v>
      </c>
      <c r="DG148">
        <v>7.51</v>
      </c>
      <c r="DH148">
        <v>0.15082599999999999</v>
      </c>
      <c r="DI148">
        <v>2.9892700000000001E-2</v>
      </c>
      <c r="DJ148">
        <v>4.0300700000000002E-2</v>
      </c>
      <c r="DK148">
        <v>9.4044699999999995E-2</v>
      </c>
      <c r="DL148">
        <v>-1.54676E-2</v>
      </c>
      <c r="DM148">
        <v>7.1403599999999998E-2</v>
      </c>
      <c r="DN148">
        <v>0.15139900000000001</v>
      </c>
      <c r="DO148">
        <v>0.28698899999999999</v>
      </c>
      <c r="DP148">
        <v>2.56469E-2</v>
      </c>
      <c r="DQ148">
        <v>0.83503499999999997</v>
      </c>
      <c r="DR148">
        <v>0.31506400000000001</v>
      </c>
      <c r="DS148" t="s">
        <v>689</v>
      </c>
      <c r="DT148" t="s">
        <v>700</v>
      </c>
      <c r="DU148" t="s">
        <v>701</v>
      </c>
      <c r="DV148" t="s">
        <v>455</v>
      </c>
      <c r="DW148" s="117">
        <v>2.7946E-5</v>
      </c>
      <c r="DX148" s="117">
        <v>2.78953E-5</v>
      </c>
      <c r="EC148">
        <v>6.56</v>
      </c>
      <c r="ED148">
        <v>0</v>
      </c>
      <c r="EE148">
        <v>6.56</v>
      </c>
      <c r="EF148">
        <v>0</v>
      </c>
      <c r="EG148">
        <v>1.76</v>
      </c>
      <c r="EH148">
        <v>0</v>
      </c>
      <c r="EI148">
        <v>1.1200000000000001</v>
      </c>
      <c r="EJ148">
        <v>3.89</v>
      </c>
      <c r="EK148">
        <v>1</v>
      </c>
      <c r="EL148">
        <v>1</v>
      </c>
      <c r="EM148">
        <v>2.9521999999999999</v>
      </c>
      <c r="EP148">
        <v>1</v>
      </c>
      <c r="EQ148">
        <v>1</v>
      </c>
      <c r="ER148">
        <v>30.94</v>
      </c>
      <c r="ES148">
        <v>31.388000000000002</v>
      </c>
      <c r="ET148">
        <v>30.827400000000001</v>
      </c>
      <c r="EU148">
        <v>31.2729</v>
      </c>
      <c r="EV148">
        <v>158.79300000000001</v>
      </c>
      <c r="EW148">
        <v>87.271799999999999</v>
      </c>
      <c r="EX148">
        <v>63.675199999999997</v>
      </c>
      <c r="EY148">
        <v>191.434</v>
      </c>
      <c r="EZ148">
        <v>0</v>
      </c>
      <c r="FA148">
        <v>-402.88099999999997</v>
      </c>
      <c r="FB148">
        <v>0</v>
      </c>
      <c r="FC148">
        <v>0</v>
      </c>
      <c r="FD148">
        <v>134.46700000000001</v>
      </c>
      <c r="FE148">
        <v>354.45299999999997</v>
      </c>
      <c r="FF148">
        <v>457.98599999999999</v>
      </c>
      <c r="FG148">
        <v>35.051499999999997</v>
      </c>
      <c r="FH148">
        <v>1080.25</v>
      </c>
      <c r="FI148">
        <v>0</v>
      </c>
      <c r="FJ148">
        <v>0</v>
      </c>
      <c r="FK148">
        <v>0</v>
      </c>
      <c r="FL148">
        <v>0</v>
      </c>
      <c r="FM148">
        <v>0</v>
      </c>
      <c r="FN148">
        <v>79.411000000000001</v>
      </c>
      <c r="FO148">
        <v>43.637900000000002</v>
      </c>
      <c r="FP148">
        <v>31.837599999999998</v>
      </c>
      <c r="FQ148">
        <v>95.716899999999995</v>
      </c>
      <c r="FR148">
        <v>-134.29400000000001</v>
      </c>
      <c r="FS148">
        <v>67.2333</v>
      </c>
      <c r="FT148">
        <v>177.226</v>
      </c>
      <c r="FU148">
        <v>228.99299999999999</v>
      </c>
      <c r="FV148">
        <v>17.5258</v>
      </c>
      <c r="FW148">
        <v>607.28800000000001</v>
      </c>
      <c r="FX148">
        <v>0</v>
      </c>
      <c r="FY148">
        <v>0</v>
      </c>
      <c r="FZ148">
        <v>0</v>
      </c>
      <c r="GA148">
        <v>0</v>
      </c>
      <c r="GB148">
        <v>2.9521999999999999</v>
      </c>
      <c r="GC148">
        <v>4787.46</v>
      </c>
      <c r="GD148">
        <v>1921.74</v>
      </c>
      <c r="GE148">
        <v>40.141100000000002</v>
      </c>
      <c r="GF148">
        <v>2.9521999999999999</v>
      </c>
      <c r="GG148">
        <v>4787.46</v>
      </c>
      <c r="GH148">
        <v>1921.73</v>
      </c>
      <c r="GI148">
        <v>40.140999999999998</v>
      </c>
      <c r="GJ148">
        <v>0</v>
      </c>
      <c r="GK148">
        <v>0</v>
      </c>
    </row>
    <row r="149" spans="1:193" x14ac:dyDescent="0.3">
      <c r="A149" s="110">
        <v>45966.873194444444</v>
      </c>
      <c r="B149" t="s">
        <v>838</v>
      </c>
      <c r="D149">
        <v>9</v>
      </c>
      <c r="E149">
        <v>1</v>
      </c>
      <c r="F149">
        <v>2700</v>
      </c>
      <c r="G149" t="s">
        <v>452</v>
      </c>
      <c r="H149" t="s">
        <v>453</v>
      </c>
      <c r="I149">
        <v>0</v>
      </c>
      <c r="J149">
        <v>0</v>
      </c>
      <c r="K149">
        <v>3.27</v>
      </c>
      <c r="L149">
        <v>52</v>
      </c>
      <c r="M149">
        <v>565.875</v>
      </c>
      <c r="N149">
        <v>724.24300000000005</v>
      </c>
      <c r="O149">
        <v>349.64499999999998</v>
      </c>
      <c r="P149">
        <v>1120.78</v>
      </c>
      <c r="Q149">
        <v>0</v>
      </c>
      <c r="R149">
        <v>-5080.0600000000004</v>
      </c>
      <c r="S149">
        <v>0</v>
      </c>
      <c r="T149">
        <v>0</v>
      </c>
      <c r="U149">
        <v>615.745</v>
      </c>
      <c r="V149">
        <v>2241.19</v>
      </c>
      <c r="W149">
        <v>2371.31</v>
      </c>
      <c r="X149">
        <v>151.51499999999999</v>
      </c>
      <c r="Y149">
        <v>3060.24</v>
      </c>
      <c r="Z149">
        <v>2760.54</v>
      </c>
      <c r="AA149">
        <v>258.40800000000002</v>
      </c>
      <c r="AB149">
        <v>0</v>
      </c>
      <c r="AC149">
        <v>0</v>
      </c>
      <c r="AD149">
        <v>0</v>
      </c>
      <c r="AE149">
        <v>0</v>
      </c>
      <c r="AF149">
        <v>0</v>
      </c>
      <c r="AG149">
        <v>0</v>
      </c>
      <c r="AH149">
        <v>1.78</v>
      </c>
      <c r="AI149">
        <v>1.9</v>
      </c>
      <c r="AJ149">
        <v>0.87</v>
      </c>
      <c r="AK149">
        <v>2.73</v>
      </c>
      <c r="AL149">
        <v>0</v>
      </c>
      <c r="AM149">
        <v>-6.22</v>
      </c>
      <c r="AN149">
        <v>0</v>
      </c>
      <c r="AO149">
        <v>0</v>
      </c>
      <c r="AP149">
        <v>1.63</v>
      </c>
      <c r="AQ149">
        <v>5.38</v>
      </c>
      <c r="AR149">
        <v>6.03</v>
      </c>
      <c r="AS149">
        <v>0.41</v>
      </c>
      <c r="AT149">
        <v>14.51</v>
      </c>
      <c r="AU149">
        <v>7.28</v>
      </c>
      <c r="AV149">
        <v>0.82</v>
      </c>
      <c r="AW149">
        <v>0.31</v>
      </c>
      <c r="AX149">
        <v>0.22</v>
      </c>
      <c r="AY149">
        <v>0.69</v>
      </c>
      <c r="AZ149">
        <v>-0.99</v>
      </c>
      <c r="BA149">
        <v>0</v>
      </c>
      <c r="BB149">
        <v>0</v>
      </c>
      <c r="BC149">
        <v>0.47</v>
      </c>
      <c r="BD149">
        <v>1.24</v>
      </c>
      <c r="BE149">
        <v>1.6</v>
      </c>
      <c r="BF149">
        <v>0.12</v>
      </c>
      <c r="BG149">
        <v>4.4800000000000004</v>
      </c>
      <c r="BH149">
        <v>0.220608</v>
      </c>
      <c r="BI149">
        <v>3.0689999999999999E-2</v>
      </c>
      <c r="BJ149">
        <v>3.9925799999999997E-2</v>
      </c>
      <c r="BK149">
        <v>9.6582399999999999E-2</v>
      </c>
      <c r="BL149">
        <v>0</v>
      </c>
      <c r="BM149">
        <v>-1.83836E-2</v>
      </c>
      <c r="BN149">
        <v>0</v>
      </c>
      <c r="BO149">
        <v>0</v>
      </c>
      <c r="BP149">
        <v>7.1403599999999998E-2</v>
      </c>
      <c r="BQ149">
        <v>0.15068400000000001</v>
      </c>
      <c r="BR149">
        <v>0.28698899999999999</v>
      </c>
      <c r="BS149">
        <v>2.56469E-2</v>
      </c>
      <c r="BT149">
        <v>0.90414600000000001</v>
      </c>
      <c r="BU149">
        <v>0.38780599999999998</v>
      </c>
      <c r="BV149">
        <v>565.93499999999995</v>
      </c>
      <c r="BW149">
        <v>724.27200000000005</v>
      </c>
      <c r="BX149">
        <v>349.64499999999998</v>
      </c>
      <c r="BY149">
        <v>1120.78</v>
      </c>
      <c r="BZ149">
        <v>-5080.0600000000004</v>
      </c>
      <c r="CA149">
        <v>615.745</v>
      </c>
      <c r="CB149">
        <v>2241.19</v>
      </c>
      <c r="CC149">
        <v>2371.31</v>
      </c>
      <c r="CD149">
        <v>151.51499999999999</v>
      </c>
      <c r="CE149">
        <v>3060.33</v>
      </c>
      <c r="CF149">
        <v>2760.63</v>
      </c>
      <c r="CG149">
        <v>258.42599999999999</v>
      </c>
      <c r="CH149">
        <v>0</v>
      </c>
      <c r="CI149">
        <v>0</v>
      </c>
      <c r="CJ149">
        <v>0</v>
      </c>
      <c r="CK149">
        <v>0</v>
      </c>
      <c r="CL149">
        <v>0</v>
      </c>
      <c r="CM149">
        <v>1.78</v>
      </c>
      <c r="CN149">
        <v>1.9</v>
      </c>
      <c r="CO149">
        <v>0.87</v>
      </c>
      <c r="CP149">
        <v>2.73</v>
      </c>
      <c r="CQ149">
        <v>-6.22</v>
      </c>
      <c r="CR149">
        <v>1.63</v>
      </c>
      <c r="CS149">
        <v>5.38</v>
      </c>
      <c r="CT149">
        <v>6.03</v>
      </c>
      <c r="CU149">
        <v>0.41</v>
      </c>
      <c r="CV149">
        <v>14.51</v>
      </c>
      <c r="CW149">
        <v>7.28</v>
      </c>
      <c r="CX149">
        <v>0.8</v>
      </c>
      <c r="CY149">
        <v>0.31</v>
      </c>
      <c r="CZ149">
        <v>0.22</v>
      </c>
      <c r="DA149">
        <v>3.98</v>
      </c>
      <c r="DB149">
        <v>-0.99</v>
      </c>
      <c r="DC149">
        <v>0.47</v>
      </c>
      <c r="DD149">
        <v>1.24</v>
      </c>
      <c r="DE149">
        <v>1.6</v>
      </c>
      <c r="DF149">
        <v>0.12</v>
      </c>
      <c r="DG149">
        <v>7.75</v>
      </c>
      <c r="DH149">
        <v>0.220635</v>
      </c>
      <c r="DI149">
        <v>3.0688E-2</v>
      </c>
      <c r="DJ149">
        <v>3.9925799999999997E-2</v>
      </c>
      <c r="DK149">
        <v>9.6582299999999996E-2</v>
      </c>
      <c r="DL149">
        <v>-1.83836E-2</v>
      </c>
      <c r="DM149">
        <v>7.1403599999999998E-2</v>
      </c>
      <c r="DN149">
        <v>0.15068400000000001</v>
      </c>
      <c r="DO149">
        <v>0.28698899999999999</v>
      </c>
      <c r="DP149">
        <v>2.56469E-2</v>
      </c>
      <c r="DQ149">
        <v>0.90417099999999995</v>
      </c>
      <c r="DR149">
        <v>0.38783099999999998</v>
      </c>
      <c r="DS149" t="s">
        <v>689</v>
      </c>
      <c r="DT149" t="s">
        <v>700</v>
      </c>
      <c r="DU149" t="s">
        <v>701</v>
      </c>
      <c r="DV149" t="s">
        <v>455</v>
      </c>
      <c r="DW149" s="117">
        <v>2.4971299999999999E-5</v>
      </c>
      <c r="DX149" s="117">
        <v>2.4916700000000002E-5</v>
      </c>
      <c r="EC149">
        <v>7.28</v>
      </c>
      <c r="ED149">
        <v>0</v>
      </c>
      <c r="EE149">
        <v>7.28</v>
      </c>
      <c r="EF149">
        <v>0</v>
      </c>
      <c r="EG149">
        <v>2.04</v>
      </c>
      <c r="EH149">
        <v>0</v>
      </c>
      <c r="EI149">
        <v>1.38</v>
      </c>
      <c r="EJ149">
        <v>3.93</v>
      </c>
      <c r="EK149">
        <v>1</v>
      </c>
      <c r="EL149">
        <v>1</v>
      </c>
      <c r="EM149">
        <v>3.0150999999999999</v>
      </c>
      <c r="EP149">
        <v>1</v>
      </c>
      <c r="EQ149">
        <v>1</v>
      </c>
      <c r="ER149">
        <v>30.802</v>
      </c>
      <c r="ES149">
        <v>31.247</v>
      </c>
      <c r="ET149">
        <v>30.700199999999999</v>
      </c>
      <c r="EU149">
        <v>31.1431</v>
      </c>
      <c r="EV149">
        <v>235.14400000000001</v>
      </c>
      <c r="EW149">
        <v>88.574600000000004</v>
      </c>
      <c r="EX149">
        <v>63.082999999999998</v>
      </c>
      <c r="EY149">
        <v>197.71700000000001</v>
      </c>
      <c r="EZ149">
        <v>0</v>
      </c>
      <c r="FA149">
        <v>-422.94799999999998</v>
      </c>
      <c r="FB149">
        <v>0</v>
      </c>
      <c r="FC149">
        <v>0</v>
      </c>
      <c r="FD149">
        <v>134.46700000000001</v>
      </c>
      <c r="FE149">
        <v>352.97399999999999</v>
      </c>
      <c r="FF149">
        <v>457.98599999999999</v>
      </c>
      <c r="FG149">
        <v>35.051499999999997</v>
      </c>
      <c r="FH149">
        <v>1142.05</v>
      </c>
      <c r="FI149">
        <v>0</v>
      </c>
      <c r="FJ149">
        <v>0</v>
      </c>
      <c r="FK149">
        <v>0</v>
      </c>
      <c r="FL149">
        <v>0</v>
      </c>
      <c r="FM149">
        <v>0</v>
      </c>
      <c r="FN149">
        <v>117.584</v>
      </c>
      <c r="FO149">
        <v>44.288800000000002</v>
      </c>
      <c r="FP149">
        <v>31.541499999999999</v>
      </c>
      <c r="FQ149">
        <v>98.858500000000006</v>
      </c>
      <c r="FR149">
        <v>-140.983</v>
      </c>
      <c r="FS149">
        <v>67.2333</v>
      </c>
      <c r="FT149">
        <v>176.48699999999999</v>
      </c>
      <c r="FU149">
        <v>228.99299999999999</v>
      </c>
      <c r="FV149">
        <v>17.5258</v>
      </c>
      <c r="FW149">
        <v>641.53</v>
      </c>
      <c r="FX149">
        <v>0</v>
      </c>
      <c r="FY149">
        <v>0</v>
      </c>
      <c r="FZ149">
        <v>0</v>
      </c>
      <c r="GA149">
        <v>0</v>
      </c>
      <c r="GB149">
        <v>3.0150999999999999</v>
      </c>
      <c r="GC149">
        <v>5081.55</v>
      </c>
      <c r="GD149">
        <v>2107.37</v>
      </c>
      <c r="GE149">
        <v>41.4711</v>
      </c>
      <c r="GF149">
        <v>3.0150999999999999</v>
      </c>
      <c r="GG149">
        <v>5081.55</v>
      </c>
      <c r="GH149">
        <v>2107.37</v>
      </c>
      <c r="GI149">
        <v>41.4711</v>
      </c>
      <c r="GJ149">
        <v>0</v>
      </c>
      <c r="GK149">
        <v>0</v>
      </c>
    </row>
    <row r="150" spans="1:193" x14ac:dyDescent="0.3">
      <c r="A150" s="110">
        <v>45966.873888888891</v>
      </c>
      <c r="B150" t="s">
        <v>839</v>
      </c>
      <c r="D150">
        <v>10</v>
      </c>
      <c r="E150">
        <v>1</v>
      </c>
      <c r="F150">
        <v>2700</v>
      </c>
      <c r="G150" t="s">
        <v>452</v>
      </c>
      <c r="H150" t="s">
        <v>453</v>
      </c>
      <c r="I150">
        <v>0</v>
      </c>
      <c r="J150">
        <v>0</v>
      </c>
      <c r="K150">
        <v>3.21</v>
      </c>
      <c r="L150">
        <v>75</v>
      </c>
      <c r="M150">
        <v>590.06799999999998</v>
      </c>
      <c r="N150">
        <v>1067.06</v>
      </c>
      <c r="O150">
        <v>347.46100000000001</v>
      </c>
      <c r="P150">
        <v>1094.33</v>
      </c>
      <c r="Q150">
        <v>0</v>
      </c>
      <c r="R150">
        <v>-5196.72</v>
      </c>
      <c r="S150">
        <v>0</v>
      </c>
      <c r="T150">
        <v>0</v>
      </c>
      <c r="U150">
        <v>615.745</v>
      </c>
      <c r="V150">
        <v>2247.77</v>
      </c>
      <c r="W150">
        <v>2371.31</v>
      </c>
      <c r="X150">
        <v>151.51499999999999</v>
      </c>
      <c r="Y150">
        <v>3288.53</v>
      </c>
      <c r="Z150">
        <v>3098.92</v>
      </c>
      <c r="AA150">
        <v>373.36599999999999</v>
      </c>
      <c r="AB150">
        <v>0</v>
      </c>
      <c r="AC150">
        <v>0</v>
      </c>
      <c r="AD150">
        <v>0</v>
      </c>
      <c r="AE150">
        <v>0</v>
      </c>
      <c r="AF150">
        <v>0</v>
      </c>
      <c r="AG150">
        <v>0</v>
      </c>
      <c r="AH150">
        <v>1.88</v>
      </c>
      <c r="AI150">
        <v>2.61</v>
      </c>
      <c r="AJ150">
        <v>0.86</v>
      </c>
      <c r="AK150">
        <v>2.66</v>
      </c>
      <c r="AL150">
        <v>0</v>
      </c>
      <c r="AM150">
        <v>-6.47</v>
      </c>
      <c r="AN150">
        <v>0</v>
      </c>
      <c r="AO150">
        <v>0</v>
      </c>
      <c r="AP150">
        <v>1.63</v>
      </c>
      <c r="AQ150">
        <v>5.39</v>
      </c>
      <c r="AR150">
        <v>6.03</v>
      </c>
      <c r="AS150">
        <v>0.41</v>
      </c>
      <c r="AT150">
        <v>15</v>
      </c>
      <c r="AU150">
        <v>8.01</v>
      </c>
      <c r="AV150">
        <v>0.83</v>
      </c>
      <c r="AW150">
        <v>0.4</v>
      </c>
      <c r="AX150">
        <v>0.22</v>
      </c>
      <c r="AY150">
        <v>0.68</v>
      </c>
      <c r="AZ150">
        <v>-1.01</v>
      </c>
      <c r="BA150">
        <v>0</v>
      </c>
      <c r="BB150">
        <v>0</v>
      </c>
      <c r="BC150">
        <v>0.47</v>
      </c>
      <c r="BD150">
        <v>1.24</v>
      </c>
      <c r="BE150">
        <v>1.6</v>
      </c>
      <c r="BF150">
        <v>0.12</v>
      </c>
      <c r="BG150">
        <v>4.55</v>
      </c>
      <c r="BH150">
        <v>0.26814399999999999</v>
      </c>
      <c r="BI150">
        <v>3.1877500000000003E-2</v>
      </c>
      <c r="BJ150">
        <v>3.9676400000000001E-2</v>
      </c>
      <c r="BK150">
        <v>9.53455E-2</v>
      </c>
      <c r="BL150">
        <v>0</v>
      </c>
      <c r="BM150">
        <v>-1.9610099999999998E-2</v>
      </c>
      <c r="BN150">
        <v>0</v>
      </c>
      <c r="BO150">
        <v>0</v>
      </c>
      <c r="BP150">
        <v>7.1403599999999998E-2</v>
      </c>
      <c r="BQ150">
        <v>0.150642</v>
      </c>
      <c r="BR150">
        <v>0.28698899999999999</v>
      </c>
      <c r="BS150">
        <v>2.56469E-2</v>
      </c>
      <c r="BT150">
        <v>0.95011500000000004</v>
      </c>
      <c r="BU150">
        <v>0.43504300000000001</v>
      </c>
      <c r="BV150">
        <v>590.10699999999997</v>
      </c>
      <c r="BW150">
        <v>1067.0899999999999</v>
      </c>
      <c r="BX150">
        <v>347.46100000000001</v>
      </c>
      <c r="BY150">
        <v>1094.33</v>
      </c>
      <c r="BZ150">
        <v>-5196.72</v>
      </c>
      <c r="CA150">
        <v>615.745</v>
      </c>
      <c r="CB150">
        <v>2247.77</v>
      </c>
      <c r="CC150">
        <v>2371.31</v>
      </c>
      <c r="CD150">
        <v>151.51499999999999</v>
      </c>
      <c r="CE150">
        <v>3288.6</v>
      </c>
      <c r="CF150">
        <v>3098.99</v>
      </c>
      <c r="CG150">
        <v>373.38299999999998</v>
      </c>
      <c r="CH150">
        <v>0</v>
      </c>
      <c r="CI150">
        <v>0</v>
      </c>
      <c r="CJ150">
        <v>0</v>
      </c>
      <c r="CK150">
        <v>0</v>
      </c>
      <c r="CL150">
        <v>0</v>
      </c>
      <c r="CM150">
        <v>1.88</v>
      </c>
      <c r="CN150">
        <v>2.61</v>
      </c>
      <c r="CO150">
        <v>0.86</v>
      </c>
      <c r="CP150">
        <v>2.66</v>
      </c>
      <c r="CQ150">
        <v>-6.47</v>
      </c>
      <c r="CR150">
        <v>1.63</v>
      </c>
      <c r="CS150">
        <v>5.39</v>
      </c>
      <c r="CT150">
        <v>6.03</v>
      </c>
      <c r="CU150">
        <v>0.41</v>
      </c>
      <c r="CV150">
        <v>15</v>
      </c>
      <c r="CW150">
        <v>8.01</v>
      </c>
      <c r="CX150">
        <v>0.81</v>
      </c>
      <c r="CY150">
        <v>0.4</v>
      </c>
      <c r="CZ150">
        <v>0.22</v>
      </c>
      <c r="DA150">
        <v>3.91</v>
      </c>
      <c r="DB150">
        <v>-1.01</v>
      </c>
      <c r="DC150">
        <v>0.47</v>
      </c>
      <c r="DD150">
        <v>1.24</v>
      </c>
      <c r="DE150">
        <v>1.6</v>
      </c>
      <c r="DF150">
        <v>0.12</v>
      </c>
      <c r="DG150">
        <v>7.76</v>
      </c>
      <c r="DH150">
        <v>0.268175</v>
      </c>
      <c r="DI150">
        <v>3.1876399999999999E-2</v>
      </c>
      <c r="DJ150">
        <v>3.9676400000000001E-2</v>
      </c>
      <c r="DK150">
        <v>9.5346799999999995E-2</v>
      </c>
      <c r="DL150">
        <v>-1.9610099999999998E-2</v>
      </c>
      <c r="DM150">
        <v>7.1403599999999998E-2</v>
      </c>
      <c r="DN150">
        <v>0.150643</v>
      </c>
      <c r="DO150">
        <v>0.28698899999999999</v>
      </c>
      <c r="DP150">
        <v>2.56469E-2</v>
      </c>
      <c r="DQ150">
        <v>0.95014600000000005</v>
      </c>
      <c r="DR150">
        <v>0.43507499999999999</v>
      </c>
      <c r="DS150" t="s">
        <v>689</v>
      </c>
      <c r="DT150" t="s">
        <v>700</v>
      </c>
      <c r="DU150" t="s">
        <v>701</v>
      </c>
      <c r="DV150" t="s">
        <v>455</v>
      </c>
      <c r="DW150" s="117">
        <v>3.12743E-5</v>
      </c>
      <c r="DX150" s="117">
        <v>3.1239799999999999E-5</v>
      </c>
      <c r="EC150">
        <v>8.01</v>
      </c>
      <c r="ED150">
        <v>0</v>
      </c>
      <c r="EE150">
        <v>8.01</v>
      </c>
      <c r="EF150">
        <v>0</v>
      </c>
      <c r="EG150">
        <v>2.13</v>
      </c>
      <c r="EH150">
        <v>0</v>
      </c>
      <c r="EI150">
        <v>1.48</v>
      </c>
      <c r="EJ150">
        <v>3.86</v>
      </c>
      <c r="EK150">
        <v>1</v>
      </c>
      <c r="EL150">
        <v>1</v>
      </c>
      <c r="EM150">
        <v>3.1029</v>
      </c>
      <c r="EP150">
        <v>1</v>
      </c>
      <c r="EQ150">
        <v>1</v>
      </c>
      <c r="ER150">
        <v>33.133000000000003</v>
      </c>
      <c r="ES150">
        <v>33.625</v>
      </c>
      <c r="ET150">
        <v>33.072000000000003</v>
      </c>
      <c r="EU150">
        <v>33.563200000000002</v>
      </c>
      <c r="EV150">
        <v>237.59899999999999</v>
      </c>
      <c r="EW150">
        <v>114.211</v>
      </c>
      <c r="EX150">
        <v>62.688899999999997</v>
      </c>
      <c r="EY150">
        <v>195.04400000000001</v>
      </c>
      <c r="EZ150">
        <v>0</v>
      </c>
      <c r="FA150">
        <v>-432.84300000000002</v>
      </c>
      <c r="FB150">
        <v>0</v>
      </c>
      <c r="FC150">
        <v>0</v>
      </c>
      <c r="FD150">
        <v>134.46700000000001</v>
      </c>
      <c r="FE150">
        <v>353.59800000000001</v>
      </c>
      <c r="FF150">
        <v>457.98599999999999</v>
      </c>
      <c r="FG150">
        <v>35.051499999999997</v>
      </c>
      <c r="FH150">
        <v>1157.8</v>
      </c>
      <c r="FI150">
        <v>0</v>
      </c>
      <c r="FJ150">
        <v>0</v>
      </c>
      <c r="FK150">
        <v>0</v>
      </c>
      <c r="FL150">
        <v>0</v>
      </c>
      <c r="FM150">
        <v>0</v>
      </c>
      <c r="FN150">
        <v>118.807</v>
      </c>
      <c r="FO150">
        <v>57.1066</v>
      </c>
      <c r="FP150">
        <v>31.3444</v>
      </c>
      <c r="FQ150">
        <v>97.521799999999999</v>
      </c>
      <c r="FR150">
        <v>-144.28100000000001</v>
      </c>
      <c r="FS150">
        <v>67.2333</v>
      </c>
      <c r="FT150">
        <v>176.79900000000001</v>
      </c>
      <c r="FU150">
        <v>228.99299999999999</v>
      </c>
      <c r="FV150">
        <v>17.5258</v>
      </c>
      <c r="FW150">
        <v>651.04999999999995</v>
      </c>
      <c r="FX150">
        <v>0</v>
      </c>
      <c r="FY150">
        <v>0</v>
      </c>
      <c r="FZ150">
        <v>0</v>
      </c>
      <c r="GA150">
        <v>0</v>
      </c>
      <c r="GB150">
        <v>3.1029</v>
      </c>
      <c r="GC150">
        <v>5198.25</v>
      </c>
      <c r="GD150">
        <v>2094.19</v>
      </c>
      <c r="GE150">
        <v>40.286499999999997</v>
      </c>
      <c r="GF150">
        <v>3.1029</v>
      </c>
      <c r="GG150">
        <v>5198.25</v>
      </c>
      <c r="GH150">
        <v>2094.19</v>
      </c>
      <c r="GI150">
        <v>40.286499999999997</v>
      </c>
      <c r="GJ150">
        <v>0</v>
      </c>
      <c r="GK150">
        <v>0</v>
      </c>
    </row>
    <row r="151" spans="1:193" x14ac:dyDescent="0.3">
      <c r="A151" s="110">
        <v>45966.874537037038</v>
      </c>
      <c r="B151" t="s">
        <v>840</v>
      </c>
      <c r="D151">
        <v>11</v>
      </c>
      <c r="E151">
        <v>1</v>
      </c>
      <c r="F151">
        <v>2700</v>
      </c>
      <c r="G151" t="s">
        <v>452</v>
      </c>
      <c r="H151" t="s">
        <v>453</v>
      </c>
      <c r="I151">
        <v>0</v>
      </c>
      <c r="J151">
        <v>0</v>
      </c>
      <c r="K151">
        <v>3.16</v>
      </c>
      <c r="L151">
        <v>121</v>
      </c>
      <c r="M151">
        <v>1908.82</v>
      </c>
      <c r="N151">
        <v>1651.25</v>
      </c>
      <c r="O151">
        <v>345.11500000000001</v>
      </c>
      <c r="P151">
        <v>1309.23</v>
      </c>
      <c r="Q151">
        <v>0</v>
      </c>
      <c r="R151">
        <v>-5647.42</v>
      </c>
      <c r="S151">
        <v>0</v>
      </c>
      <c r="T151">
        <v>0</v>
      </c>
      <c r="U151">
        <v>615.745</v>
      </c>
      <c r="V151">
        <v>2235.48</v>
      </c>
      <c r="W151">
        <v>2371.31</v>
      </c>
      <c r="X151">
        <v>151.51499999999999</v>
      </c>
      <c r="Y151">
        <v>4941.05</v>
      </c>
      <c r="Z151">
        <v>5214.42</v>
      </c>
      <c r="AA151">
        <v>605.80999999999995</v>
      </c>
      <c r="AB151">
        <v>0</v>
      </c>
      <c r="AC151">
        <v>0</v>
      </c>
      <c r="AD151">
        <v>0</v>
      </c>
      <c r="AE151">
        <v>0</v>
      </c>
      <c r="AF151">
        <v>0</v>
      </c>
      <c r="AG151">
        <v>0</v>
      </c>
      <c r="AH151">
        <v>5.8</v>
      </c>
      <c r="AI151">
        <v>4.18</v>
      </c>
      <c r="AJ151">
        <v>0.86</v>
      </c>
      <c r="AK151">
        <v>3.23</v>
      </c>
      <c r="AL151">
        <v>0</v>
      </c>
      <c r="AM151">
        <v>-6.68</v>
      </c>
      <c r="AN151">
        <v>0</v>
      </c>
      <c r="AO151">
        <v>0</v>
      </c>
      <c r="AP151">
        <v>1.66</v>
      </c>
      <c r="AQ151">
        <v>5.31</v>
      </c>
      <c r="AR151">
        <v>6.06</v>
      </c>
      <c r="AS151">
        <v>0.42</v>
      </c>
      <c r="AT151">
        <v>20.84</v>
      </c>
      <c r="AU151">
        <v>14.07</v>
      </c>
      <c r="AV151">
        <v>2.41</v>
      </c>
      <c r="AW151">
        <v>0.62</v>
      </c>
      <c r="AX151">
        <v>0.22</v>
      </c>
      <c r="AY151">
        <v>0.89</v>
      </c>
      <c r="AZ151">
        <v>-0.93</v>
      </c>
      <c r="BA151">
        <v>0</v>
      </c>
      <c r="BB151">
        <v>0</v>
      </c>
      <c r="BC151">
        <v>0.47</v>
      </c>
      <c r="BD151">
        <v>1.22</v>
      </c>
      <c r="BE151">
        <v>1.6</v>
      </c>
      <c r="BF151">
        <v>0.12</v>
      </c>
      <c r="BG151">
        <v>6.62</v>
      </c>
      <c r="BH151">
        <v>0.68681599999999998</v>
      </c>
      <c r="BI151">
        <v>3.61953E-2</v>
      </c>
      <c r="BJ151">
        <v>3.9408499999999999E-2</v>
      </c>
      <c r="BK151">
        <v>0.124818</v>
      </c>
      <c r="BL151">
        <v>0</v>
      </c>
      <c r="BM151">
        <v>-7.9110900000000008E-3</v>
      </c>
      <c r="BN151">
        <v>0</v>
      </c>
      <c r="BO151">
        <v>0</v>
      </c>
      <c r="BP151">
        <v>7.1403599999999998E-2</v>
      </c>
      <c r="BQ151">
        <v>0.148005</v>
      </c>
      <c r="BR151">
        <v>0.28698899999999999</v>
      </c>
      <c r="BS151">
        <v>2.56469E-2</v>
      </c>
      <c r="BT151">
        <v>1.41137</v>
      </c>
      <c r="BU151">
        <v>0.88723799999999997</v>
      </c>
      <c r="BV151">
        <v>1908.94</v>
      </c>
      <c r="BW151">
        <v>1651.29</v>
      </c>
      <c r="BX151">
        <v>345.11500000000001</v>
      </c>
      <c r="BY151">
        <v>1309.23</v>
      </c>
      <c r="BZ151">
        <v>-5647.42</v>
      </c>
      <c r="CA151">
        <v>615.745</v>
      </c>
      <c r="CB151">
        <v>2235.48</v>
      </c>
      <c r="CC151">
        <v>2371.31</v>
      </c>
      <c r="CD151">
        <v>151.51499999999999</v>
      </c>
      <c r="CE151">
        <v>4941.21</v>
      </c>
      <c r="CF151">
        <v>5214.58</v>
      </c>
      <c r="CG151">
        <v>605.83399999999995</v>
      </c>
      <c r="CH151">
        <v>0</v>
      </c>
      <c r="CI151">
        <v>0</v>
      </c>
      <c r="CJ151">
        <v>0</v>
      </c>
      <c r="CK151">
        <v>0</v>
      </c>
      <c r="CL151">
        <v>0</v>
      </c>
      <c r="CM151">
        <v>5.8</v>
      </c>
      <c r="CN151">
        <v>4.18</v>
      </c>
      <c r="CO151">
        <v>0.86</v>
      </c>
      <c r="CP151">
        <v>3.23</v>
      </c>
      <c r="CQ151">
        <v>-6.68</v>
      </c>
      <c r="CR151">
        <v>1.66</v>
      </c>
      <c r="CS151">
        <v>5.31</v>
      </c>
      <c r="CT151">
        <v>6.06</v>
      </c>
      <c r="CU151">
        <v>0.42</v>
      </c>
      <c r="CV151">
        <v>20.84</v>
      </c>
      <c r="CW151">
        <v>14.07</v>
      </c>
      <c r="CX151">
        <v>2.39</v>
      </c>
      <c r="CY151">
        <v>0.62</v>
      </c>
      <c r="CZ151">
        <v>0.22</v>
      </c>
      <c r="DA151">
        <v>4.0599999999999996</v>
      </c>
      <c r="DB151">
        <v>-0.93</v>
      </c>
      <c r="DC151">
        <v>0.47</v>
      </c>
      <c r="DD151">
        <v>1.23</v>
      </c>
      <c r="DE151">
        <v>1.6</v>
      </c>
      <c r="DF151">
        <v>0.12</v>
      </c>
      <c r="DG151">
        <v>9.7799999999999994</v>
      </c>
      <c r="DH151">
        <v>0.68685700000000005</v>
      </c>
      <c r="DI151">
        <v>3.6193599999999999E-2</v>
      </c>
      <c r="DJ151">
        <v>3.9408499999999999E-2</v>
      </c>
      <c r="DK151">
        <v>0.124818</v>
      </c>
      <c r="DL151">
        <v>-7.9110900000000008E-3</v>
      </c>
      <c r="DM151">
        <v>7.1403599999999998E-2</v>
      </c>
      <c r="DN151">
        <v>0.148005</v>
      </c>
      <c r="DO151">
        <v>0.28698899999999999</v>
      </c>
      <c r="DP151">
        <v>2.56469E-2</v>
      </c>
      <c r="DQ151">
        <v>1.4114100000000001</v>
      </c>
      <c r="DR151">
        <v>0.88727699999999998</v>
      </c>
      <c r="DS151" t="s">
        <v>689</v>
      </c>
      <c r="DT151" t="s">
        <v>700</v>
      </c>
      <c r="DU151" t="s">
        <v>701</v>
      </c>
      <c r="DV151" t="s">
        <v>455</v>
      </c>
      <c r="DW151" s="117">
        <v>3.9273700000000003E-5</v>
      </c>
      <c r="DX151" s="117">
        <v>3.9290199999999999E-5</v>
      </c>
      <c r="EC151">
        <v>14.07</v>
      </c>
      <c r="ED151">
        <v>0</v>
      </c>
      <c r="EE151">
        <v>14.07</v>
      </c>
      <c r="EF151">
        <v>0</v>
      </c>
      <c r="EG151">
        <v>4.1399999999999997</v>
      </c>
      <c r="EH151">
        <v>0</v>
      </c>
      <c r="EI151">
        <v>3.28</v>
      </c>
      <c r="EJ151">
        <v>4.01</v>
      </c>
      <c r="EK151">
        <v>1</v>
      </c>
      <c r="EL151">
        <v>1</v>
      </c>
      <c r="EM151">
        <v>3.6972</v>
      </c>
      <c r="EP151">
        <v>1</v>
      </c>
      <c r="EQ151">
        <v>1</v>
      </c>
      <c r="ER151">
        <v>35.234000000000002</v>
      </c>
      <c r="ES151">
        <v>35.770000000000003</v>
      </c>
      <c r="ET151">
        <v>35.1496</v>
      </c>
      <c r="EU151">
        <v>35.683300000000003</v>
      </c>
      <c r="EV151">
        <v>689.06600000000003</v>
      </c>
      <c r="EW151">
        <v>175.93600000000001</v>
      </c>
      <c r="EX151">
        <v>62.265599999999999</v>
      </c>
      <c r="EY151">
        <v>255.59399999999999</v>
      </c>
      <c r="EZ151">
        <v>0</v>
      </c>
      <c r="FA151">
        <v>-397.577</v>
      </c>
      <c r="FB151">
        <v>0</v>
      </c>
      <c r="FC151">
        <v>0</v>
      </c>
      <c r="FD151">
        <v>134.46700000000001</v>
      </c>
      <c r="FE151">
        <v>349.53699999999998</v>
      </c>
      <c r="FF151">
        <v>457.98599999999999</v>
      </c>
      <c r="FG151">
        <v>35.051499999999997</v>
      </c>
      <c r="FH151">
        <v>1762.33</v>
      </c>
      <c r="FI151">
        <v>0</v>
      </c>
      <c r="FJ151">
        <v>0</v>
      </c>
      <c r="FK151">
        <v>0</v>
      </c>
      <c r="FL151">
        <v>0</v>
      </c>
      <c r="FM151">
        <v>0</v>
      </c>
      <c r="FN151">
        <v>344.553</v>
      </c>
      <c r="FO151">
        <v>87.969099999999997</v>
      </c>
      <c r="FP151">
        <v>31.1328</v>
      </c>
      <c r="FQ151">
        <v>127.797</v>
      </c>
      <c r="FR151">
        <v>-132.52600000000001</v>
      </c>
      <c r="FS151">
        <v>67.2333</v>
      </c>
      <c r="FT151">
        <v>174.76900000000001</v>
      </c>
      <c r="FU151">
        <v>228.99299999999999</v>
      </c>
      <c r="FV151">
        <v>17.5258</v>
      </c>
      <c r="FW151">
        <v>947.447</v>
      </c>
      <c r="FX151">
        <v>0</v>
      </c>
      <c r="FY151">
        <v>0</v>
      </c>
      <c r="FZ151">
        <v>0</v>
      </c>
      <c r="GA151">
        <v>0</v>
      </c>
      <c r="GB151">
        <v>3.6972</v>
      </c>
      <c r="GC151">
        <v>5649.08</v>
      </c>
      <c r="GD151">
        <v>2288.8000000000002</v>
      </c>
      <c r="GE151">
        <v>40.516399999999997</v>
      </c>
      <c r="GF151">
        <v>3.6972</v>
      </c>
      <c r="GG151">
        <v>5649.08</v>
      </c>
      <c r="GH151">
        <v>2288.8000000000002</v>
      </c>
      <c r="GI151">
        <v>40.516300000000001</v>
      </c>
      <c r="GJ151">
        <v>0</v>
      </c>
      <c r="GK151">
        <v>0</v>
      </c>
    </row>
    <row r="152" spans="1:193" x14ac:dyDescent="0.3">
      <c r="A152" s="110">
        <v>45966.875208333331</v>
      </c>
      <c r="B152" t="s">
        <v>841</v>
      </c>
      <c r="D152">
        <v>12</v>
      </c>
      <c r="E152">
        <v>1</v>
      </c>
      <c r="F152">
        <v>2700</v>
      </c>
      <c r="G152" t="s">
        <v>452</v>
      </c>
      <c r="H152" t="s">
        <v>456</v>
      </c>
      <c r="I152">
        <v>-0.03</v>
      </c>
      <c r="J152">
        <v>-0.03</v>
      </c>
      <c r="K152">
        <v>3.35</v>
      </c>
      <c r="L152">
        <v>29</v>
      </c>
      <c r="M152">
        <v>1911.37</v>
      </c>
      <c r="N152">
        <v>439.41800000000001</v>
      </c>
      <c r="O152">
        <v>344.29599999999999</v>
      </c>
      <c r="P152">
        <v>1439.61</v>
      </c>
      <c r="Q152">
        <v>0</v>
      </c>
      <c r="R152">
        <v>-4800.01</v>
      </c>
      <c r="S152">
        <v>0</v>
      </c>
      <c r="T152">
        <v>0</v>
      </c>
      <c r="U152">
        <v>615.745</v>
      </c>
      <c r="V152">
        <v>2210.87</v>
      </c>
      <c r="W152">
        <v>2371.31</v>
      </c>
      <c r="X152">
        <v>151.51499999999999</v>
      </c>
      <c r="Y152">
        <v>4684.12</v>
      </c>
      <c r="Z152">
        <v>4134.7</v>
      </c>
      <c r="AA152">
        <v>154.697</v>
      </c>
      <c r="AB152">
        <v>0</v>
      </c>
      <c r="AC152">
        <v>0</v>
      </c>
      <c r="AD152">
        <v>0</v>
      </c>
      <c r="AE152">
        <v>0</v>
      </c>
      <c r="AF152">
        <v>0</v>
      </c>
      <c r="AG152">
        <v>0</v>
      </c>
      <c r="AH152">
        <v>5.75</v>
      </c>
      <c r="AI152">
        <v>1.25</v>
      </c>
      <c r="AJ152">
        <v>0.86</v>
      </c>
      <c r="AK152">
        <v>3.56</v>
      </c>
      <c r="AL152">
        <v>0</v>
      </c>
      <c r="AM152">
        <v>-5.53</v>
      </c>
      <c r="AN152">
        <v>0</v>
      </c>
      <c r="AO152">
        <v>0</v>
      </c>
      <c r="AP152">
        <v>1.66</v>
      </c>
      <c r="AQ152">
        <v>5.27</v>
      </c>
      <c r="AR152">
        <v>6.06</v>
      </c>
      <c r="AS152">
        <v>0.42</v>
      </c>
      <c r="AT152">
        <v>19.3</v>
      </c>
      <c r="AU152">
        <v>11.42</v>
      </c>
      <c r="AV152">
        <v>2.33</v>
      </c>
      <c r="AW152">
        <v>0.21</v>
      </c>
      <c r="AX152">
        <v>0.22</v>
      </c>
      <c r="AY152">
        <v>0.94</v>
      </c>
      <c r="AZ152">
        <v>-0.77</v>
      </c>
      <c r="BA152">
        <v>0</v>
      </c>
      <c r="BB152">
        <v>0</v>
      </c>
      <c r="BC152">
        <v>0.47</v>
      </c>
      <c r="BD152">
        <v>1.21</v>
      </c>
      <c r="BE152">
        <v>1.6</v>
      </c>
      <c r="BF152">
        <v>0.12</v>
      </c>
      <c r="BG152">
        <v>6.33</v>
      </c>
      <c r="BH152">
        <v>0.67412000000000005</v>
      </c>
      <c r="BI152">
        <v>1.31968E-2</v>
      </c>
      <c r="BJ152">
        <v>3.9315000000000003E-2</v>
      </c>
      <c r="BK152">
        <v>0.13905899999999999</v>
      </c>
      <c r="BL152">
        <v>0</v>
      </c>
      <c r="BM152">
        <v>-7.9438200000000007E-3</v>
      </c>
      <c r="BN152">
        <v>0</v>
      </c>
      <c r="BO152">
        <v>0</v>
      </c>
      <c r="BP152">
        <v>7.1403599999999998E-2</v>
      </c>
      <c r="BQ152">
        <v>0.146398</v>
      </c>
      <c r="BR152">
        <v>0.28698899999999999</v>
      </c>
      <c r="BS152">
        <v>2.56469E-2</v>
      </c>
      <c r="BT152">
        <v>1.38818</v>
      </c>
      <c r="BU152">
        <v>0.86569099999999999</v>
      </c>
      <c r="BV152">
        <v>1901.8</v>
      </c>
      <c r="BW152">
        <v>437.62200000000001</v>
      </c>
      <c r="BX152">
        <v>344.29599999999999</v>
      </c>
      <c r="BY152">
        <v>1439.61</v>
      </c>
      <c r="BZ152">
        <v>-4800.01</v>
      </c>
      <c r="CA152">
        <v>615.745</v>
      </c>
      <c r="CB152">
        <v>2210.86</v>
      </c>
      <c r="CC152">
        <v>2371.31</v>
      </c>
      <c r="CD152">
        <v>151.51499999999999</v>
      </c>
      <c r="CE152">
        <v>4672.75</v>
      </c>
      <c r="CF152">
        <v>4123.33</v>
      </c>
      <c r="CG152">
        <v>153.52500000000001</v>
      </c>
      <c r="CH152">
        <v>0</v>
      </c>
      <c r="CI152">
        <v>0</v>
      </c>
      <c r="CJ152">
        <v>0</v>
      </c>
      <c r="CK152">
        <v>0</v>
      </c>
      <c r="CL152">
        <v>0</v>
      </c>
      <c r="CM152">
        <v>5.72</v>
      </c>
      <c r="CN152">
        <v>1.25</v>
      </c>
      <c r="CO152">
        <v>0.86</v>
      </c>
      <c r="CP152">
        <v>3.56</v>
      </c>
      <c r="CQ152">
        <v>-5.53</v>
      </c>
      <c r="CR152">
        <v>1.66</v>
      </c>
      <c r="CS152">
        <v>5.27</v>
      </c>
      <c r="CT152">
        <v>6.06</v>
      </c>
      <c r="CU152">
        <v>0.42</v>
      </c>
      <c r="CV152">
        <v>19.27</v>
      </c>
      <c r="CW152">
        <v>11.39</v>
      </c>
      <c r="CX152">
        <v>2.29</v>
      </c>
      <c r="CY152">
        <v>0.22</v>
      </c>
      <c r="CZ152">
        <v>0.22</v>
      </c>
      <c r="DA152">
        <v>4.3099999999999996</v>
      </c>
      <c r="DB152">
        <v>-0.77</v>
      </c>
      <c r="DC152">
        <v>0.47</v>
      </c>
      <c r="DD152">
        <v>1.22</v>
      </c>
      <c r="DE152">
        <v>1.6</v>
      </c>
      <c r="DF152">
        <v>0.12</v>
      </c>
      <c r="DG152">
        <v>9.68</v>
      </c>
      <c r="DH152">
        <v>0.67030500000000004</v>
      </c>
      <c r="DI152">
        <v>1.31845E-2</v>
      </c>
      <c r="DJ152">
        <v>3.9315000000000003E-2</v>
      </c>
      <c r="DK152">
        <v>0.13905899999999999</v>
      </c>
      <c r="DL152">
        <v>-7.9438200000000007E-3</v>
      </c>
      <c r="DM152">
        <v>7.1403599999999998E-2</v>
      </c>
      <c r="DN152">
        <v>0.146398</v>
      </c>
      <c r="DO152">
        <v>0.28698899999999999</v>
      </c>
      <c r="DP152">
        <v>2.56469E-2</v>
      </c>
      <c r="DQ152">
        <v>1.38436</v>
      </c>
      <c r="DR152">
        <v>0.86186399999999996</v>
      </c>
      <c r="DS152" t="s">
        <v>689</v>
      </c>
      <c r="DT152" t="s">
        <v>700</v>
      </c>
      <c r="DU152" t="s">
        <v>701</v>
      </c>
      <c r="DV152" t="s">
        <v>455</v>
      </c>
      <c r="DW152">
        <v>-3.8260500000000001E-3</v>
      </c>
      <c r="DX152">
        <v>-3.82622E-3</v>
      </c>
      <c r="EC152">
        <v>11.42</v>
      </c>
      <c r="ED152">
        <v>0</v>
      </c>
      <c r="EE152">
        <v>11.39</v>
      </c>
      <c r="EF152">
        <v>0</v>
      </c>
      <c r="EG152">
        <v>3.7</v>
      </c>
      <c r="EH152">
        <v>0</v>
      </c>
      <c r="EI152">
        <v>2.78</v>
      </c>
      <c r="EJ152">
        <v>4.26</v>
      </c>
      <c r="EK152">
        <v>1</v>
      </c>
      <c r="EL152">
        <v>1</v>
      </c>
      <c r="EM152">
        <v>3.0550999999999999</v>
      </c>
      <c r="EP152">
        <v>1</v>
      </c>
      <c r="EQ152">
        <v>1</v>
      </c>
      <c r="ER152">
        <v>26.952999999999999</v>
      </c>
      <c r="ES152">
        <v>27.318999999999999</v>
      </c>
      <c r="ET152">
        <v>33.277299999999997</v>
      </c>
      <c r="EU152">
        <v>33.772799999999997</v>
      </c>
      <c r="EV152">
        <v>665.42700000000002</v>
      </c>
      <c r="EW152">
        <v>61.106400000000001</v>
      </c>
      <c r="EX152">
        <v>62.117899999999999</v>
      </c>
      <c r="EY152">
        <v>269.81</v>
      </c>
      <c r="EZ152">
        <v>0</v>
      </c>
      <c r="FA152">
        <v>-328.077</v>
      </c>
      <c r="FB152">
        <v>0</v>
      </c>
      <c r="FC152">
        <v>0</v>
      </c>
      <c r="FD152">
        <v>134.46700000000001</v>
      </c>
      <c r="FE152">
        <v>346.76900000000001</v>
      </c>
      <c r="FF152">
        <v>457.98599999999999</v>
      </c>
      <c r="FG152">
        <v>35.051499999999997</v>
      </c>
      <c r="FH152">
        <v>1704.66</v>
      </c>
      <c r="FI152">
        <v>0</v>
      </c>
      <c r="FJ152">
        <v>0</v>
      </c>
      <c r="FK152">
        <v>0</v>
      </c>
      <c r="FL152">
        <v>0</v>
      </c>
      <c r="FM152">
        <v>0</v>
      </c>
      <c r="FN152">
        <v>331.08699999999999</v>
      </c>
      <c r="FO152">
        <v>30.419499999999999</v>
      </c>
      <c r="FP152">
        <v>31.059000000000001</v>
      </c>
      <c r="FQ152">
        <v>134.90600000000001</v>
      </c>
      <c r="FR152">
        <v>-109.35899999999999</v>
      </c>
      <c r="FS152">
        <v>67.2333</v>
      </c>
      <c r="FT152">
        <v>173.38399999999999</v>
      </c>
      <c r="FU152">
        <v>228.99299999999999</v>
      </c>
      <c r="FV152">
        <v>17.5258</v>
      </c>
      <c r="FW152">
        <v>905.24800000000005</v>
      </c>
      <c r="FX152">
        <v>0</v>
      </c>
      <c r="FY152">
        <v>0</v>
      </c>
      <c r="FZ152">
        <v>0</v>
      </c>
      <c r="GA152">
        <v>0</v>
      </c>
      <c r="GB152">
        <v>3.0550999999999999</v>
      </c>
      <c r="GC152">
        <v>4801.42</v>
      </c>
      <c r="GD152">
        <v>2018.11</v>
      </c>
      <c r="GE152">
        <v>42.031599999999997</v>
      </c>
      <c r="GF152">
        <v>3.0550999999999999</v>
      </c>
      <c r="GG152">
        <v>4801.42</v>
      </c>
      <c r="GH152">
        <v>2017.78</v>
      </c>
      <c r="GI152">
        <v>42.0246</v>
      </c>
      <c r="GJ152">
        <v>0</v>
      </c>
      <c r="GK152">
        <v>0</v>
      </c>
    </row>
    <row r="153" spans="1:193" x14ac:dyDescent="0.3">
      <c r="A153" s="110">
        <v>45966.875949074078</v>
      </c>
      <c r="B153" t="s">
        <v>842</v>
      </c>
      <c r="D153">
        <v>13</v>
      </c>
      <c r="E153">
        <v>1</v>
      </c>
      <c r="F153">
        <v>2700</v>
      </c>
      <c r="G153" t="s">
        <v>452</v>
      </c>
      <c r="H153" t="s">
        <v>453</v>
      </c>
      <c r="I153">
        <v>0</v>
      </c>
      <c r="J153">
        <v>0</v>
      </c>
      <c r="K153">
        <v>3.16</v>
      </c>
      <c r="L153">
        <v>139</v>
      </c>
      <c r="M153">
        <v>1398.24</v>
      </c>
      <c r="N153">
        <v>2062.89</v>
      </c>
      <c r="O153">
        <v>347.46100000000001</v>
      </c>
      <c r="P153">
        <v>1201.51</v>
      </c>
      <c r="Q153">
        <v>0</v>
      </c>
      <c r="R153">
        <v>-6161.05</v>
      </c>
      <c r="S153">
        <v>0</v>
      </c>
      <c r="T153">
        <v>0</v>
      </c>
      <c r="U153">
        <v>615.745</v>
      </c>
      <c r="V153">
        <v>2253.25</v>
      </c>
      <c r="W153">
        <v>2371.31</v>
      </c>
      <c r="X153">
        <v>151.51499999999999</v>
      </c>
      <c r="Y153">
        <v>4240.88</v>
      </c>
      <c r="Z153">
        <v>5010.1099999999997</v>
      </c>
      <c r="AA153">
        <v>695.57399999999996</v>
      </c>
      <c r="AB153">
        <v>0</v>
      </c>
      <c r="AC153">
        <v>0</v>
      </c>
      <c r="AD153">
        <v>0</v>
      </c>
      <c r="AE153">
        <v>0</v>
      </c>
      <c r="AF153">
        <v>0</v>
      </c>
      <c r="AG153">
        <v>0</v>
      </c>
      <c r="AH153">
        <v>4.3099999999999996</v>
      </c>
      <c r="AI153">
        <v>5.35</v>
      </c>
      <c r="AJ153">
        <v>0.86</v>
      </c>
      <c r="AK153">
        <v>2.95</v>
      </c>
      <c r="AL153">
        <v>0</v>
      </c>
      <c r="AM153">
        <v>-7.27</v>
      </c>
      <c r="AN153">
        <v>0</v>
      </c>
      <c r="AO153">
        <v>0</v>
      </c>
      <c r="AP153">
        <v>1.66</v>
      </c>
      <c r="AQ153">
        <v>5.37</v>
      </c>
      <c r="AR153">
        <v>6.05</v>
      </c>
      <c r="AS153">
        <v>0.42</v>
      </c>
      <c r="AT153">
        <v>19.7</v>
      </c>
      <c r="AU153">
        <v>13.47</v>
      </c>
      <c r="AV153">
        <v>1.76</v>
      </c>
      <c r="AW153">
        <v>0.78</v>
      </c>
      <c r="AX153">
        <v>0.22</v>
      </c>
      <c r="AY153">
        <v>0.8</v>
      </c>
      <c r="AZ153">
        <v>-1.01</v>
      </c>
      <c r="BA153">
        <v>0</v>
      </c>
      <c r="BB153">
        <v>0</v>
      </c>
      <c r="BC153">
        <v>0.47</v>
      </c>
      <c r="BD153">
        <v>1.23</v>
      </c>
      <c r="BE153">
        <v>1.6</v>
      </c>
      <c r="BF153">
        <v>0.12</v>
      </c>
      <c r="BG153">
        <v>5.97</v>
      </c>
      <c r="BH153">
        <v>0.57283099999999998</v>
      </c>
      <c r="BI153">
        <v>5.97479E-2</v>
      </c>
      <c r="BJ153">
        <v>3.9676400000000001E-2</v>
      </c>
      <c r="BK153">
        <v>0.110417</v>
      </c>
      <c r="BL153">
        <v>0</v>
      </c>
      <c r="BM153">
        <v>-1.24759E-2</v>
      </c>
      <c r="BN153">
        <v>0</v>
      </c>
      <c r="BO153">
        <v>0</v>
      </c>
      <c r="BP153">
        <v>7.1403599999999998E-2</v>
      </c>
      <c r="BQ153">
        <v>0.149085</v>
      </c>
      <c r="BR153">
        <v>0.28698899999999999</v>
      </c>
      <c r="BS153">
        <v>2.56469E-2</v>
      </c>
      <c r="BT153">
        <v>1.30332</v>
      </c>
      <c r="BU153">
        <v>0.78267200000000003</v>
      </c>
      <c r="BV153">
        <v>1398.2</v>
      </c>
      <c r="BW153">
        <v>2062.92</v>
      </c>
      <c r="BX153">
        <v>347.46100000000001</v>
      </c>
      <c r="BY153">
        <v>1201.51</v>
      </c>
      <c r="BZ153">
        <v>-6161.05</v>
      </c>
      <c r="CA153">
        <v>615.745</v>
      </c>
      <c r="CB153">
        <v>2253.25</v>
      </c>
      <c r="CC153">
        <v>2371.31</v>
      </c>
      <c r="CD153">
        <v>151.51499999999999</v>
      </c>
      <c r="CE153">
        <v>4240.8599999999997</v>
      </c>
      <c r="CF153">
        <v>5010.09</v>
      </c>
      <c r="CG153">
        <v>695.59100000000001</v>
      </c>
      <c r="CH153">
        <v>0</v>
      </c>
      <c r="CI153">
        <v>0</v>
      </c>
      <c r="CJ153">
        <v>0</v>
      </c>
      <c r="CK153">
        <v>0</v>
      </c>
      <c r="CL153">
        <v>0</v>
      </c>
      <c r="CM153">
        <v>4.3099999999999996</v>
      </c>
      <c r="CN153">
        <v>5.35</v>
      </c>
      <c r="CO153">
        <v>0.86</v>
      </c>
      <c r="CP153">
        <v>2.95</v>
      </c>
      <c r="CQ153">
        <v>-7.27</v>
      </c>
      <c r="CR153">
        <v>1.66</v>
      </c>
      <c r="CS153">
        <v>5.37</v>
      </c>
      <c r="CT153">
        <v>6.05</v>
      </c>
      <c r="CU153">
        <v>0.42</v>
      </c>
      <c r="CV153">
        <v>19.7</v>
      </c>
      <c r="CW153">
        <v>13.47</v>
      </c>
      <c r="CX153">
        <v>1.74</v>
      </c>
      <c r="CY153">
        <v>0.79</v>
      </c>
      <c r="CZ153">
        <v>0.22</v>
      </c>
      <c r="DA153">
        <v>3.96</v>
      </c>
      <c r="DB153">
        <v>-1.01</v>
      </c>
      <c r="DC153">
        <v>0.47</v>
      </c>
      <c r="DD153">
        <v>1.24</v>
      </c>
      <c r="DE153">
        <v>1.6</v>
      </c>
      <c r="DF153">
        <v>0.12</v>
      </c>
      <c r="DG153">
        <v>9.1300000000000008</v>
      </c>
      <c r="DH153">
        <v>0.57282500000000003</v>
      </c>
      <c r="DI153">
        <v>5.9746899999999999E-2</v>
      </c>
      <c r="DJ153">
        <v>3.9676400000000001E-2</v>
      </c>
      <c r="DK153">
        <v>0.110417</v>
      </c>
      <c r="DL153">
        <v>-1.24759E-2</v>
      </c>
      <c r="DM153">
        <v>7.1403599999999998E-2</v>
      </c>
      <c r="DN153">
        <v>0.149085</v>
      </c>
      <c r="DO153">
        <v>0.28698899999999999</v>
      </c>
      <c r="DP153">
        <v>2.56469E-2</v>
      </c>
      <c r="DQ153">
        <v>1.30331</v>
      </c>
      <c r="DR153">
        <v>0.78266599999999997</v>
      </c>
      <c r="DS153" t="s">
        <v>689</v>
      </c>
      <c r="DT153" t="s">
        <v>700</v>
      </c>
      <c r="DU153" t="s">
        <v>701</v>
      </c>
      <c r="DV153" t="s">
        <v>455</v>
      </c>
      <c r="DW153" s="117">
        <v>-6.6783299999999996E-6</v>
      </c>
      <c r="DX153" s="117">
        <v>-6.6677599999999997E-6</v>
      </c>
      <c r="EC153">
        <v>13.47</v>
      </c>
      <c r="ED153">
        <v>0</v>
      </c>
      <c r="EE153">
        <v>13.47</v>
      </c>
      <c r="EF153">
        <v>0</v>
      </c>
      <c r="EG153">
        <v>3.56</v>
      </c>
      <c r="EH153">
        <v>0</v>
      </c>
      <c r="EI153">
        <v>2.8</v>
      </c>
      <c r="EJ153">
        <v>3.91</v>
      </c>
      <c r="EK153">
        <v>1</v>
      </c>
      <c r="EL153">
        <v>1</v>
      </c>
      <c r="EM153">
        <v>3.9238</v>
      </c>
      <c r="EP153">
        <v>1</v>
      </c>
      <c r="EQ153">
        <v>1</v>
      </c>
      <c r="ER153">
        <v>35.860999999999997</v>
      </c>
      <c r="ES153">
        <v>36.408999999999999</v>
      </c>
      <c r="ET153">
        <v>35.792400000000001</v>
      </c>
      <c r="EU153">
        <v>36.339100000000002</v>
      </c>
      <c r="EV153">
        <v>503.63400000000001</v>
      </c>
      <c r="EW153">
        <v>224.08500000000001</v>
      </c>
      <c r="EX153">
        <v>62.688899999999997</v>
      </c>
      <c r="EY153">
        <v>229.203</v>
      </c>
      <c r="EZ153">
        <v>0</v>
      </c>
      <c r="FA153">
        <v>-432.702</v>
      </c>
      <c r="FB153">
        <v>0</v>
      </c>
      <c r="FC153">
        <v>0</v>
      </c>
      <c r="FD153">
        <v>134.46700000000001</v>
      </c>
      <c r="FE153">
        <v>352.61200000000002</v>
      </c>
      <c r="FF153">
        <v>457.98599999999999</v>
      </c>
      <c r="FG153">
        <v>35.051499999999997</v>
      </c>
      <c r="FH153">
        <v>1567.03</v>
      </c>
      <c r="FI153">
        <v>0</v>
      </c>
      <c r="FJ153">
        <v>0</v>
      </c>
      <c r="FK153">
        <v>0</v>
      </c>
      <c r="FL153">
        <v>0</v>
      </c>
      <c r="FM153">
        <v>0</v>
      </c>
      <c r="FN153">
        <v>251.81100000000001</v>
      </c>
      <c r="FO153">
        <v>112.04300000000001</v>
      </c>
      <c r="FP153">
        <v>31.3444</v>
      </c>
      <c r="FQ153">
        <v>114.601</v>
      </c>
      <c r="FR153">
        <v>-144.23400000000001</v>
      </c>
      <c r="FS153">
        <v>67.2333</v>
      </c>
      <c r="FT153">
        <v>176.30600000000001</v>
      </c>
      <c r="FU153">
        <v>228.99299999999999</v>
      </c>
      <c r="FV153">
        <v>17.5258</v>
      </c>
      <c r="FW153">
        <v>855.62400000000002</v>
      </c>
      <c r="FX153">
        <v>0</v>
      </c>
      <c r="FY153">
        <v>0</v>
      </c>
      <c r="FZ153">
        <v>0</v>
      </c>
      <c r="GA153">
        <v>0</v>
      </c>
      <c r="GB153">
        <v>3.9238</v>
      </c>
      <c r="GC153">
        <v>6162.86</v>
      </c>
      <c r="GD153">
        <v>2516.41</v>
      </c>
      <c r="GE153">
        <v>40.831899999999997</v>
      </c>
      <c r="GF153">
        <v>3.9238</v>
      </c>
      <c r="GG153">
        <v>6162.86</v>
      </c>
      <c r="GH153">
        <v>2516.41</v>
      </c>
      <c r="GI153">
        <v>40.831899999999997</v>
      </c>
      <c r="GJ153">
        <v>0</v>
      </c>
      <c r="GK153">
        <v>0</v>
      </c>
    </row>
    <row r="154" spans="1:193" x14ac:dyDescent="0.3">
      <c r="A154" s="110">
        <v>45966.876608796294</v>
      </c>
      <c r="B154" t="s">
        <v>843</v>
      </c>
      <c r="D154">
        <v>14</v>
      </c>
      <c r="E154">
        <v>1</v>
      </c>
      <c r="F154">
        <v>2700</v>
      </c>
      <c r="G154" t="s">
        <v>452</v>
      </c>
      <c r="H154" t="s">
        <v>453</v>
      </c>
      <c r="I154">
        <v>0</v>
      </c>
      <c r="J154">
        <v>0</v>
      </c>
      <c r="K154">
        <v>3.08</v>
      </c>
      <c r="L154">
        <v>92</v>
      </c>
      <c r="M154">
        <v>2001.51</v>
      </c>
      <c r="N154">
        <v>1496.62</v>
      </c>
      <c r="O154">
        <v>340.84399999999999</v>
      </c>
      <c r="P154">
        <v>1401.79</v>
      </c>
      <c r="Q154">
        <v>0</v>
      </c>
      <c r="R154">
        <v>-5921.78</v>
      </c>
      <c r="S154">
        <v>0</v>
      </c>
      <c r="T154">
        <v>0</v>
      </c>
      <c r="U154">
        <v>615.745</v>
      </c>
      <c r="V154">
        <v>2230.9699999999998</v>
      </c>
      <c r="W154">
        <v>2371.31</v>
      </c>
      <c r="X154">
        <v>151.51499999999999</v>
      </c>
      <c r="Y154">
        <v>4688.5200000000004</v>
      </c>
      <c r="Z154">
        <v>5240.76</v>
      </c>
      <c r="AA154">
        <v>458.108</v>
      </c>
      <c r="AB154">
        <v>0</v>
      </c>
      <c r="AC154">
        <v>0</v>
      </c>
      <c r="AD154">
        <v>0</v>
      </c>
      <c r="AE154">
        <v>0</v>
      </c>
      <c r="AF154">
        <v>0</v>
      </c>
      <c r="AG154">
        <v>0</v>
      </c>
      <c r="AH154">
        <v>6.17</v>
      </c>
      <c r="AI154">
        <v>3.5</v>
      </c>
      <c r="AJ154">
        <v>0.85</v>
      </c>
      <c r="AK154">
        <v>3.46</v>
      </c>
      <c r="AL154">
        <v>0</v>
      </c>
      <c r="AM154">
        <v>-7.62</v>
      </c>
      <c r="AN154">
        <v>0</v>
      </c>
      <c r="AO154">
        <v>0</v>
      </c>
      <c r="AP154">
        <v>1.63</v>
      </c>
      <c r="AQ154">
        <v>5.3</v>
      </c>
      <c r="AR154">
        <v>6.02</v>
      </c>
      <c r="AS154">
        <v>0.41</v>
      </c>
      <c r="AT154">
        <v>19.72</v>
      </c>
      <c r="AU154">
        <v>13.98</v>
      </c>
      <c r="AV154">
        <v>2.63</v>
      </c>
      <c r="AW154">
        <v>0.48</v>
      </c>
      <c r="AX154">
        <v>0.22</v>
      </c>
      <c r="AY154">
        <v>0.98</v>
      </c>
      <c r="AZ154">
        <v>-1.23</v>
      </c>
      <c r="BA154">
        <v>0</v>
      </c>
      <c r="BB154">
        <v>0</v>
      </c>
      <c r="BC154">
        <v>0.47</v>
      </c>
      <c r="BD154">
        <v>1.22</v>
      </c>
      <c r="BE154">
        <v>1.6</v>
      </c>
      <c r="BF154">
        <v>0.12</v>
      </c>
      <c r="BG154">
        <v>6.49</v>
      </c>
      <c r="BH154">
        <v>0.80570799999999998</v>
      </c>
      <c r="BI154">
        <v>2.426E-2</v>
      </c>
      <c r="BJ154">
        <v>3.8920799999999998E-2</v>
      </c>
      <c r="BK154">
        <v>0.145506</v>
      </c>
      <c r="BL154">
        <v>0</v>
      </c>
      <c r="BM154">
        <v>-2.0478799999999998E-2</v>
      </c>
      <c r="BN154">
        <v>0</v>
      </c>
      <c r="BO154">
        <v>0</v>
      </c>
      <c r="BP154">
        <v>7.1403599999999998E-2</v>
      </c>
      <c r="BQ154">
        <v>0.146511</v>
      </c>
      <c r="BR154">
        <v>0.28698899999999999</v>
      </c>
      <c r="BS154">
        <v>2.56469E-2</v>
      </c>
      <c r="BT154">
        <v>1.52447</v>
      </c>
      <c r="BU154">
        <v>1.0144</v>
      </c>
      <c r="BV154">
        <v>2001.49</v>
      </c>
      <c r="BW154">
        <v>1496.63</v>
      </c>
      <c r="BX154">
        <v>340.84399999999999</v>
      </c>
      <c r="BY154">
        <v>1401.79</v>
      </c>
      <c r="BZ154">
        <v>-5921.78</v>
      </c>
      <c r="CA154">
        <v>615.745</v>
      </c>
      <c r="CB154">
        <v>2230.9699999999998</v>
      </c>
      <c r="CC154">
        <v>2371.31</v>
      </c>
      <c r="CD154">
        <v>151.51499999999999</v>
      </c>
      <c r="CE154">
        <v>4688.53</v>
      </c>
      <c r="CF154">
        <v>5240.76</v>
      </c>
      <c r="CG154">
        <v>458.11599999999999</v>
      </c>
      <c r="CH154">
        <v>0</v>
      </c>
      <c r="CI154">
        <v>0</v>
      </c>
      <c r="CJ154">
        <v>0</v>
      </c>
      <c r="CK154">
        <v>0</v>
      </c>
      <c r="CL154">
        <v>0</v>
      </c>
      <c r="CM154">
        <v>6.17</v>
      </c>
      <c r="CN154">
        <v>3.5</v>
      </c>
      <c r="CO154">
        <v>0.85</v>
      </c>
      <c r="CP154">
        <v>3.46</v>
      </c>
      <c r="CQ154">
        <v>-7.62</v>
      </c>
      <c r="CR154">
        <v>1.63</v>
      </c>
      <c r="CS154">
        <v>5.3</v>
      </c>
      <c r="CT154">
        <v>6.02</v>
      </c>
      <c r="CU154">
        <v>0.41</v>
      </c>
      <c r="CV154">
        <v>19.72</v>
      </c>
      <c r="CW154">
        <v>13.98</v>
      </c>
      <c r="CX154">
        <v>2.61</v>
      </c>
      <c r="CY154">
        <v>0.48</v>
      </c>
      <c r="CZ154">
        <v>0.22</v>
      </c>
      <c r="DA154">
        <v>4.08</v>
      </c>
      <c r="DB154">
        <v>-1.23</v>
      </c>
      <c r="DC154">
        <v>0.47</v>
      </c>
      <c r="DD154">
        <v>1.22</v>
      </c>
      <c r="DE154">
        <v>1.6</v>
      </c>
      <c r="DF154">
        <v>0.12</v>
      </c>
      <c r="DG154">
        <v>9.57</v>
      </c>
      <c r="DH154">
        <v>0.80571199999999998</v>
      </c>
      <c r="DI154">
        <v>2.4259900000000001E-2</v>
      </c>
      <c r="DJ154">
        <v>3.8920799999999998E-2</v>
      </c>
      <c r="DK154">
        <v>0.145506</v>
      </c>
      <c r="DL154">
        <v>-2.0478799999999998E-2</v>
      </c>
      <c r="DM154">
        <v>7.1403599999999998E-2</v>
      </c>
      <c r="DN154">
        <v>0.146511</v>
      </c>
      <c r="DO154">
        <v>0.28698899999999999</v>
      </c>
      <c r="DP154">
        <v>2.56469E-2</v>
      </c>
      <c r="DQ154">
        <v>1.52447</v>
      </c>
      <c r="DR154">
        <v>1.0144</v>
      </c>
      <c r="DS154" t="s">
        <v>689</v>
      </c>
      <c r="DT154" t="s">
        <v>700</v>
      </c>
      <c r="DU154" t="s">
        <v>701</v>
      </c>
      <c r="DV154" t="s">
        <v>455</v>
      </c>
      <c r="DW154" s="117">
        <v>3.84601E-6</v>
      </c>
      <c r="DX154" s="117">
        <v>3.87013E-6</v>
      </c>
      <c r="EC154">
        <v>13.98</v>
      </c>
      <c r="ED154">
        <v>0</v>
      </c>
      <c r="EE154">
        <v>13.98</v>
      </c>
      <c r="EF154">
        <v>0</v>
      </c>
      <c r="EG154">
        <v>4.3099999999999996</v>
      </c>
      <c r="EH154">
        <v>0</v>
      </c>
      <c r="EI154">
        <v>3.36</v>
      </c>
      <c r="EJ154">
        <v>4.03</v>
      </c>
      <c r="EK154">
        <v>1</v>
      </c>
      <c r="EL154">
        <v>1</v>
      </c>
      <c r="EM154">
        <v>3.2606999999999999</v>
      </c>
      <c r="EP154">
        <v>1</v>
      </c>
      <c r="EQ154">
        <v>1</v>
      </c>
      <c r="ER154">
        <v>40.548000000000002</v>
      </c>
      <c r="ES154">
        <v>41.192</v>
      </c>
      <c r="ET154">
        <v>40.518300000000004</v>
      </c>
      <c r="EU154">
        <v>41.161499999999997</v>
      </c>
      <c r="EV154">
        <v>752.09100000000001</v>
      </c>
      <c r="EW154">
        <v>136.249</v>
      </c>
      <c r="EX154">
        <v>61.495100000000001</v>
      </c>
      <c r="EY154">
        <v>281.30200000000002</v>
      </c>
      <c r="EZ154">
        <v>0</v>
      </c>
      <c r="FA154">
        <v>-525.56500000000005</v>
      </c>
      <c r="FB154">
        <v>0</v>
      </c>
      <c r="FC154">
        <v>0</v>
      </c>
      <c r="FD154">
        <v>134.46700000000001</v>
      </c>
      <c r="FE154">
        <v>348.49099999999999</v>
      </c>
      <c r="FF154">
        <v>457.98599999999999</v>
      </c>
      <c r="FG154">
        <v>35.051499999999997</v>
      </c>
      <c r="FH154">
        <v>1681.57</v>
      </c>
      <c r="FI154">
        <v>0</v>
      </c>
      <c r="FJ154">
        <v>0</v>
      </c>
      <c r="FK154">
        <v>0</v>
      </c>
      <c r="FL154">
        <v>0</v>
      </c>
      <c r="FM154">
        <v>0</v>
      </c>
      <c r="FN154">
        <v>376.04399999999998</v>
      </c>
      <c r="FO154">
        <v>68.125299999999996</v>
      </c>
      <c r="FP154">
        <v>30.747499999999999</v>
      </c>
      <c r="FQ154">
        <v>140.65100000000001</v>
      </c>
      <c r="FR154">
        <v>-175.18799999999999</v>
      </c>
      <c r="FS154">
        <v>67.2333</v>
      </c>
      <c r="FT154">
        <v>174.245</v>
      </c>
      <c r="FU154">
        <v>228.99299999999999</v>
      </c>
      <c r="FV154">
        <v>17.5258</v>
      </c>
      <c r="FW154">
        <v>928.37800000000004</v>
      </c>
      <c r="FX154">
        <v>0</v>
      </c>
      <c r="FY154">
        <v>0</v>
      </c>
      <c r="FZ154">
        <v>0</v>
      </c>
      <c r="GA154">
        <v>0</v>
      </c>
      <c r="GB154">
        <v>3.2606999999999999</v>
      </c>
      <c r="GC154">
        <v>5923.51</v>
      </c>
      <c r="GD154">
        <v>2274.5</v>
      </c>
      <c r="GE154">
        <v>38.397799999999997</v>
      </c>
      <c r="GF154">
        <v>3.2606999999999999</v>
      </c>
      <c r="GG154">
        <v>5923.51</v>
      </c>
      <c r="GH154">
        <v>2274.5</v>
      </c>
      <c r="GI154">
        <v>38.397799999999997</v>
      </c>
      <c r="GJ154">
        <v>0</v>
      </c>
      <c r="GK154">
        <v>0</v>
      </c>
    </row>
    <row r="155" spans="1:193" x14ac:dyDescent="0.3">
      <c r="A155" s="110">
        <v>45966.877268518518</v>
      </c>
      <c r="B155" t="s">
        <v>844</v>
      </c>
      <c r="D155">
        <v>15</v>
      </c>
      <c r="E155">
        <v>1</v>
      </c>
      <c r="F155">
        <v>2700</v>
      </c>
      <c r="G155" t="s">
        <v>452</v>
      </c>
      <c r="H155" t="s">
        <v>453</v>
      </c>
      <c r="I155">
        <v>0</v>
      </c>
      <c r="J155">
        <v>0</v>
      </c>
      <c r="K155">
        <v>2.65</v>
      </c>
      <c r="L155">
        <v>212</v>
      </c>
      <c r="M155">
        <v>235.11799999999999</v>
      </c>
      <c r="N155">
        <v>4832.13</v>
      </c>
      <c r="O155">
        <v>345.11500000000001</v>
      </c>
      <c r="P155">
        <v>746.15700000000004</v>
      </c>
      <c r="Q155">
        <v>0</v>
      </c>
      <c r="R155">
        <v>-9570.39</v>
      </c>
      <c r="S155">
        <v>0</v>
      </c>
      <c r="T155">
        <v>0</v>
      </c>
      <c r="U155">
        <v>615.745</v>
      </c>
      <c r="V155">
        <v>2320.83</v>
      </c>
      <c r="W155">
        <v>2371.31</v>
      </c>
      <c r="X155">
        <v>151.51499999999999</v>
      </c>
      <c r="Y155">
        <v>2047.52</v>
      </c>
      <c r="Z155">
        <v>6158.52</v>
      </c>
      <c r="AA155">
        <v>1058.03</v>
      </c>
      <c r="AB155">
        <v>0</v>
      </c>
      <c r="AC155">
        <v>0</v>
      </c>
      <c r="AD155">
        <v>0</v>
      </c>
      <c r="AE155">
        <v>0</v>
      </c>
      <c r="AF155">
        <v>0</v>
      </c>
      <c r="AG155">
        <v>0</v>
      </c>
      <c r="AH155">
        <v>0.81</v>
      </c>
      <c r="AI155">
        <v>11.27</v>
      </c>
      <c r="AJ155">
        <v>0.86</v>
      </c>
      <c r="AK155">
        <v>1.83</v>
      </c>
      <c r="AL155">
        <v>0</v>
      </c>
      <c r="AM155">
        <v>-11.12</v>
      </c>
      <c r="AN155">
        <v>0</v>
      </c>
      <c r="AO155">
        <v>0</v>
      </c>
      <c r="AP155">
        <v>1.63</v>
      </c>
      <c r="AQ155">
        <v>5.53</v>
      </c>
      <c r="AR155">
        <v>6.02</v>
      </c>
      <c r="AS155">
        <v>0.41</v>
      </c>
      <c r="AT155">
        <v>17.239999999999998</v>
      </c>
      <c r="AU155">
        <v>14.77</v>
      </c>
      <c r="AV155">
        <v>0.39</v>
      </c>
      <c r="AW155">
        <v>1.55</v>
      </c>
      <c r="AX155">
        <v>0.22</v>
      </c>
      <c r="AY155">
        <v>0.49</v>
      </c>
      <c r="AZ155">
        <v>-2.0099999999999998</v>
      </c>
      <c r="BA155">
        <v>0</v>
      </c>
      <c r="BB155">
        <v>0</v>
      </c>
      <c r="BC155">
        <v>0.47</v>
      </c>
      <c r="BD155">
        <v>1.27</v>
      </c>
      <c r="BE155">
        <v>1.6</v>
      </c>
      <c r="BF155">
        <v>0.12</v>
      </c>
      <c r="BG155">
        <v>4.0999999999999996</v>
      </c>
      <c r="BH155">
        <v>0.142008</v>
      </c>
      <c r="BI155">
        <v>0.15968399999999999</v>
      </c>
      <c r="BJ155">
        <v>3.9408499999999999E-2</v>
      </c>
      <c r="BK155">
        <v>7.62713E-2</v>
      </c>
      <c r="BL155">
        <v>0</v>
      </c>
      <c r="BM155">
        <v>-3.6879700000000001E-2</v>
      </c>
      <c r="BN155">
        <v>0</v>
      </c>
      <c r="BO155">
        <v>0</v>
      </c>
      <c r="BP155">
        <v>7.1403599999999998E-2</v>
      </c>
      <c r="BQ155">
        <v>0.15488499999999999</v>
      </c>
      <c r="BR155">
        <v>0.28698899999999999</v>
      </c>
      <c r="BS155">
        <v>2.56469E-2</v>
      </c>
      <c r="BT155">
        <v>0.91941700000000004</v>
      </c>
      <c r="BU155">
        <v>0.41737200000000002</v>
      </c>
      <c r="BV155">
        <v>235.107</v>
      </c>
      <c r="BW155">
        <v>4832.09</v>
      </c>
      <c r="BX155">
        <v>345.11500000000001</v>
      </c>
      <c r="BY155">
        <v>746.15700000000004</v>
      </c>
      <c r="BZ155">
        <v>-9570.39</v>
      </c>
      <c r="CA155">
        <v>615.745</v>
      </c>
      <c r="CB155">
        <v>2320.83</v>
      </c>
      <c r="CC155">
        <v>2371.31</v>
      </c>
      <c r="CD155">
        <v>151.51499999999999</v>
      </c>
      <c r="CE155">
        <v>2047.47</v>
      </c>
      <c r="CF155">
        <v>6158.46</v>
      </c>
      <c r="CG155">
        <v>1058.02</v>
      </c>
      <c r="CH155">
        <v>0</v>
      </c>
      <c r="CI155">
        <v>0</v>
      </c>
      <c r="CJ155">
        <v>0</v>
      </c>
      <c r="CK155">
        <v>0</v>
      </c>
      <c r="CL155">
        <v>0</v>
      </c>
      <c r="CM155">
        <v>0.81</v>
      </c>
      <c r="CN155">
        <v>11.27</v>
      </c>
      <c r="CO155">
        <v>0.86</v>
      </c>
      <c r="CP155">
        <v>1.83</v>
      </c>
      <c r="CQ155">
        <v>-11.12</v>
      </c>
      <c r="CR155">
        <v>1.63</v>
      </c>
      <c r="CS155">
        <v>5.53</v>
      </c>
      <c r="CT155">
        <v>6.02</v>
      </c>
      <c r="CU155">
        <v>0.41</v>
      </c>
      <c r="CV155">
        <v>17.239999999999998</v>
      </c>
      <c r="CW155">
        <v>14.77</v>
      </c>
      <c r="CX155">
        <v>0.37</v>
      </c>
      <c r="CY155">
        <v>1.56</v>
      </c>
      <c r="CZ155">
        <v>0.22</v>
      </c>
      <c r="DA155">
        <v>3.14</v>
      </c>
      <c r="DB155">
        <v>-2.0099999999999998</v>
      </c>
      <c r="DC155">
        <v>0.47</v>
      </c>
      <c r="DD155">
        <v>1.28</v>
      </c>
      <c r="DE155">
        <v>1.6</v>
      </c>
      <c r="DF155">
        <v>0.12</v>
      </c>
      <c r="DG155">
        <v>6.75</v>
      </c>
      <c r="DH155">
        <v>0.14200199999999999</v>
      </c>
      <c r="DI155">
        <v>0.15968399999999999</v>
      </c>
      <c r="DJ155">
        <v>3.9408499999999999E-2</v>
      </c>
      <c r="DK155">
        <v>7.62713E-2</v>
      </c>
      <c r="DL155">
        <v>-3.6879700000000001E-2</v>
      </c>
      <c r="DM155">
        <v>7.1403599999999998E-2</v>
      </c>
      <c r="DN155">
        <v>0.15488499999999999</v>
      </c>
      <c r="DO155">
        <v>0.28698899999999999</v>
      </c>
      <c r="DP155">
        <v>2.56469E-2</v>
      </c>
      <c r="DQ155">
        <v>0.91941099999999998</v>
      </c>
      <c r="DR155">
        <v>0.41736600000000001</v>
      </c>
      <c r="DS155" t="s">
        <v>689</v>
      </c>
      <c r="DT155" t="s">
        <v>700</v>
      </c>
      <c r="DU155" t="s">
        <v>701</v>
      </c>
      <c r="DV155" t="s">
        <v>455</v>
      </c>
      <c r="DW155" s="117">
        <v>-6.1945900000000001E-6</v>
      </c>
      <c r="DX155" s="117">
        <v>-6.2004900000000003E-6</v>
      </c>
      <c r="EC155">
        <v>14.77</v>
      </c>
      <c r="ED155">
        <v>0</v>
      </c>
      <c r="EE155">
        <v>14.77</v>
      </c>
      <c r="EF155">
        <v>0</v>
      </c>
      <c r="EG155">
        <v>2.65</v>
      </c>
      <c r="EH155">
        <v>0</v>
      </c>
      <c r="EI155">
        <v>2.2000000000000002</v>
      </c>
      <c r="EJ155">
        <v>3.09</v>
      </c>
      <c r="EK155">
        <v>1</v>
      </c>
      <c r="EL155">
        <v>1</v>
      </c>
      <c r="EM155">
        <v>5.6820000000000004</v>
      </c>
      <c r="EP155">
        <v>1</v>
      </c>
      <c r="EQ155">
        <v>1</v>
      </c>
      <c r="ER155">
        <v>46.43</v>
      </c>
      <c r="ES155">
        <v>47.194000000000003</v>
      </c>
      <c r="ET155">
        <v>46.377800000000001</v>
      </c>
      <c r="EU155">
        <v>47.140599999999999</v>
      </c>
      <c r="EV155">
        <v>110.289</v>
      </c>
      <c r="EW155">
        <v>444.22800000000001</v>
      </c>
      <c r="EX155">
        <v>62.265599999999999</v>
      </c>
      <c r="EY155">
        <v>140.51900000000001</v>
      </c>
      <c r="EZ155">
        <v>0</v>
      </c>
      <c r="FA155">
        <v>-862.89499999999998</v>
      </c>
      <c r="FB155">
        <v>0</v>
      </c>
      <c r="FC155">
        <v>0</v>
      </c>
      <c r="FD155">
        <v>134.46700000000001</v>
      </c>
      <c r="FE155">
        <v>363.33600000000001</v>
      </c>
      <c r="FF155">
        <v>457.98599999999999</v>
      </c>
      <c r="FG155">
        <v>35.051499999999997</v>
      </c>
      <c r="FH155">
        <v>885.24699999999996</v>
      </c>
      <c r="FI155">
        <v>0</v>
      </c>
      <c r="FJ155">
        <v>0</v>
      </c>
      <c r="FK155">
        <v>0</v>
      </c>
      <c r="FL155">
        <v>0</v>
      </c>
      <c r="FM155">
        <v>0</v>
      </c>
      <c r="FN155">
        <v>55.142600000000002</v>
      </c>
      <c r="FO155">
        <v>222.11199999999999</v>
      </c>
      <c r="FP155">
        <v>31.1328</v>
      </c>
      <c r="FQ155">
        <v>70.259399999999999</v>
      </c>
      <c r="FR155">
        <v>-287.63200000000001</v>
      </c>
      <c r="FS155">
        <v>67.2333</v>
      </c>
      <c r="FT155">
        <v>181.66800000000001</v>
      </c>
      <c r="FU155">
        <v>228.99299999999999</v>
      </c>
      <c r="FV155">
        <v>17.5258</v>
      </c>
      <c r="FW155">
        <v>586.43499999999995</v>
      </c>
      <c r="FX155">
        <v>0</v>
      </c>
      <c r="FY155">
        <v>0</v>
      </c>
      <c r="FZ155">
        <v>0</v>
      </c>
      <c r="GA155">
        <v>0</v>
      </c>
      <c r="GB155">
        <v>5.6820000000000004</v>
      </c>
      <c r="GC155">
        <v>9573.19</v>
      </c>
      <c r="GD155">
        <v>4296.78</v>
      </c>
      <c r="GE155">
        <v>44.883499999999998</v>
      </c>
      <c r="GF155">
        <v>5.6820000000000004</v>
      </c>
      <c r="GG155">
        <v>9573.19</v>
      </c>
      <c r="GH155">
        <v>4296.8</v>
      </c>
      <c r="GI155">
        <v>44.883699999999997</v>
      </c>
      <c r="GJ155">
        <v>0</v>
      </c>
      <c r="GK155">
        <v>0</v>
      </c>
    </row>
    <row r="156" spans="1:193" x14ac:dyDescent="0.3">
      <c r="A156" s="110">
        <v>45966.877951388888</v>
      </c>
      <c r="B156" t="s">
        <v>845</v>
      </c>
      <c r="D156">
        <v>16</v>
      </c>
      <c r="E156">
        <v>1</v>
      </c>
      <c r="F156">
        <v>2700</v>
      </c>
      <c r="G156" t="s">
        <v>452</v>
      </c>
      <c r="H156" t="s">
        <v>453</v>
      </c>
      <c r="I156">
        <v>0</v>
      </c>
      <c r="J156">
        <v>0</v>
      </c>
      <c r="K156">
        <v>3.55</v>
      </c>
      <c r="L156" t="s">
        <v>688</v>
      </c>
      <c r="M156">
        <v>3615.58</v>
      </c>
      <c r="N156">
        <v>199.768</v>
      </c>
      <c r="O156">
        <v>345.916</v>
      </c>
      <c r="P156">
        <v>1418.03</v>
      </c>
      <c r="Q156">
        <v>0</v>
      </c>
      <c r="R156">
        <v>-4646.3</v>
      </c>
      <c r="S156">
        <v>0</v>
      </c>
      <c r="T156">
        <v>0</v>
      </c>
      <c r="U156">
        <v>615.745</v>
      </c>
      <c r="V156">
        <v>2177.33</v>
      </c>
      <c r="W156">
        <v>2371.31</v>
      </c>
      <c r="X156">
        <v>151.51499999999999</v>
      </c>
      <c r="Y156">
        <v>6248.88</v>
      </c>
      <c r="Z156">
        <v>5579.29</v>
      </c>
      <c r="AA156">
        <v>100.895</v>
      </c>
      <c r="AB156">
        <v>0</v>
      </c>
      <c r="AC156">
        <v>0</v>
      </c>
      <c r="AD156">
        <v>0</v>
      </c>
      <c r="AE156">
        <v>0</v>
      </c>
      <c r="AF156">
        <v>0</v>
      </c>
      <c r="AG156">
        <v>0</v>
      </c>
      <c r="AH156">
        <v>10.66</v>
      </c>
      <c r="AI156">
        <v>0.42</v>
      </c>
      <c r="AJ156">
        <v>0.86</v>
      </c>
      <c r="AK156">
        <v>3.68</v>
      </c>
      <c r="AL156">
        <v>0</v>
      </c>
      <c r="AM156">
        <v>-5.75</v>
      </c>
      <c r="AN156">
        <v>0</v>
      </c>
      <c r="AO156">
        <v>0</v>
      </c>
      <c r="AP156">
        <v>1.66</v>
      </c>
      <c r="AQ156">
        <v>5.23</v>
      </c>
      <c r="AR156">
        <v>6.08</v>
      </c>
      <c r="AS156">
        <v>0.42</v>
      </c>
      <c r="AT156">
        <v>23.26</v>
      </c>
      <c r="AU156">
        <v>15.62</v>
      </c>
      <c r="AV156">
        <v>3.84</v>
      </c>
      <c r="AW156">
        <v>7.0000000000000007E-2</v>
      </c>
      <c r="AX156">
        <v>0.22</v>
      </c>
      <c r="AY156">
        <v>1.02</v>
      </c>
      <c r="AZ156">
        <v>-0.83</v>
      </c>
      <c r="BA156">
        <v>0</v>
      </c>
      <c r="BB156">
        <v>0</v>
      </c>
      <c r="BC156">
        <v>0.47</v>
      </c>
      <c r="BD156">
        <v>1.19</v>
      </c>
      <c r="BE156">
        <v>1.6</v>
      </c>
      <c r="BF156">
        <v>0.12</v>
      </c>
      <c r="BG156">
        <v>7.7</v>
      </c>
      <c r="BH156">
        <v>0.900088</v>
      </c>
      <c r="BI156" s="117">
        <v>9.8967499999999997E-5</v>
      </c>
      <c r="BJ156">
        <v>3.95E-2</v>
      </c>
      <c r="BK156">
        <v>0.15725</v>
      </c>
      <c r="BL156">
        <v>0</v>
      </c>
      <c r="BM156">
        <v>-1.07029E-2</v>
      </c>
      <c r="BN156">
        <v>0</v>
      </c>
      <c r="BO156">
        <v>0</v>
      </c>
      <c r="BP156">
        <v>7.1403599999999998E-2</v>
      </c>
      <c r="BQ156">
        <v>0.143035</v>
      </c>
      <c r="BR156">
        <v>0.28698899999999999</v>
      </c>
      <c r="BS156">
        <v>2.56469E-2</v>
      </c>
      <c r="BT156">
        <v>1.61331</v>
      </c>
      <c r="BU156">
        <v>1.09694</v>
      </c>
      <c r="BV156">
        <v>3615.51</v>
      </c>
      <c r="BW156">
        <v>199.76499999999999</v>
      </c>
      <c r="BX156">
        <v>345.916</v>
      </c>
      <c r="BY156">
        <v>1418.03</v>
      </c>
      <c r="BZ156">
        <v>-4646.3</v>
      </c>
      <c r="CA156">
        <v>615.745</v>
      </c>
      <c r="CB156">
        <v>2177.33</v>
      </c>
      <c r="CC156">
        <v>2371.31</v>
      </c>
      <c r="CD156">
        <v>151.51499999999999</v>
      </c>
      <c r="CE156">
        <v>6248.8</v>
      </c>
      <c r="CF156">
        <v>5579.21</v>
      </c>
      <c r="CG156">
        <v>100.889</v>
      </c>
      <c r="CH156">
        <v>0</v>
      </c>
      <c r="CI156">
        <v>0</v>
      </c>
      <c r="CJ156">
        <v>0</v>
      </c>
      <c r="CK156">
        <v>0</v>
      </c>
      <c r="CL156">
        <v>0</v>
      </c>
      <c r="CM156">
        <v>10.66</v>
      </c>
      <c r="CN156">
        <v>0.42</v>
      </c>
      <c r="CO156">
        <v>0.86</v>
      </c>
      <c r="CP156">
        <v>3.68</v>
      </c>
      <c r="CQ156">
        <v>-5.75</v>
      </c>
      <c r="CR156">
        <v>1.66</v>
      </c>
      <c r="CS156">
        <v>5.23</v>
      </c>
      <c r="CT156">
        <v>6.08</v>
      </c>
      <c r="CU156">
        <v>0.42</v>
      </c>
      <c r="CV156">
        <v>23.26</v>
      </c>
      <c r="CW156">
        <v>15.62</v>
      </c>
      <c r="CX156">
        <v>3.83</v>
      </c>
      <c r="CY156">
        <v>7.0000000000000007E-2</v>
      </c>
      <c r="CZ156">
        <v>0.22</v>
      </c>
      <c r="DA156">
        <v>4.57</v>
      </c>
      <c r="DB156">
        <v>-0.83</v>
      </c>
      <c r="DC156">
        <v>0.47</v>
      </c>
      <c r="DD156">
        <v>1.2</v>
      </c>
      <c r="DE156">
        <v>1.6</v>
      </c>
      <c r="DF156">
        <v>0.12</v>
      </c>
      <c r="DG156">
        <v>11.25</v>
      </c>
      <c r="DH156">
        <v>0.90009499999999998</v>
      </c>
      <c r="DI156" s="117">
        <v>9.8966600000000002E-5</v>
      </c>
      <c r="DJ156">
        <v>3.95E-2</v>
      </c>
      <c r="DK156">
        <v>0.15725</v>
      </c>
      <c r="DL156">
        <v>-1.07029E-2</v>
      </c>
      <c r="DM156">
        <v>7.1403599999999998E-2</v>
      </c>
      <c r="DN156">
        <v>0.143035</v>
      </c>
      <c r="DO156">
        <v>0.28698899999999999</v>
      </c>
      <c r="DP156">
        <v>2.56469E-2</v>
      </c>
      <c r="DQ156">
        <v>1.6133200000000001</v>
      </c>
      <c r="DR156">
        <v>1.09694</v>
      </c>
      <c r="DS156" t="s">
        <v>689</v>
      </c>
      <c r="DT156" t="s">
        <v>700</v>
      </c>
      <c r="DU156" t="s">
        <v>701</v>
      </c>
      <c r="DV156" t="s">
        <v>455</v>
      </c>
      <c r="DW156" s="117">
        <v>7.1399900000000004E-6</v>
      </c>
      <c r="DX156" s="117">
        <v>7.1218400000000004E-6</v>
      </c>
      <c r="EC156">
        <v>15.62</v>
      </c>
      <c r="ED156">
        <v>0</v>
      </c>
      <c r="EE156">
        <v>15.62</v>
      </c>
      <c r="EF156">
        <v>0</v>
      </c>
      <c r="EG156">
        <v>5.15</v>
      </c>
      <c r="EH156">
        <v>0</v>
      </c>
      <c r="EI156">
        <v>4.17</v>
      </c>
      <c r="EJ156">
        <v>4.5199999999999996</v>
      </c>
      <c r="EK156">
        <v>1</v>
      </c>
      <c r="EL156">
        <v>1</v>
      </c>
      <c r="EM156">
        <v>2.8130000000000002</v>
      </c>
      <c r="EP156">
        <v>1</v>
      </c>
      <c r="EQ156">
        <v>1</v>
      </c>
      <c r="ER156">
        <v>45.628</v>
      </c>
      <c r="ES156">
        <v>46.375</v>
      </c>
      <c r="ET156">
        <v>45.556600000000003</v>
      </c>
      <c r="EU156">
        <v>46.302599999999998</v>
      </c>
      <c r="EV156">
        <v>1097.9100000000001</v>
      </c>
      <c r="EW156">
        <v>20.176600000000001</v>
      </c>
      <c r="EX156">
        <v>62.4101</v>
      </c>
      <c r="EY156">
        <v>291.26</v>
      </c>
      <c r="EZ156">
        <v>0</v>
      </c>
      <c r="FA156">
        <v>-356.99599999999998</v>
      </c>
      <c r="FB156">
        <v>0</v>
      </c>
      <c r="FC156">
        <v>0</v>
      </c>
      <c r="FD156">
        <v>134.46700000000001</v>
      </c>
      <c r="FE156">
        <v>341.03</v>
      </c>
      <c r="FF156">
        <v>457.98599999999999</v>
      </c>
      <c r="FG156">
        <v>35.051499999999997</v>
      </c>
      <c r="FH156">
        <v>2083.3000000000002</v>
      </c>
      <c r="FI156">
        <v>0</v>
      </c>
      <c r="FJ156">
        <v>0</v>
      </c>
      <c r="FK156">
        <v>0</v>
      </c>
      <c r="FL156">
        <v>0</v>
      </c>
      <c r="FM156">
        <v>0</v>
      </c>
      <c r="FN156">
        <v>548.95299999999997</v>
      </c>
      <c r="FO156">
        <v>10.087899999999999</v>
      </c>
      <c r="FP156">
        <v>31.205100000000002</v>
      </c>
      <c r="FQ156">
        <v>145.63</v>
      </c>
      <c r="FR156">
        <v>-118.999</v>
      </c>
      <c r="FS156">
        <v>67.2333</v>
      </c>
      <c r="FT156">
        <v>170.51499999999999</v>
      </c>
      <c r="FU156">
        <v>228.99299999999999</v>
      </c>
      <c r="FV156">
        <v>17.5258</v>
      </c>
      <c r="FW156">
        <v>1101.1400000000001</v>
      </c>
      <c r="FX156">
        <v>0</v>
      </c>
      <c r="FY156">
        <v>0</v>
      </c>
      <c r="FZ156">
        <v>0</v>
      </c>
      <c r="GA156">
        <v>0</v>
      </c>
      <c r="GB156">
        <v>2.8130000000000002</v>
      </c>
      <c r="GC156">
        <v>4647.67</v>
      </c>
      <c r="GD156">
        <v>1870.75</v>
      </c>
      <c r="GE156">
        <v>40.251399999999997</v>
      </c>
      <c r="GF156">
        <v>2.8130000000000002</v>
      </c>
      <c r="GG156">
        <v>4647.67</v>
      </c>
      <c r="GH156">
        <v>1870.78</v>
      </c>
      <c r="GI156">
        <v>40.251899999999999</v>
      </c>
      <c r="GJ156">
        <v>0</v>
      </c>
      <c r="GK156">
        <v>0</v>
      </c>
    </row>
    <row r="157" spans="1:193" x14ac:dyDescent="0.3">
      <c r="A157" s="110">
        <v>45966.878611111111</v>
      </c>
      <c r="B157" t="s">
        <v>846</v>
      </c>
      <c r="D157">
        <v>1</v>
      </c>
      <c r="E157">
        <v>1</v>
      </c>
      <c r="F157">
        <v>2100</v>
      </c>
      <c r="G157" t="s">
        <v>452</v>
      </c>
      <c r="H157" t="s">
        <v>453</v>
      </c>
      <c r="I157">
        <v>0.34</v>
      </c>
      <c r="J157">
        <v>0.33</v>
      </c>
      <c r="K157">
        <v>4.25</v>
      </c>
      <c r="L157" t="s">
        <v>688</v>
      </c>
      <c r="M157">
        <v>3124.29</v>
      </c>
      <c r="N157">
        <v>0</v>
      </c>
      <c r="O157">
        <v>273.185</v>
      </c>
      <c r="P157">
        <v>1736.15</v>
      </c>
      <c r="Q157">
        <v>0</v>
      </c>
      <c r="R157">
        <v>-3765.72</v>
      </c>
      <c r="S157">
        <v>0</v>
      </c>
      <c r="T157">
        <v>0</v>
      </c>
      <c r="U157">
        <v>505.55700000000002</v>
      </c>
      <c r="V157">
        <v>1940.74</v>
      </c>
      <c r="W157">
        <v>2025.88</v>
      </c>
      <c r="X157">
        <v>119.621</v>
      </c>
      <c r="Y157">
        <v>5959.71</v>
      </c>
      <c r="Z157">
        <v>5133.62</v>
      </c>
      <c r="AB157">
        <v>0</v>
      </c>
      <c r="AC157">
        <v>0</v>
      </c>
      <c r="AD157">
        <v>0</v>
      </c>
      <c r="AE157">
        <v>0</v>
      </c>
      <c r="AF157">
        <v>0</v>
      </c>
      <c r="AG157">
        <v>0</v>
      </c>
      <c r="AH157">
        <v>11.24</v>
      </c>
      <c r="AI157">
        <v>0</v>
      </c>
      <c r="AJ157">
        <v>0.87</v>
      </c>
      <c r="AK157">
        <v>5.65</v>
      </c>
      <c r="AL157">
        <v>0</v>
      </c>
      <c r="AM157">
        <v>-5.73</v>
      </c>
      <c r="AN157">
        <v>0</v>
      </c>
      <c r="AO157">
        <v>0</v>
      </c>
      <c r="AP157">
        <v>1.78</v>
      </c>
      <c r="AQ157">
        <v>6.13</v>
      </c>
      <c r="AR157">
        <v>6.7</v>
      </c>
      <c r="AS157">
        <v>0.42</v>
      </c>
      <c r="AT157">
        <v>27.06</v>
      </c>
      <c r="AU157">
        <v>17.760000000000002</v>
      </c>
      <c r="AV157">
        <v>3.93</v>
      </c>
      <c r="AW157">
        <v>0</v>
      </c>
      <c r="AX157">
        <v>0.22</v>
      </c>
      <c r="AY157">
        <v>1.4</v>
      </c>
      <c r="AZ157">
        <v>-0.85</v>
      </c>
      <c r="BA157">
        <v>0</v>
      </c>
      <c r="BB157">
        <v>0</v>
      </c>
      <c r="BC157">
        <v>0.5</v>
      </c>
      <c r="BD157">
        <v>1.39</v>
      </c>
      <c r="BE157">
        <v>1.76</v>
      </c>
      <c r="BF157">
        <v>0.12</v>
      </c>
      <c r="BG157">
        <v>8.4700000000000006</v>
      </c>
      <c r="BH157">
        <v>0.68204600000000004</v>
      </c>
      <c r="BI157">
        <v>0</v>
      </c>
      <c r="BJ157">
        <v>3.1194800000000002E-2</v>
      </c>
      <c r="BK157">
        <v>0.16397900000000001</v>
      </c>
      <c r="BL157">
        <v>0</v>
      </c>
      <c r="BM157">
        <v>-6.2582200000000001E-3</v>
      </c>
      <c r="BN157">
        <v>0</v>
      </c>
      <c r="BO157">
        <v>0</v>
      </c>
      <c r="BP157">
        <v>5.8625900000000002E-2</v>
      </c>
      <c r="BQ157">
        <v>0.14621000000000001</v>
      </c>
      <c r="BR157">
        <v>0.24510499999999999</v>
      </c>
      <c r="BS157">
        <v>2.02483E-2</v>
      </c>
      <c r="BT157">
        <v>1.3411500000000001</v>
      </c>
      <c r="BU157">
        <v>0.87722</v>
      </c>
      <c r="BV157">
        <v>3200.15</v>
      </c>
      <c r="BW157">
        <v>0</v>
      </c>
      <c r="BX157">
        <v>273.185</v>
      </c>
      <c r="BY157">
        <v>1694.78</v>
      </c>
      <c r="BZ157">
        <v>-3765.72</v>
      </c>
      <c r="CA157">
        <v>505.55700000000002</v>
      </c>
      <c r="CB157">
        <v>1944.9</v>
      </c>
      <c r="CC157">
        <v>2025.88</v>
      </c>
      <c r="CD157">
        <v>119.621</v>
      </c>
      <c r="CE157">
        <v>5998.34</v>
      </c>
      <c r="CF157">
        <v>5168.1099999999997</v>
      </c>
      <c r="CH157">
        <v>0</v>
      </c>
      <c r="CI157">
        <v>0</v>
      </c>
      <c r="CJ157">
        <v>0</v>
      </c>
      <c r="CK157">
        <v>0</v>
      </c>
      <c r="CL157">
        <v>0</v>
      </c>
      <c r="CM157">
        <v>11.74</v>
      </c>
      <c r="CN157">
        <v>0</v>
      </c>
      <c r="CO157">
        <v>0.87</v>
      </c>
      <c r="CP157">
        <v>5.49</v>
      </c>
      <c r="CQ157">
        <v>-5.75</v>
      </c>
      <c r="CR157">
        <v>1.78</v>
      </c>
      <c r="CS157">
        <v>6.14</v>
      </c>
      <c r="CT157">
        <v>6.7</v>
      </c>
      <c r="CU157">
        <v>0.42</v>
      </c>
      <c r="CV157">
        <v>27.39</v>
      </c>
      <c r="CW157">
        <v>18.100000000000001</v>
      </c>
      <c r="CX157">
        <v>4.13</v>
      </c>
      <c r="CY157">
        <v>0</v>
      </c>
      <c r="CZ157">
        <v>0.22</v>
      </c>
      <c r="DA157">
        <v>5.44</v>
      </c>
      <c r="DB157">
        <v>-0.85</v>
      </c>
      <c r="DC157">
        <v>0.5</v>
      </c>
      <c r="DD157">
        <v>1.4</v>
      </c>
      <c r="DE157">
        <v>1.76</v>
      </c>
      <c r="DF157">
        <v>0.12</v>
      </c>
      <c r="DG157">
        <v>12.72</v>
      </c>
      <c r="DH157">
        <v>0.71044200000000002</v>
      </c>
      <c r="DI157">
        <v>0</v>
      </c>
      <c r="DJ157">
        <v>3.1194800000000002E-2</v>
      </c>
      <c r="DK157">
        <v>0.15768299999999999</v>
      </c>
      <c r="DL157">
        <v>-6.2582200000000001E-3</v>
      </c>
      <c r="DM157">
        <v>5.8625900000000002E-2</v>
      </c>
      <c r="DN157">
        <v>0.14652599999999999</v>
      </c>
      <c r="DO157">
        <v>0.24510499999999999</v>
      </c>
      <c r="DP157">
        <v>2.02483E-2</v>
      </c>
      <c r="DQ157">
        <v>1.3635699999999999</v>
      </c>
      <c r="DR157">
        <v>0.89932000000000001</v>
      </c>
      <c r="DS157" t="s">
        <v>689</v>
      </c>
      <c r="DT157" t="s">
        <v>700</v>
      </c>
      <c r="DU157" t="s">
        <v>701</v>
      </c>
      <c r="DV157" t="s">
        <v>455</v>
      </c>
      <c r="DW157">
        <v>2.24164E-2</v>
      </c>
      <c r="DX157">
        <v>2.2100000000000002E-2</v>
      </c>
      <c r="EC157">
        <v>17.760000000000002</v>
      </c>
      <c r="ED157">
        <v>0</v>
      </c>
      <c r="EE157">
        <v>18.100000000000001</v>
      </c>
      <c r="EF157">
        <v>0</v>
      </c>
      <c r="EG157">
        <v>5.55</v>
      </c>
      <c r="EH157">
        <v>0</v>
      </c>
      <c r="EI157">
        <v>4.41</v>
      </c>
      <c r="EJ157">
        <v>5.38</v>
      </c>
      <c r="EK157">
        <v>1</v>
      </c>
      <c r="EL157">
        <v>1</v>
      </c>
      <c r="EM157">
        <v>2.9352999999999998</v>
      </c>
      <c r="EP157">
        <v>1</v>
      </c>
      <c r="EQ157">
        <v>1</v>
      </c>
      <c r="ER157">
        <v>31.504000000000001</v>
      </c>
      <c r="ES157">
        <v>31.963999999999999</v>
      </c>
      <c r="ET157">
        <v>31.457000000000001</v>
      </c>
      <c r="EU157">
        <v>31.915299999999998</v>
      </c>
      <c r="EV157">
        <v>873.06100000000004</v>
      </c>
      <c r="EW157">
        <v>0</v>
      </c>
      <c r="EX157">
        <v>49.2879</v>
      </c>
      <c r="EY157">
        <v>310.55500000000001</v>
      </c>
      <c r="EZ157">
        <v>0</v>
      </c>
      <c r="FA157">
        <v>-284.72199999999998</v>
      </c>
      <c r="FB157">
        <v>0</v>
      </c>
      <c r="FC157">
        <v>0</v>
      </c>
      <c r="FD157">
        <v>110.404</v>
      </c>
      <c r="FE157">
        <v>309.702</v>
      </c>
      <c r="FF157">
        <v>391.38499999999999</v>
      </c>
      <c r="FG157">
        <v>27.673200000000001</v>
      </c>
      <c r="FH157">
        <v>1787.35</v>
      </c>
      <c r="FI157">
        <v>0</v>
      </c>
      <c r="FJ157">
        <v>0</v>
      </c>
      <c r="FK157">
        <v>0</v>
      </c>
      <c r="FL157">
        <v>0</v>
      </c>
      <c r="FM157">
        <v>0</v>
      </c>
      <c r="FN157">
        <v>461.399</v>
      </c>
      <c r="FO157">
        <v>0</v>
      </c>
      <c r="FP157">
        <v>24.643999999999998</v>
      </c>
      <c r="FQ157">
        <v>150.17500000000001</v>
      </c>
      <c r="FR157">
        <v>-94.907399999999996</v>
      </c>
      <c r="FS157">
        <v>55.201799999999999</v>
      </c>
      <c r="FT157">
        <v>155.161</v>
      </c>
      <c r="FU157">
        <v>195.69200000000001</v>
      </c>
      <c r="FV157">
        <v>13.836600000000001</v>
      </c>
      <c r="FW157">
        <v>961.20299999999997</v>
      </c>
      <c r="FX157">
        <v>0</v>
      </c>
      <c r="FY157">
        <v>0</v>
      </c>
      <c r="FZ157">
        <v>0</v>
      </c>
      <c r="GA157">
        <v>0</v>
      </c>
      <c r="GB157">
        <v>2.9352999999999998</v>
      </c>
      <c r="GC157">
        <v>3766.82</v>
      </c>
      <c r="GD157">
        <v>1540.59</v>
      </c>
      <c r="GE157">
        <v>40.898800000000001</v>
      </c>
      <c r="GF157">
        <v>2.9352999999999998</v>
      </c>
      <c r="GG157">
        <v>3766.82</v>
      </c>
      <c r="GH157">
        <v>1533.08</v>
      </c>
      <c r="GI157">
        <v>40.6995</v>
      </c>
      <c r="GJ157">
        <v>0</v>
      </c>
      <c r="GK157">
        <v>0</v>
      </c>
    </row>
    <row r="158" spans="1:193" x14ac:dyDescent="0.3">
      <c r="A158" s="110">
        <v>45966.879282407404</v>
      </c>
      <c r="B158" t="s">
        <v>847</v>
      </c>
      <c r="D158">
        <v>2</v>
      </c>
      <c r="E158">
        <v>1</v>
      </c>
      <c r="F158">
        <v>2100</v>
      </c>
      <c r="G158" t="s">
        <v>452</v>
      </c>
      <c r="H158" t="s">
        <v>453</v>
      </c>
      <c r="I158">
        <v>0.38</v>
      </c>
      <c r="J158">
        <v>0.37</v>
      </c>
      <c r="K158">
        <v>4.2699999999999996</v>
      </c>
      <c r="L158" t="s">
        <v>688</v>
      </c>
      <c r="M158">
        <v>1916.39</v>
      </c>
      <c r="N158">
        <v>0</v>
      </c>
      <c r="O158">
        <v>276.71899999999999</v>
      </c>
      <c r="P158">
        <v>1467.94</v>
      </c>
      <c r="Q158">
        <v>0</v>
      </c>
      <c r="R158">
        <v>-3826.93</v>
      </c>
      <c r="S158">
        <v>0</v>
      </c>
      <c r="T158">
        <v>0</v>
      </c>
      <c r="U158">
        <v>505.55700000000002</v>
      </c>
      <c r="V158">
        <v>1969.08</v>
      </c>
      <c r="W158">
        <v>2025.88</v>
      </c>
      <c r="X158">
        <v>119.621</v>
      </c>
      <c r="Y158">
        <v>4454.26</v>
      </c>
      <c r="Z158">
        <v>3661.05</v>
      </c>
      <c r="AB158">
        <v>0</v>
      </c>
      <c r="AC158">
        <v>0</v>
      </c>
      <c r="AD158">
        <v>0</v>
      </c>
      <c r="AE158">
        <v>0</v>
      </c>
      <c r="AF158">
        <v>0</v>
      </c>
      <c r="AG158">
        <v>0</v>
      </c>
      <c r="AH158">
        <v>7.38</v>
      </c>
      <c r="AI158">
        <v>0</v>
      </c>
      <c r="AJ158">
        <v>0.88</v>
      </c>
      <c r="AK158">
        <v>4.75</v>
      </c>
      <c r="AL158">
        <v>0</v>
      </c>
      <c r="AM158">
        <v>-5.82</v>
      </c>
      <c r="AN158">
        <v>0</v>
      </c>
      <c r="AO158">
        <v>0</v>
      </c>
      <c r="AP158">
        <v>1.77</v>
      </c>
      <c r="AQ158">
        <v>6.21</v>
      </c>
      <c r="AR158">
        <v>6.7</v>
      </c>
      <c r="AS158">
        <v>0.42</v>
      </c>
      <c r="AT158">
        <v>22.29</v>
      </c>
      <c r="AU158">
        <v>13.01</v>
      </c>
      <c r="AV158">
        <v>2.79</v>
      </c>
      <c r="AW158">
        <v>0</v>
      </c>
      <c r="AX158">
        <v>0.22</v>
      </c>
      <c r="AY158">
        <v>1.2</v>
      </c>
      <c r="AZ158">
        <v>-0.83</v>
      </c>
      <c r="BA158">
        <v>0</v>
      </c>
      <c r="BB158">
        <v>0</v>
      </c>
      <c r="BC158">
        <v>0.5</v>
      </c>
      <c r="BD158">
        <v>1.41</v>
      </c>
      <c r="BE158">
        <v>1.76</v>
      </c>
      <c r="BF158">
        <v>0.12</v>
      </c>
      <c r="BG158">
        <v>7.17</v>
      </c>
      <c r="BH158">
        <v>0.55493199999999998</v>
      </c>
      <c r="BI158">
        <v>0</v>
      </c>
      <c r="BJ158">
        <v>3.1598399999999999E-2</v>
      </c>
      <c r="BK158">
        <v>0.14580000000000001</v>
      </c>
      <c r="BL158">
        <v>0</v>
      </c>
      <c r="BM158">
        <v>-6.7231000000000001E-3</v>
      </c>
      <c r="BN158">
        <v>0</v>
      </c>
      <c r="BO158">
        <v>0</v>
      </c>
      <c r="BP158">
        <v>5.8625900000000002E-2</v>
      </c>
      <c r="BQ158">
        <v>0.14838599999999999</v>
      </c>
      <c r="BR158">
        <v>0.24510499999999999</v>
      </c>
      <c r="BS158">
        <v>2.02483E-2</v>
      </c>
      <c r="BT158">
        <v>1.19797</v>
      </c>
      <c r="BU158">
        <v>0.73233099999999995</v>
      </c>
      <c r="BV158">
        <v>2035.54</v>
      </c>
      <c r="BW158">
        <v>0</v>
      </c>
      <c r="BX158">
        <v>276.71899999999999</v>
      </c>
      <c r="BY158">
        <v>1434.74</v>
      </c>
      <c r="BZ158">
        <v>-3826.93</v>
      </c>
      <c r="CA158">
        <v>505.55700000000002</v>
      </c>
      <c r="CB158">
        <v>1975.1</v>
      </c>
      <c r="CC158">
        <v>2025.88</v>
      </c>
      <c r="CD158">
        <v>119.621</v>
      </c>
      <c r="CE158">
        <v>4546.2299999999996</v>
      </c>
      <c r="CF158">
        <v>3747</v>
      </c>
      <c r="CH158">
        <v>0</v>
      </c>
      <c r="CI158">
        <v>0</v>
      </c>
      <c r="CJ158">
        <v>0</v>
      </c>
      <c r="CK158">
        <v>0</v>
      </c>
      <c r="CL158">
        <v>0</v>
      </c>
      <c r="CM158">
        <v>7.87</v>
      </c>
      <c r="CN158">
        <v>0</v>
      </c>
      <c r="CO158">
        <v>0.88</v>
      </c>
      <c r="CP158">
        <v>4.6399999999999997</v>
      </c>
      <c r="CQ158">
        <v>-5.85</v>
      </c>
      <c r="CR158">
        <v>1.77</v>
      </c>
      <c r="CS158">
        <v>6.23</v>
      </c>
      <c r="CT158">
        <v>6.7</v>
      </c>
      <c r="CU158">
        <v>0.42</v>
      </c>
      <c r="CV158">
        <v>22.66</v>
      </c>
      <c r="CW158">
        <v>13.39</v>
      </c>
      <c r="CX158">
        <v>2.96</v>
      </c>
      <c r="CY158">
        <v>0</v>
      </c>
      <c r="CZ158">
        <v>0.22</v>
      </c>
      <c r="DA158">
        <v>5.29</v>
      </c>
      <c r="DB158">
        <v>-0.83</v>
      </c>
      <c r="DC158">
        <v>0.5</v>
      </c>
      <c r="DD158">
        <v>1.42</v>
      </c>
      <c r="DE158">
        <v>1.76</v>
      </c>
      <c r="DF158">
        <v>0.12</v>
      </c>
      <c r="DG158">
        <v>11.44</v>
      </c>
      <c r="DH158">
        <v>0.57798099999999997</v>
      </c>
      <c r="DI158">
        <v>0</v>
      </c>
      <c r="DJ158">
        <v>3.1598399999999999E-2</v>
      </c>
      <c r="DK158">
        <v>0.14350299999999999</v>
      </c>
      <c r="DL158">
        <v>-6.7231000000000001E-3</v>
      </c>
      <c r="DM158">
        <v>5.8625900000000002E-2</v>
      </c>
      <c r="DN158">
        <v>0.14877899999999999</v>
      </c>
      <c r="DO158">
        <v>0.24510499999999999</v>
      </c>
      <c r="DP158">
        <v>2.02483E-2</v>
      </c>
      <c r="DQ158">
        <v>1.21912</v>
      </c>
      <c r="DR158">
        <v>0.75308200000000003</v>
      </c>
      <c r="DS158" t="s">
        <v>689</v>
      </c>
      <c r="DT158" t="s">
        <v>700</v>
      </c>
      <c r="DU158" t="s">
        <v>701</v>
      </c>
      <c r="DV158" t="s">
        <v>455</v>
      </c>
      <c r="DW158">
        <v>2.1145000000000001E-2</v>
      </c>
      <c r="DX158">
        <v>2.0751599999999999E-2</v>
      </c>
      <c r="EC158">
        <v>13.01</v>
      </c>
      <c r="ED158">
        <v>0</v>
      </c>
      <c r="EE158">
        <v>13.39</v>
      </c>
      <c r="EF158">
        <v>0</v>
      </c>
      <c r="EG158">
        <v>4.21</v>
      </c>
      <c r="EH158">
        <v>0</v>
      </c>
      <c r="EI158">
        <v>3.24</v>
      </c>
      <c r="EJ158">
        <v>5.23</v>
      </c>
      <c r="EK158">
        <v>1</v>
      </c>
      <c r="EL158">
        <v>1</v>
      </c>
      <c r="EM158">
        <v>2.5240999999999998</v>
      </c>
      <c r="EP158">
        <v>1</v>
      </c>
      <c r="EQ158">
        <v>1</v>
      </c>
      <c r="ER158">
        <v>33.234000000000002</v>
      </c>
      <c r="ES158">
        <v>33.728000000000002</v>
      </c>
      <c r="ET158">
        <v>33.221600000000002</v>
      </c>
      <c r="EU158">
        <v>33.715899999999998</v>
      </c>
      <c r="EV158">
        <v>620.71699999999998</v>
      </c>
      <c r="EW158">
        <v>0</v>
      </c>
      <c r="EX158">
        <v>49.925600000000003</v>
      </c>
      <c r="EY158">
        <v>266.11399999999998</v>
      </c>
      <c r="EZ158">
        <v>0</v>
      </c>
      <c r="FA158">
        <v>-276.53800000000001</v>
      </c>
      <c r="FB158">
        <v>0</v>
      </c>
      <c r="FC158">
        <v>0</v>
      </c>
      <c r="FD158">
        <v>110.404</v>
      </c>
      <c r="FE158">
        <v>313.87200000000001</v>
      </c>
      <c r="FF158">
        <v>391.38499999999999</v>
      </c>
      <c r="FG158">
        <v>27.673200000000001</v>
      </c>
      <c r="FH158">
        <v>1503.55</v>
      </c>
      <c r="FI158">
        <v>0</v>
      </c>
      <c r="FJ158">
        <v>0</v>
      </c>
      <c r="FK158">
        <v>0</v>
      </c>
      <c r="FL158">
        <v>0</v>
      </c>
      <c r="FM158">
        <v>0</v>
      </c>
      <c r="FN158">
        <v>331.803</v>
      </c>
      <c r="FO158">
        <v>0</v>
      </c>
      <c r="FP158">
        <v>24.962800000000001</v>
      </c>
      <c r="FQ158">
        <v>129.85400000000001</v>
      </c>
      <c r="FR158">
        <v>-92.179299999999998</v>
      </c>
      <c r="FS158">
        <v>55.201799999999999</v>
      </c>
      <c r="FT158">
        <v>157.37200000000001</v>
      </c>
      <c r="FU158">
        <v>195.69200000000001</v>
      </c>
      <c r="FV158">
        <v>13.836600000000001</v>
      </c>
      <c r="FW158">
        <v>816.54300000000001</v>
      </c>
      <c r="FX158">
        <v>0</v>
      </c>
      <c r="FY158">
        <v>0</v>
      </c>
      <c r="FZ158">
        <v>0</v>
      </c>
      <c r="GA158">
        <v>0</v>
      </c>
      <c r="GB158">
        <v>2.5240999999999998</v>
      </c>
      <c r="GC158">
        <v>3828.05</v>
      </c>
      <c r="GD158">
        <v>1569.52</v>
      </c>
      <c r="GE158">
        <v>41.000399999999999</v>
      </c>
      <c r="GF158">
        <v>2.5240999999999998</v>
      </c>
      <c r="GG158">
        <v>3828.05</v>
      </c>
      <c r="GH158">
        <v>1557.58</v>
      </c>
      <c r="GI158">
        <v>40.688600000000001</v>
      </c>
      <c r="GJ158">
        <v>0</v>
      </c>
      <c r="GK158">
        <v>0</v>
      </c>
    </row>
    <row r="159" spans="1:193" x14ac:dyDescent="0.3">
      <c r="A159" s="110">
        <v>45966.879930555559</v>
      </c>
      <c r="B159" t="s">
        <v>848</v>
      </c>
      <c r="D159">
        <v>3</v>
      </c>
      <c r="E159">
        <v>1</v>
      </c>
      <c r="F159">
        <v>2100</v>
      </c>
      <c r="G159" t="s">
        <v>452</v>
      </c>
      <c r="H159" t="s">
        <v>453</v>
      </c>
      <c r="I159">
        <v>0.75</v>
      </c>
      <c r="J159">
        <v>0.78</v>
      </c>
      <c r="K159">
        <v>4.4400000000000004</v>
      </c>
      <c r="L159" t="s">
        <v>688</v>
      </c>
      <c r="M159">
        <v>971.83500000000004</v>
      </c>
      <c r="N159">
        <v>0</v>
      </c>
      <c r="O159">
        <v>276.71899999999999</v>
      </c>
      <c r="P159">
        <v>1361.43</v>
      </c>
      <c r="Q159">
        <v>0</v>
      </c>
      <c r="R159">
        <v>-3853.61</v>
      </c>
      <c r="S159">
        <v>0</v>
      </c>
      <c r="T159">
        <v>0</v>
      </c>
      <c r="U159">
        <v>505.55700000000002</v>
      </c>
      <c r="V159">
        <v>1969.03</v>
      </c>
      <c r="W159">
        <v>2025.88</v>
      </c>
      <c r="X159">
        <v>119.621</v>
      </c>
      <c r="Y159">
        <v>3376.46</v>
      </c>
      <c r="Z159">
        <v>2609.98</v>
      </c>
      <c r="AB159">
        <v>0</v>
      </c>
      <c r="AC159">
        <v>0</v>
      </c>
      <c r="AD159">
        <v>0</v>
      </c>
      <c r="AE159">
        <v>0</v>
      </c>
      <c r="AF159">
        <v>0</v>
      </c>
      <c r="AG159">
        <v>0</v>
      </c>
      <c r="AH159">
        <v>3.96</v>
      </c>
      <c r="AI159">
        <v>0</v>
      </c>
      <c r="AJ159">
        <v>0.88</v>
      </c>
      <c r="AK159">
        <v>4.37</v>
      </c>
      <c r="AL159">
        <v>0</v>
      </c>
      <c r="AM159">
        <v>-5.84</v>
      </c>
      <c r="AN159">
        <v>0</v>
      </c>
      <c r="AO159">
        <v>0</v>
      </c>
      <c r="AP159">
        <v>1.79</v>
      </c>
      <c r="AQ159">
        <v>6.17</v>
      </c>
      <c r="AR159">
        <v>6.7</v>
      </c>
      <c r="AS159">
        <v>0.42</v>
      </c>
      <c r="AT159">
        <v>18.45</v>
      </c>
      <c r="AU159">
        <v>9.2100000000000009</v>
      </c>
      <c r="AV159">
        <v>1.56</v>
      </c>
      <c r="AW159">
        <v>0</v>
      </c>
      <c r="AX159">
        <v>0.22</v>
      </c>
      <c r="AY159">
        <v>1.07</v>
      </c>
      <c r="AZ159">
        <v>-0.88</v>
      </c>
      <c r="BA159">
        <v>0</v>
      </c>
      <c r="BB159">
        <v>0</v>
      </c>
      <c r="BC159">
        <v>0.5</v>
      </c>
      <c r="BD159">
        <v>1.42</v>
      </c>
      <c r="BE159">
        <v>1.76</v>
      </c>
      <c r="BF159">
        <v>0.12</v>
      </c>
      <c r="BG159">
        <v>5.77</v>
      </c>
      <c r="BH159">
        <v>0.367975</v>
      </c>
      <c r="BI159">
        <v>0</v>
      </c>
      <c r="BJ159">
        <v>3.1598399999999999E-2</v>
      </c>
      <c r="BK159">
        <v>0.128827</v>
      </c>
      <c r="BL159">
        <v>0</v>
      </c>
      <c r="BM159">
        <v>-7.3240099999999997E-3</v>
      </c>
      <c r="BN159">
        <v>0</v>
      </c>
      <c r="BO159">
        <v>0</v>
      </c>
      <c r="BP159">
        <v>5.8625900000000002E-2</v>
      </c>
      <c r="BQ159">
        <v>0.148891</v>
      </c>
      <c r="BR159">
        <v>0.24510499999999999</v>
      </c>
      <c r="BS159">
        <v>2.02483E-2</v>
      </c>
      <c r="BT159">
        <v>0.993946</v>
      </c>
      <c r="BU159">
        <v>0.52839999999999998</v>
      </c>
      <c r="BV159">
        <v>1151.74</v>
      </c>
      <c r="BW159">
        <v>0</v>
      </c>
      <c r="BX159">
        <v>276.71899999999999</v>
      </c>
      <c r="BY159">
        <v>1340.55</v>
      </c>
      <c r="BZ159">
        <v>-3853.61</v>
      </c>
      <c r="CA159">
        <v>505.55700000000002</v>
      </c>
      <c r="CB159">
        <v>1973.28</v>
      </c>
      <c r="CC159">
        <v>2025.88</v>
      </c>
      <c r="CD159">
        <v>119.621</v>
      </c>
      <c r="CE159">
        <v>3539.74</v>
      </c>
      <c r="CF159">
        <v>2769.01</v>
      </c>
      <c r="CH159">
        <v>0</v>
      </c>
      <c r="CI159">
        <v>0</v>
      </c>
      <c r="CJ159">
        <v>0</v>
      </c>
      <c r="CK159">
        <v>0</v>
      </c>
      <c r="CL159">
        <v>0</v>
      </c>
      <c r="CM159">
        <v>4.78</v>
      </c>
      <c r="CN159">
        <v>0</v>
      </c>
      <c r="CO159">
        <v>0.88</v>
      </c>
      <c r="CP159">
        <v>4.3</v>
      </c>
      <c r="CQ159">
        <v>-5.82</v>
      </c>
      <c r="CR159">
        <v>1.79</v>
      </c>
      <c r="CS159">
        <v>6.18</v>
      </c>
      <c r="CT159">
        <v>6.7</v>
      </c>
      <c r="CU159">
        <v>0.42</v>
      </c>
      <c r="CV159">
        <v>19.23</v>
      </c>
      <c r="CW159">
        <v>9.9600000000000009</v>
      </c>
      <c r="CX159">
        <v>1.85</v>
      </c>
      <c r="CY159">
        <v>0</v>
      </c>
      <c r="CZ159">
        <v>0.22</v>
      </c>
      <c r="DA159">
        <v>5.22</v>
      </c>
      <c r="DB159">
        <v>-0.88</v>
      </c>
      <c r="DC159">
        <v>0.5</v>
      </c>
      <c r="DD159">
        <v>1.42</v>
      </c>
      <c r="DE159">
        <v>1.76</v>
      </c>
      <c r="DF159">
        <v>0.12</v>
      </c>
      <c r="DG159">
        <v>10.210000000000001</v>
      </c>
      <c r="DH159">
        <v>0.45791500000000002</v>
      </c>
      <c r="DI159">
        <v>0</v>
      </c>
      <c r="DJ159">
        <v>3.1598399999999999E-2</v>
      </c>
      <c r="DK159">
        <v>0.12568499999999999</v>
      </c>
      <c r="DL159">
        <v>-7.3240099999999997E-3</v>
      </c>
      <c r="DM159">
        <v>5.8625900000000002E-2</v>
      </c>
      <c r="DN159">
        <v>0.14918899999999999</v>
      </c>
      <c r="DO159">
        <v>0.24510499999999999</v>
      </c>
      <c r="DP159">
        <v>2.02483E-2</v>
      </c>
      <c r="DQ159">
        <v>1.08104</v>
      </c>
      <c r="DR159">
        <v>0.61519900000000005</v>
      </c>
      <c r="DS159" t="s">
        <v>689</v>
      </c>
      <c r="DT159" t="s">
        <v>700</v>
      </c>
      <c r="DU159" t="s">
        <v>701</v>
      </c>
      <c r="DV159" t="s">
        <v>455</v>
      </c>
      <c r="DW159">
        <v>8.7096699999999999E-2</v>
      </c>
      <c r="DX159">
        <v>8.6798700000000006E-2</v>
      </c>
      <c r="EC159">
        <v>9.2100000000000009</v>
      </c>
      <c r="ED159">
        <v>0</v>
      </c>
      <c r="EE159">
        <v>9.9600000000000009</v>
      </c>
      <c r="EF159">
        <v>0</v>
      </c>
      <c r="EG159">
        <v>2.85</v>
      </c>
      <c r="EH159">
        <v>0</v>
      </c>
      <c r="EI159">
        <v>2.13</v>
      </c>
      <c r="EJ159">
        <v>5.16</v>
      </c>
      <c r="EK159">
        <v>1</v>
      </c>
      <c r="EL159">
        <v>1</v>
      </c>
      <c r="EM159">
        <v>2.4388000000000001</v>
      </c>
      <c r="EP159">
        <v>1</v>
      </c>
      <c r="EQ159">
        <v>1</v>
      </c>
      <c r="ER159">
        <v>26.428000000000001</v>
      </c>
      <c r="ES159">
        <v>26.783999999999999</v>
      </c>
      <c r="ET159">
        <v>26.385400000000001</v>
      </c>
      <c r="EU159">
        <v>26.740200000000002</v>
      </c>
      <c r="EV159">
        <v>347.04700000000003</v>
      </c>
      <c r="EW159">
        <v>0</v>
      </c>
      <c r="EX159">
        <v>49.925600000000003</v>
      </c>
      <c r="EY159">
        <v>237.809</v>
      </c>
      <c r="EZ159">
        <v>0</v>
      </c>
      <c r="FA159">
        <v>-294.59500000000003</v>
      </c>
      <c r="FB159">
        <v>0</v>
      </c>
      <c r="FC159">
        <v>0</v>
      </c>
      <c r="FD159">
        <v>110.404</v>
      </c>
      <c r="FE159">
        <v>314.56299999999999</v>
      </c>
      <c r="FF159">
        <v>391.38499999999999</v>
      </c>
      <c r="FG159">
        <v>27.673200000000001</v>
      </c>
      <c r="FH159">
        <v>1184.21</v>
      </c>
      <c r="FI159">
        <v>0</v>
      </c>
      <c r="FJ159">
        <v>0</v>
      </c>
      <c r="FK159">
        <v>0</v>
      </c>
      <c r="FL159">
        <v>0</v>
      </c>
      <c r="FM159">
        <v>0</v>
      </c>
      <c r="FN159">
        <v>208.39599999999999</v>
      </c>
      <c r="FO159">
        <v>0</v>
      </c>
      <c r="FP159">
        <v>24.962800000000001</v>
      </c>
      <c r="FQ159">
        <v>117.273</v>
      </c>
      <c r="FR159">
        <v>-98.198300000000003</v>
      </c>
      <c r="FS159">
        <v>55.201799999999999</v>
      </c>
      <c r="FT159">
        <v>157.52600000000001</v>
      </c>
      <c r="FU159">
        <v>195.69200000000001</v>
      </c>
      <c r="FV159">
        <v>13.836600000000001</v>
      </c>
      <c r="FW159">
        <v>674.69100000000003</v>
      </c>
      <c r="FX159">
        <v>0</v>
      </c>
      <c r="FY159">
        <v>0</v>
      </c>
      <c r="FZ159">
        <v>0</v>
      </c>
      <c r="GA159">
        <v>0</v>
      </c>
      <c r="GB159">
        <v>2.4388000000000001</v>
      </c>
      <c r="GC159">
        <v>3854.73</v>
      </c>
      <c r="GD159">
        <v>1610.88</v>
      </c>
      <c r="GE159">
        <v>41.789700000000003</v>
      </c>
      <c r="GF159">
        <v>2.4388000000000001</v>
      </c>
      <c r="GG159">
        <v>3854.73</v>
      </c>
      <c r="GH159">
        <v>1615.85</v>
      </c>
      <c r="GI159">
        <v>41.918500000000002</v>
      </c>
      <c r="GJ159">
        <v>0</v>
      </c>
      <c r="GK159">
        <v>0</v>
      </c>
    </row>
    <row r="160" spans="1:193" x14ac:dyDescent="0.3">
      <c r="A160" s="110">
        <v>45966.880590277775</v>
      </c>
      <c r="B160" t="s">
        <v>849</v>
      </c>
      <c r="D160">
        <v>4</v>
      </c>
      <c r="E160">
        <v>1</v>
      </c>
      <c r="F160">
        <v>2100</v>
      </c>
      <c r="G160" t="s">
        <v>452</v>
      </c>
      <c r="H160" t="s">
        <v>453</v>
      </c>
      <c r="I160">
        <v>0.62</v>
      </c>
      <c r="J160">
        <v>0.57999999999999996</v>
      </c>
      <c r="K160">
        <v>4.1399999999999997</v>
      </c>
      <c r="L160">
        <v>48</v>
      </c>
      <c r="M160">
        <v>1511.26</v>
      </c>
      <c r="N160">
        <v>51.896500000000003</v>
      </c>
      <c r="O160">
        <v>277.42</v>
      </c>
      <c r="P160">
        <v>1356.35</v>
      </c>
      <c r="Q160">
        <v>0</v>
      </c>
      <c r="R160">
        <v>-4070.87</v>
      </c>
      <c r="S160">
        <v>0</v>
      </c>
      <c r="T160">
        <v>0</v>
      </c>
      <c r="U160">
        <v>505.55700000000002</v>
      </c>
      <c r="V160">
        <v>1991.23</v>
      </c>
      <c r="W160">
        <v>2025.88</v>
      </c>
      <c r="X160">
        <v>119.621</v>
      </c>
      <c r="Y160">
        <v>3768.35</v>
      </c>
      <c r="Z160">
        <v>3196.93</v>
      </c>
      <c r="AA160">
        <v>31.74</v>
      </c>
      <c r="AB160">
        <v>0</v>
      </c>
      <c r="AC160">
        <v>0</v>
      </c>
      <c r="AD160">
        <v>0</v>
      </c>
      <c r="AE160">
        <v>0</v>
      </c>
      <c r="AF160">
        <v>0</v>
      </c>
      <c r="AG160">
        <v>0</v>
      </c>
      <c r="AH160">
        <v>5.73</v>
      </c>
      <c r="AI160">
        <v>0.23</v>
      </c>
      <c r="AJ160">
        <v>0.89</v>
      </c>
      <c r="AK160">
        <v>4.32</v>
      </c>
      <c r="AL160">
        <v>0</v>
      </c>
      <c r="AM160">
        <v>-6.27</v>
      </c>
      <c r="AN160">
        <v>0</v>
      </c>
      <c r="AO160">
        <v>0</v>
      </c>
      <c r="AP160">
        <v>1.76</v>
      </c>
      <c r="AQ160">
        <v>6.2</v>
      </c>
      <c r="AR160">
        <v>6.66</v>
      </c>
      <c r="AS160">
        <v>0.42</v>
      </c>
      <c r="AT160">
        <v>19.940000000000001</v>
      </c>
      <c r="AU160">
        <v>11.17</v>
      </c>
      <c r="AV160">
        <v>2.27</v>
      </c>
      <c r="AW160">
        <v>0.04</v>
      </c>
      <c r="AX160">
        <v>0.23</v>
      </c>
      <c r="AY160">
        <v>1.1399999999999999</v>
      </c>
      <c r="AZ160">
        <v>-0.97</v>
      </c>
      <c r="BA160">
        <v>0</v>
      </c>
      <c r="BB160">
        <v>0</v>
      </c>
      <c r="BC160">
        <v>0.5</v>
      </c>
      <c r="BD160">
        <v>1.43</v>
      </c>
      <c r="BE160">
        <v>1.76</v>
      </c>
      <c r="BF160">
        <v>0.12</v>
      </c>
      <c r="BG160">
        <v>6.52</v>
      </c>
      <c r="BH160">
        <v>0.50731800000000005</v>
      </c>
      <c r="BI160">
        <v>0</v>
      </c>
      <c r="BJ160">
        <v>3.1678400000000002E-2</v>
      </c>
      <c r="BK160">
        <v>0.14654600000000001</v>
      </c>
      <c r="BL160">
        <v>0</v>
      </c>
      <c r="BM160">
        <v>-1.0412299999999999E-2</v>
      </c>
      <c r="BN160">
        <v>0</v>
      </c>
      <c r="BO160">
        <v>0</v>
      </c>
      <c r="BP160">
        <v>5.8625900000000002E-2</v>
      </c>
      <c r="BQ160">
        <v>0.14984</v>
      </c>
      <c r="BR160">
        <v>0.24510499999999999</v>
      </c>
      <c r="BS160">
        <v>2.02483E-2</v>
      </c>
      <c r="BT160">
        <v>1.1489499999999999</v>
      </c>
      <c r="BU160">
        <v>0.68554300000000001</v>
      </c>
      <c r="BV160">
        <v>1649.81</v>
      </c>
      <c r="BW160">
        <v>113.352</v>
      </c>
      <c r="BX160">
        <v>277.42</v>
      </c>
      <c r="BY160">
        <v>1308.78</v>
      </c>
      <c r="BZ160">
        <v>-4070.87</v>
      </c>
      <c r="CA160">
        <v>505.55700000000002</v>
      </c>
      <c r="CB160">
        <v>1997.26</v>
      </c>
      <c r="CC160">
        <v>2025.88</v>
      </c>
      <c r="CD160">
        <v>119.621</v>
      </c>
      <c r="CE160">
        <v>3926.82</v>
      </c>
      <c r="CF160">
        <v>3349.37</v>
      </c>
      <c r="CG160">
        <v>66.515000000000001</v>
      </c>
      <c r="CH160">
        <v>0</v>
      </c>
      <c r="CI160">
        <v>0</v>
      </c>
      <c r="CJ160">
        <v>0</v>
      </c>
      <c r="CK160">
        <v>0</v>
      </c>
      <c r="CL160">
        <v>0</v>
      </c>
      <c r="CM160">
        <v>6.29</v>
      </c>
      <c r="CN160">
        <v>0.44</v>
      </c>
      <c r="CO160">
        <v>0.89</v>
      </c>
      <c r="CP160">
        <v>4.17</v>
      </c>
      <c r="CQ160">
        <v>-6.33</v>
      </c>
      <c r="CR160">
        <v>1.76</v>
      </c>
      <c r="CS160">
        <v>6.22</v>
      </c>
      <c r="CT160">
        <v>6.66</v>
      </c>
      <c r="CU160">
        <v>0.42</v>
      </c>
      <c r="CV160">
        <v>20.52</v>
      </c>
      <c r="CW160">
        <v>11.79</v>
      </c>
      <c r="CX160">
        <v>2.48</v>
      </c>
      <c r="CY160">
        <v>7.0000000000000007E-2</v>
      </c>
      <c r="CZ160">
        <v>0.23</v>
      </c>
      <c r="DA160">
        <v>5.04</v>
      </c>
      <c r="DB160">
        <v>-0.97</v>
      </c>
      <c r="DC160">
        <v>0.5</v>
      </c>
      <c r="DD160">
        <v>1.43</v>
      </c>
      <c r="DE160">
        <v>1.76</v>
      </c>
      <c r="DF160">
        <v>0.12</v>
      </c>
      <c r="DG160">
        <v>10.66</v>
      </c>
      <c r="DH160">
        <v>0.55534099999999997</v>
      </c>
      <c r="DI160">
        <v>0</v>
      </c>
      <c r="DJ160">
        <v>3.1678400000000002E-2</v>
      </c>
      <c r="DK160">
        <v>0.14335100000000001</v>
      </c>
      <c r="DL160">
        <v>-1.0412299999999999E-2</v>
      </c>
      <c r="DM160">
        <v>5.8625900000000002E-2</v>
      </c>
      <c r="DN160">
        <v>0.15032200000000001</v>
      </c>
      <c r="DO160">
        <v>0.24510499999999999</v>
      </c>
      <c r="DP160">
        <v>2.02483E-2</v>
      </c>
      <c r="DQ160">
        <v>1.1942600000000001</v>
      </c>
      <c r="DR160">
        <v>0.73036999999999996</v>
      </c>
      <c r="DS160" t="s">
        <v>689</v>
      </c>
      <c r="DT160" t="s">
        <v>700</v>
      </c>
      <c r="DU160" t="s">
        <v>701</v>
      </c>
      <c r="DV160" t="s">
        <v>455</v>
      </c>
      <c r="DW160">
        <v>4.5309599999999998E-2</v>
      </c>
      <c r="DX160">
        <v>4.4827699999999998E-2</v>
      </c>
      <c r="EC160">
        <v>11.17</v>
      </c>
      <c r="ED160">
        <v>0</v>
      </c>
      <c r="EE160">
        <v>11.79</v>
      </c>
      <c r="EF160">
        <v>0</v>
      </c>
      <c r="EG160">
        <v>3.68</v>
      </c>
      <c r="EH160">
        <v>0</v>
      </c>
      <c r="EI160">
        <v>2.84</v>
      </c>
      <c r="EJ160">
        <v>4.9800000000000004</v>
      </c>
      <c r="EK160">
        <v>1</v>
      </c>
      <c r="EL160">
        <v>1</v>
      </c>
      <c r="EM160">
        <v>2.4405999999999999</v>
      </c>
      <c r="EP160">
        <v>1</v>
      </c>
      <c r="EQ160">
        <v>1</v>
      </c>
      <c r="ER160">
        <v>22.881</v>
      </c>
      <c r="ES160">
        <v>23.164000000000001</v>
      </c>
      <c r="ET160">
        <v>22.879000000000001</v>
      </c>
      <c r="EU160">
        <v>23.162299999999998</v>
      </c>
      <c r="EV160">
        <v>504.37599999999998</v>
      </c>
      <c r="EW160">
        <v>7.92394</v>
      </c>
      <c r="EX160">
        <v>50.052</v>
      </c>
      <c r="EY160">
        <v>253.054</v>
      </c>
      <c r="EZ160">
        <v>0</v>
      </c>
      <c r="FA160">
        <v>-323.601</v>
      </c>
      <c r="FB160">
        <v>0</v>
      </c>
      <c r="FC160">
        <v>0</v>
      </c>
      <c r="FD160">
        <v>110.404</v>
      </c>
      <c r="FE160">
        <v>316.96899999999999</v>
      </c>
      <c r="FF160">
        <v>391.38499999999999</v>
      </c>
      <c r="FG160">
        <v>27.673200000000001</v>
      </c>
      <c r="FH160">
        <v>1338.24</v>
      </c>
      <c r="FI160">
        <v>0</v>
      </c>
      <c r="FJ160">
        <v>0</v>
      </c>
      <c r="FK160">
        <v>0</v>
      </c>
      <c r="FL160">
        <v>0</v>
      </c>
      <c r="FM160">
        <v>0</v>
      </c>
      <c r="FN160">
        <v>277.79500000000002</v>
      </c>
      <c r="FO160">
        <v>7.3807900000000002</v>
      </c>
      <c r="FP160">
        <v>25.026</v>
      </c>
      <c r="FQ160">
        <v>120.94</v>
      </c>
      <c r="FR160">
        <v>-107.867</v>
      </c>
      <c r="FS160">
        <v>55.201799999999999</v>
      </c>
      <c r="FT160">
        <v>158.90799999999999</v>
      </c>
      <c r="FU160">
        <v>195.69200000000001</v>
      </c>
      <c r="FV160">
        <v>13.836600000000001</v>
      </c>
      <c r="FW160">
        <v>746.91399999999999</v>
      </c>
      <c r="FX160">
        <v>0</v>
      </c>
      <c r="FY160">
        <v>0</v>
      </c>
      <c r="FZ160">
        <v>0</v>
      </c>
      <c r="GA160">
        <v>0</v>
      </c>
      <c r="GB160">
        <v>2.4405999999999999</v>
      </c>
      <c r="GC160">
        <v>4072.06</v>
      </c>
      <c r="GD160">
        <v>1679.87</v>
      </c>
      <c r="GE160">
        <v>41.253599999999999</v>
      </c>
      <c r="GF160">
        <v>2.4405999999999999</v>
      </c>
      <c r="GG160">
        <v>4072.06</v>
      </c>
      <c r="GH160">
        <v>1654.44</v>
      </c>
      <c r="GI160">
        <v>40.629199999999997</v>
      </c>
      <c r="GJ160">
        <v>0</v>
      </c>
      <c r="GK160">
        <v>0</v>
      </c>
    </row>
    <row r="161" spans="1:193" x14ac:dyDescent="0.3">
      <c r="A161" s="110">
        <v>45966.881226851852</v>
      </c>
      <c r="B161" t="s">
        <v>850</v>
      </c>
      <c r="D161">
        <v>5</v>
      </c>
      <c r="E161">
        <v>1</v>
      </c>
      <c r="F161">
        <v>2100</v>
      </c>
      <c r="G161" t="s">
        <v>452</v>
      </c>
      <c r="H161" t="s">
        <v>453</v>
      </c>
      <c r="I161">
        <v>0.64</v>
      </c>
      <c r="J161">
        <v>0.66</v>
      </c>
      <c r="K161">
        <v>4.47</v>
      </c>
      <c r="L161" t="s">
        <v>688</v>
      </c>
      <c r="M161">
        <v>860.74800000000005</v>
      </c>
      <c r="N161">
        <v>0</v>
      </c>
      <c r="O161">
        <v>275.22300000000001</v>
      </c>
      <c r="P161">
        <v>1374.86</v>
      </c>
      <c r="Q161">
        <v>0</v>
      </c>
      <c r="R161">
        <v>-3778.39</v>
      </c>
      <c r="S161">
        <v>0</v>
      </c>
      <c r="T161">
        <v>0</v>
      </c>
      <c r="U161">
        <v>505.55700000000002</v>
      </c>
      <c r="V161">
        <v>1969.49</v>
      </c>
      <c r="W161">
        <v>2025.88</v>
      </c>
      <c r="X161">
        <v>119.621</v>
      </c>
      <c r="Y161">
        <v>3352.99</v>
      </c>
      <c r="Z161">
        <v>2510.83</v>
      </c>
      <c r="AB161">
        <v>0</v>
      </c>
      <c r="AC161">
        <v>0</v>
      </c>
      <c r="AD161">
        <v>0</v>
      </c>
      <c r="AE161">
        <v>0</v>
      </c>
      <c r="AF161">
        <v>0</v>
      </c>
      <c r="AG161">
        <v>0</v>
      </c>
      <c r="AH161">
        <v>3.23</v>
      </c>
      <c r="AI161">
        <v>0</v>
      </c>
      <c r="AJ161">
        <v>0.88</v>
      </c>
      <c r="AK161">
        <v>4.3899999999999997</v>
      </c>
      <c r="AL161">
        <v>0</v>
      </c>
      <c r="AM161">
        <v>-6.02</v>
      </c>
      <c r="AN161">
        <v>0</v>
      </c>
      <c r="AO161">
        <v>0</v>
      </c>
      <c r="AP161">
        <v>1.78</v>
      </c>
      <c r="AQ161">
        <v>6.2</v>
      </c>
      <c r="AR161">
        <v>6.7</v>
      </c>
      <c r="AS161">
        <v>0.42</v>
      </c>
      <c r="AT161">
        <v>17.579999999999998</v>
      </c>
      <c r="AU161">
        <v>8.5</v>
      </c>
      <c r="AV161">
        <v>1.29</v>
      </c>
      <c r="AW161">
        <v>0</v>
      </c>
      <c r="AX161">
        <v>0.22</v>
      </c>
      <c r="AY161">
        <v>1.08</v>
      </c>
      <c r="AZ161">
        <v>-0.94</v>
      </c>
      <c r="BA161">
        <v>0</v>
      </c>
      <c r="BB161">
        <v>0</v>
      </c>
      <c r="BC161">
        <v>0.5</v>
      </c>
      <c r="BD161">
        <v>1.42</v>
      </c>
      <c r="BE161">
        <v>1.76</v>
      </c>
      <c r="BF161">
        <v>0.12</v>
      </c>
      <c r="BG161">
        <v>5.45</v>
      </c>
      <c r="BH161">
        <v>0.27778599999999998</v>
      </c>
      <c r="BI161">
        <v>0</v>
      </c>
      <c r="BJ161">
        <v>3.1427499999999997E-2</v>
      </c>
      <c r="BK161">
        <v>0.12765899999999999</v>
      </c>
      <c r="BL161">
        <v>0</v>
      </c>
      <c r="BM161">
        <v>-1.0965900000000001E-2</v>
      </c>
      <c r="BN161">
        <v>0</v>
      </c>
      <c r="BO161">
        <v>0</v>
      </c>
      <c r="BP161">
        <v>5.8625900000000002E-2</v>
      </c>
      <c r="BQ161">
        <v>0.14896400000000001</v>
      </c>
      <c r="BR161">
        <v>0.24510499999999999</v>
      </c>
      <c r="BS161">
        <v>2.02483E-2</v>
      </c>
      <c r="BT161">
        <v>0.89885000000000004</v>
      </c>
      <c r="BU161">
        <v>0.43687300000000001</v>
      </c>
      <c r="BV161">
        <v>1014.88</v>
      </c>
      <c r="BW161">
        <v>0</v>
      </c>
      <c r="BX161">
        <v>275.22300000000001</v>
      </c>
      <c r="BY161">
        <v>1350.46</v>
      </c>
      <c r="BZ161">
        <v>-3778.39</v>
      </c>
      <c r="CA161">
        <v>505.55700000000002</v>
      </c>
      <c r="CB161">
        <v>1974.38</v>
      </c>
      <c r="CC161">
        <v>2025.88</v>
      </c>
      <c r="CD161">
        <v>119.621</v>
      </c>
      <c r="CE161">
        <v>3487.61</v>
      </c>
      <c r="CF161">
        <v>2640.57</v>
      </c>
      <c r="CH161">
        <v>0</v>
      </c>
      <c r="CI161">
        <v>0</v>
      </c>
      <c r="CJ161">
        <v>0</v>
      </c>
      <c r="CK161">
        <v>0</v>
      </c>
      <c r="CL161">
        <v>0</v>
      </c>
      <c r="CM161">
        <v>3.95</v>
      </c>
      <c r="CN161">
        <v>0</v>
      </c>
      <c r="CO161">
        <v>0.88</v>
      </c>
      <c r="CP161">
        <v>4.3099999999999996</v>
      </c>
      <c r="CQ161">
        <v>-6.01</v>
      </c>
      <c r="CR161">
        <v>1.78</v>
      </c>
      <c r="CS161">
        <v>6.21</v>
      </c>
      <c r="CT161">
        <v>6.7</v>
      </c>
      <c r="CU161">
        <v>0.42</v>
      </c>
      <c r="CV161">
        <v>18.239999999999998</v>
      </c>
      <c r="CW161">
        <v>9.14</v>
      </c>
      <c r="CX161">
        <v>1.59</v>
      </c>
      <c r="CY161">
        <v>0</v>
      </c>
      <c r="CZ161">
        <v>0.22</v>
      </c>
      <c r="DA161">
        <v>5.25</v>
      </c>
      <c r="DB161">
        <v>-0.94</v>
      </c>
      <c r="DC161">
        <v>0.5</v>
      </c>
      <c r="DD161">
        <v>1.42</v>
      </c>
      <c r="DE161">
        <v>1.76</v>
      </c>
      <c r="DF161">
        <v>0.12</v>
      </c>
      <c r="DG161">
        <v>9.92</v>
      </c>
      <c r="DH161">
        <v>0.381996</v>
      </c>
      <c r="DI161">
        <v>0</v>
      </c>
      <c r="DJ161">
        <v>3.1427499999999997E-2</v>
      </c>
      <c r="DK161">
        <v>0.12667100000000001</v>
      </c>
      <c r="DL161">
        <v>-1.0965900000000001E-2</v>
      </c>
      <c r="DM161">
        <v>5.8625900000000002E-2</v>
      </c>
      <c r="DN161">
        <v>0.14918200000000001</v>
      </c>
      <c r="DO161">
        <v>0.24510499999999999</v>
      </c>
      <c r="DP161">
        <v>2.02483E-2</v>
      </c>
      <c r="DQ161">
        <v>1.0022899999999999</v>
      </c>
      <c r="DR161">
        <v>0.54009499999999999</v>
      </c>
      <c r="DS161" t="s">
        <v>689</v>
      </c>
      <c r="DT161" t="s">
        <v>700</v>
      </c>
      <c r="DU161" t="s">
        <v>701</v>
      </c>
      <c r="DV161" t="s">
        <v>455</v>
      </c>
      <c r="DW161">
        <v>0.10344</v>
      </c>
      <c r="DX161">
        <v>0.10322199999999999</v>
      </c>
      <c r="EC161">
        <v>8.5</v>
      </c>
      <c r="ED161">
        <v>0</v>
      </c>
      <c r="EE161">
        <v>9.14</v>
      </c>
      <c r="EF161">
        <v>0</v>
      </c>
      <c r="EG161">
        <v>2.59</v>
      </c>
      <c r="EH161">
        <v>0</v>
      </c>
      <c r="EI161">
        <v>1.87</v>
      </c>
      <c r="EJ161">
        <v>5.19</v>
      </c>
      <c r="EK161">
        <v>1</v>
      </c>
      <c r="EL161">
        <v>1</v>
      </c>
      <c r="EM161">
        <v>2.2885</v>
      </c>
      <c r="EP161">
        <v>1</v>
      </c>
      <c r="EQ161">
        <v>1</v>
      </c>
      <c r="ER161">
        <v>29.439</v>
      </c>
      <c r="ES161">
        <v>29.856000000000002</v>
      </c>
      <c r="ET161">
        <v>29.433299999999999</v>
      </c>
      <c r="EU161">
        <v>29.850300000000001</v>
      </c>
      <c r="EV161">
        <v>287.13099999999997</v>
      </c>
      <c r="EW161">
        <v>0</v>
      </c>
      <c r="EX161">
        <v>49.6556</v>
      </c>
      <c r="EY161">
        <v>239.13200000000001</v>
      </c>
      <c r="EZ161">
        <v>0</v>
      </c>
      <c r="FA161">
        <v>-314.99</v>
      </c>
      <c r="FB161">
        <v>0</v>
      </c>
      <c r="FC161">
        <v>0</v>
      </c>
      <c r="FD161">
        <v>110.404</v>
      </c>
      <c r="FE161">
        <v>314.97800000000001</v>
      </c>
      <c r="FF161">
        <v>391.38499999999999</v>
      </c>
      <c r="FG161">
        <v>27.673200000000001</v>
      </c>
      <c r="FH161">
        <v>1105.3699999999999</v>
      </c>
      <c r="FI161">
        <v>0</v>
      </c>
      <c r="FJ161">
        <v>0</v>
      </c>
      <c r="FK161">
        <v>0</v>
      </c>
      <c r="FL161">
        <v>0</v>
      </c>
      <c r="FM161">
        <v>0</v>
      </c>
      <c r="FN161">
        <v>179.48400000000001</v>
      </c>
      <c r="FO161">
        <v>0</v>
      </c>
      <c r="FP161">
        <v>24.8278</v>
      </c>
      <c r="FQ161">
        <v>116.98699999999999</v>
      </c>
      <c r="FR161">
        <v>-104.997</v>
      </c>
      <c r="FS161">
        <v>55.201799999999999</v>
      </c>
      <c r="FT161">
        <v>157.756</v>
      </c>
      <c r="FU161">
        <v>195.69200000000001</v>
      </c>
      <c r="FV161">
        <v>13.836600000000001</v>
      </c>
      <c r="FW161">
        <v>638.79</v>
      </c>
      <c r="FX161">
        <v>0</v>
      </c>
      <c r="FY161">
        <v>0</v>
      </c>
      <c r="FZ161">
        <v>0</v>
      </c>
      <c r="GA161">
        <v>0</v>
      </c>
      <c r="GB161">
        <v>2.2885</v>
      </c>
      <c r="GC161">
        <v>3779.5</v>
      </c>
      <c r="GD161">
        <v>1497.81</v>
      </c>
      <c r="GE161">
        <v>39.629800000000003</v>
      </c>
      <c r="GF161">
        <v>2.2885</v>
      </c>
      <c r="GG161">
        <v>3779.5</v>
      </c>
      <c r="GH161">
        <v>1503.5</v>
      </c>
      <c r="GI161">
        <v>39.780299999999997</v>
      </c>
      <c r="GJ161">
        <v>0</v>
      </c>
      <c r="GK161">
        <v>0</v>
      </c>
    </row>
    <row r="162" spans="1:193" x14ac:dyDescent="0.3">
      <c r="A162" s="110">
        <v>45966.881851851853</v>
      </c>
      <c r="B162" t="s">
        <v>851</v>
      </c>
      <c r="D162">
        <v>6</v>
      </c>
      <c r="E162">
        <v>1</v>
      </c>
      <c r="F162">
        <v>2100</v>
      </c>
      <c r="G162" t="s">
        <v>452</v>
      </c>
      <c r="H162" t="s">
        <v>453</v>
      </c>
      <c r="I162">
        <v>0.17</v>
      </c>
      <c r="J162">
        <v>0.2</v>
      </c>
      <c r="K162">
        <v>3.99</v>
      </c>
      <c r="L162" t="s">
        <v>688</v>
      </c>
      <c r="M162">
        <v>251.727</v>
      </c>
      <c r="N162">
        <v>39.574399999999997</v>
      </c>
      <c r="O162">
        <v>280.19900000000001</v>
      </c>
      <c r="P162">
        <v>1040.5899999999999</v>
      </c>
      <c r="Q162">
        <v>0</v>
      </c>
      <c r="R162">
        <v>-4161.79</v>
      </c>
      <c r="S162">
        <v>0</v>
      </c>
      <c r="T162">
        <v>0</v>
      </c>
      <c r="U162">
        <v>505.55700000000002</v>
      </c>
      <c r="V162">
        <v>2007.93</v>
      </c>
      <c r="W162">
        <v>2025.88</v>
      </c>
      <c r="X162">
        <v>119.621</v>
      </c>
      <c r="Y162">
        <v>2109.29</v>
      </c>
      <c r="Z162">
        <v>1612.09</v>
      </c>
      <c r="AA162">
        <v>15.6959</v>
      </c>
      <c r="AB162">
        <v>0</v>
      </c>
      <c r="AC162">
        <v>0</v>
      </c>
      <c r="AD162">
        <v>0</v>
      </c>
      <c r="AE162">
        <v>0</v>
      </c>
      <c r="AF162">
        <v>0</v>
      </c>
      <c r="AG162">
        <v>0</v>
      </c>
      <c r="AH162">
        <v>1.01</v>
      </c>
      <c r="AI162">
        <v>0.16</v>
      </c>
      <c r="AJ162">
        <v>0.9</v>
      </c>
      <c r="AK162">
        <v>3.28</v>
      </c>
      <c r="AL162">
        <v>0</v>
      </c>
      <c r="AM162">
        <v>-6.36</v>
      </c>
      <c r="AN162">
        <v>0</v>
      </c>
      <c r="AO162">
        <v>0</v>
      </c>
      <c r="AP162">
        <v>1.74</v>
      </c>
      <c r="AQ162">
        <v>6.26</v>
      </c>
      <c r="AR162">
        <v>6.66</v>
      </c>
      <c r="AS162">
        <v>0.42</v>
      </c>
      <c r="AT162">
        <v>14.07</v>
      </c>
      <c r="AU162">
        <v>5.35</v>
      </c>
      <c r="AV162">
        <v>0.48</v>
      </c>
      <c r="AW162">
        <v>0.02</v>
      </c>
      <c r="AX162">
        <v>0.23</v>
      </c>
      <c r="AY162">
        <v>0.8</v>
      </c>
      <c r="AZ162">
        <v>-1.06</v>
      </c>
      <c r="BA162">
        <v>0</v>
      </c>
      <c r="BB162">
        <v>0</v>
      </c>
      <c r="BC162">
        <v>0.5</v>
      </c>
      <c r="BD162">
        <v>1.45</v>
      </c>
      <c r="BE162">
        <v>1.76</v>
      </c>
      <c r="BF162">
        <v>0.12</v>
      </c>
      <c r="BG162">
        <v>4.3</v>
      </c>
      <c r="BH162">
        <v>8.3370799999999995E-2</v>
      </c>
      <c r="BI162">
        <v>3.7741699999999999E-3</v>
      </c>
      <c r="BJ162">
        <v>3.1995799999999998E-2</v>
      </c>
      <c r="BK162">
        <v>0.100521</v>
      </c>
      <c r="BL162">
        <v>0</v>
      </c>
      <c r="BM162">
        <v>-1.3713700000000001E-2</v>
      </c>
      <c r="BN162">
        <v>0</v>
      </c>
      <c r="BO162">
        <v>0</v>
      </c>
      <c r="BP162">
        <v>5.8625900000000002E-2</v>
      </c>
      <c r="BQ162">
        <v>0.153803</v>
      </c>
      <c r="BR162">
        <v>0.24510499999999999</v>
      </c>
      <c r="BS162">
        <v>2.02483E-2</v>
      </c>
      <c r="BT162">
        <v>0.68373099999999998</v>
      </c>
      <c r="BU162">
        <v>0.219662</v>
      </c>
      <c r="BV162">
        <v>302.76299999999998</v>
      </c>
      <c r="BW162">
        <v>39.287500000000001</v>
      </c>
      <c r="BX162">
        <v>280.19900000000001</v>
      </c>
      <c r="BY162">
        <v>1024.3900000000001</v>
      </c>
      <c r="BZ162">
        <v>-4161.79</v>
      </c>
      <c r="CA162">
        <v>505.55700000000002</v>
      </c>
      <c r="CB162">
        <v>2011.95</v>
      </c>
      <c r="CC162">
        <v>2025.88</v>
      </c>
      <c r="CD162">
        <v>119.621</v>
      </c>
      <c r="CE162">
        <v>2147.85</v>
      </c>
      <c r="CF162">
        <v>1646.64</v>
      </c>
      <c r="CG162">
        <v>16.755500000000001</v>
      </c>
      <c r="CH162">
        <v>0</v>
      </c>
      <c r="CI162">
        <v>0</v>
      </c>
      <c r="CJ162">
        <v>0</v>
      </c>
      <c r="CK162">
        <v>0</v>
      </c>
      <c r="CL162">
        <v>0</v>
      </c>
      <c r="CM162">
        <v>1.22</v>
      </c>
      <c r="CN162">
        <v>0.17</v>
      </c>
      <c r="CO162">
        <v>0.9</v>
      </c>
      <c r="CP162">
        <v>3.23</v>
      </c>
      <c r="CQ162">
        <v>-6.35</v>
      </c>
      <c r="CR162">
        <v>1.74</v>
      </c>
      <c r="CS162">
        <v>6.28</v>
      </c>
      <c r="CT162">
        <v>6.66</v>
      </c>
      <c r="CU162">
        <v>0.42</v>
      </c>
      <c r="CV162">
        <v>14.27</v>
      </c>
      <c r="CW162">
        <v>5.52</v>
      </c>
      <c r="CX162">
        <v>0.55000000000000004</v>
      </c>
      <c r="CY162">
        <v>0.03</v>
      </c>
      <c r="CZ162">
        <v>0.23</v>
      </c>
      <c r="DA162">
        <v>4.71</v>
      </c>
      <c r="DB162">
        <v>-1.06</v>
      </c>
      <c r="DC162">
        <v>0.5</v>
      </c>
      <c r="DD162">
        <v>1.45</v>
      </c>
      <c r="DE162">
        <v>1.76</v>
      </c>
      <c r="DF162">
        <v>0.12</v>
      </c>
      <c r="DG162">
        <v>8.2899999999999991</v>
      </c>
      <c r="DH162">
        <v>0.104953</v>
      </c>
      <c r="DI162">
        <v>4.1029700000000001E-3</v>
      </c>
      <c r="DJ162">
        <v>3.1995799999999998E-2</v>
      </c>
      <c r="DK162">
        <v>0.10015400000000001</v>
      </c>
      <c r="DL162">
        <v>-1.3713700000000001E-2</v>
      </c>
      <c r="DM162">
        <v>5.8625900000000002E-2</v>
      </c>
      <c r="DN162">
        <v>0.15395300000000001</v>
      </c>
      <c r="DO162">
        <v>0.24510499999999999</v>
      </c>
      <c r="DP162">
        <v>2.02483E-2</v>
      </c>
      <c r="DQ162">
        <v>0.70542400000000005</v>
      </c>
      <c r="DR162">
        <v>0.241206</v>
      </c>
      <c r="DS162" t="s">
        <v>689</v>
      </c>
      <c r="DT162" t="s">
        <v>700</v>
      </c>
      <c r="DU162" t="s">
        <v>701</v>
      </c>
      <c r="DV162" t="s">
        <v>455</v>
      </c>
      <c r="DW162">
        <v>2.16936E-2</v>
      </c>
      <c r="DX162">
        <v>2.1544199999999999E-2</v>
      </c>
      <c r="EC162">
        <v>5.35</v>
      </c>
      <c r="ED162">
        <v>0</v>
      </c>
      <c r="EE162">
        <v>5.52</v>
      </c>
      <c r="EF162">
        <v>0</v>
      </c>
      <c r="EG162">
        <v>1.53</v>
      </c>
      <c r="EH162">
        <v>0</v>
      </c>
      <c r="EI162">
        <v>0.87</v>
      </c>
      <c r="EJ162">
        <v>4.6500000000000004</v>
      </c>
      <c r="EK162">
        <v>1</v>
      </c>
      <c r="EL162">
        <v>1</v>
      </c>
      <c r="EM162">
        <v>2.4773999999999998</v>
      </c>
      <c r="EP162">
        <v>1</v>
      </c>
      <c r="EQ162">
        <v>1</v>
      </c>
      <c r="ER162">
        <v>27.963000000000001</v>
      </c>
      <c r="ES162">
        <v>28.35</v>
      </c>
      <c r="ET162">
        <v>27.828399999999998</v>
      </c>
      <c r="EU162">
        <v>28.212599999999998</v>
      </c>
      <c r="EV162">
        <v>105.633</v>
      </c>
      <c r="EW162">
        <v>5.5501800000000001</v>
      </c>
      <c r="EX162">
        <v>50.5535</v>
      </c>
      <c r="EY162">
        <v>177.489</v>
      </c>
      <c r="EZ162">
        <v>0</v>
      </c>
      <c r="FA162">
        <v>-353.66500000000002</v>
      </c>
      <c r="FB162">
        <v>0</v>
      </c>
      <c r="FC162">
        <v>0</v>
      </c>
      <c r="FD162">
        <v>110.404</v>
      </c>
      <c r="FE162">
        <v>321.55799999999999</v>
      </c>
      <c r="FF162">
        <v>391.38499999999999</v>
      </c>
      <c r="FG162">
        <v>27.673200000000001</v>
      </c>
      <c r="FH162">
        <v>836.57899999999995</v>
      </c>
      <c r="FI162">
        <v>0</v>
      </c>
      <c r="FJ162">
        <v>0</v>
      </c>
      <c r="FK162">
        <v>0</v>
      </c>
      <c r="FL162">
        <v>0</v>
      </c>
      <c r="FM162">
        <v>0</v>
      </c>
      <c r="FN162">
        <v>63.015900000000002</v>
      </c>
      <c r="FO162">
        <v>2.9720499999999999</v>
      </c>
      <c r="FP162">
        <v>25.276800000000001</v>
      </c>
      <c r="FQ162">
        <v>87.382999999999996</v>
      </c>
      <c r="FR162">
        <v>-117.88800000000001</v>
      </c>
      <c r="FS162">
        <v>55.201799999999999</v>
      </c>
      <c r="FT162">
        <v>161.01300000000001</v>
      </c>
      <c r="FU162">
        <v>195.69200000000001</v>
      </c>
      <c r="FV162">
        <v>13.836600000000001</v>
      </c>
      <c r="FW162">
        <v>486.50299999999999</v>
      </c>
      <c r="FX162">
        <v>0</v>
      </c>
      <c r="FY162">
        <v>0</v>
      </c>
      <c r="FZ162">
        <v>0</v>
      </c>
      <c r="GA162">
        <v>0</v>
      </c>
      <c r="GB162">
        <v>2.4773999999999998</v>
      </c>
      <c r="GC162">
        <v>4163.01</v>
      </c>
      <c r="GD162">
        <v>1819.86</v>
      </c>
      <c r="GE162">
        <v>43.715000000000003</v>
      </c>
      <c r="GF162">
        <v>2.4773999999999998</v>
      </c>
      <c r="GG162">
        <v>4163.01</v>
      </c>
      <c r="GH162">
        <v>1825.21</v>
      </c>
      <c r="GI162">
        <v>43.843600000000002</v>
      </c>
      <c r="GJ162">
        <v>0</v>
      </c>
      <c r="GK162">
        <v>0</v>
      </c>
    </row>
    <row r="163" spans="1:193" x14ac:dyDescent="0.3">
      <c r="A163" s="110">
        <v>45966.882488425923</v>
      </c>
      <c r="B163" t="s">
        <v>852</v>
      </c>
      <c r="D163">
        <v>7</v>
      </c>
      <c r="E163">
        <v>1</v>
      </c>
      <c r="F163">
        <v>2100</v>
      </c>
      <c r="G163" t="s">
        <v>452</v>
      </c>
      <c r="H163" t="s">
        <v>453</v>
      </c>
      <c r="I163">
        <v>0.18</v>
      </c>
      <c r="J163">
        <v>0.2</v>
      </c>
      <c r="K163">
        <v>3.95</v>
      </c>
      <c r="L163" t="s">
        <v>688</v>
      </c>
      <c r="M163">
        <v>200.36500000000001</v>
      </c>
      <c r="N163">
        <v>88.135999999999996</v>
      </c>
      <c r="O163">
        <v>279.63499999999999</v>
      </c>
      <c r="P163">
        <v>1008.62</v>
      </c>
      <c r="Q163">
        <v>0</v>
      </c>
      <c r="R163">
        <v>-3737.19</v>
      </c>
      <c r="S163">
        <v>0</v>
      </c>
      <c r="T163">
        <v>0</v>
      </c>
      <c r="U163">
        <v>505.55700000000002</v>
      </c>
      <c r="V163">
        <v>2016.85</v>
      </c>
      <c r="W163">
        <v>2025.88</v>
      </c>
      <c r="X163">
        <v>119.621</v>
      </c>
      <c r="Y163">
        <v>2507.48</v>
      </c>
      <c r="Z163">
        <v>1576.76</v>
      </c>
      <c r="AA163">
        <v>39.9741</v>
      </c>
      <c r="AB163">
        <v>0</v>
      </c>
      <c r="AC163">
        <v>0</v>
      </c>
      <c r="AD163">
        <v>0</v>
      </c>
      <c r="AE163">
        <v>0</v>
      </c>
      <c r="AF163">
        <v>0</v>
      </c>
      <c r="AG163">
        <v>0</v>
      </c>
      <c r="AH163">
        <v>0.68</v>
      </c>
      <c r="AI163">
        <v>0.48</v>
      </c>
      <c r="AJ163">
        <v>0.89</v>
      </c>
      <c r="AK163">
        <v>3.17</v>
      </c>
      <c r="AL163">
        <v>0</v>
      </c>
      <c r="AM163">
        <v>-5.74</v>
      </c>
      <c r="AN163">
        <v>0</v>
      </c>
      <c r="AO163">
        <v>0</v>
      </c>
      <c r="AP163">
        <v>1.8</v>
      </c>
      <c r="AQ163">
        <v>6.47</v>
      </c>
      <c r="AR163">
        <v>6.71</v>
      </c>
      <c r="AS163">
        <v>0.42</v>
      </c>
      <c r="AT163">
        <v>14.88</v>
      </c>
      <c r="AU163">
        <v>5.22</v>
      </c>
      <c r="AV163">
        <v>0.33</v>
      </c>
      <c r="AW163">
        <v>0.06</v>
      </c>
      <c r="AX163">
        <v>0.23</v>
      </c>
      <c r="AY163">
        <v>0.78</v>
      </c>
      <c r="AZ163">
        <v>-1</v>
      </c>
      <c r="BA163">
        <v>0</v>
      </c>
      <c r="BB163">
        <v>0</v>
      </c>
      <c r="BC163">
        <v>0.5</v>
      </c>
      <c r="BD163">
        <v>1.45</v>
      </c>
      <c r="BE163">
        <v>1.76</v>
      </c>
      <c r="BF163">
        <v>0.12</v>
      </c>
      <c r="BG163">
        <v>4.2300000000000004</v>
      </c>
      <c r="BH163">
        <v>3.1264599999999997E-2</v>
      </c>
      <c r="BI163">
        <v>4.67169E-3</v>
      </c>
      <c r="BJ163">
        <v>3.1931300000000003E-2</v>
      </c>
      <c r="BK163">
        <v>9.8220500000000002E-2</v>
      </c>
      <c r="BL163">
        <v>0</v>
      </c>
      <c r="BM163">
        <v>-1.3454900000000001E-2</v>
      </c>
      <c r="BN163">
        <v>0</v>
      </c>
      <c r="BO163">
        <v>0</v>
      </c>
      <c r="BP163">
        <v>5.8625900000000002E-2</v>
      </c>
      <c r="BQ163">
        <v>0.154865</v>
      </c>
      <c r="BR163">
        <v>0.24510499999999999</v>
      </c>
      <c r="BS163">
        <v>2.02483E-2</v>
      </c>
      <c r="BT163">
        <v>0.63147699999999996</v>
      </c>
      <c r="BU163">
        <v>0.16608800000000001</v>
      </c>
      <c r="BV163">
        <v>246.13499999999999</v>
      </c>
      <c r="BW163">
        <v>100.012</v>
      </c>
      <c r="BX163">
        <v>279.63499999999999</v>
      </c>
      <c r="BY163">
        <v>995.46799999999996</v>
      </c>
      <c r="BZ163">
        <v>-3737.19</v>
      </c>
      <c r="CA163">
        <v>505.55700000000002</v>
      </c>
      <c r="CB163">
        <v>2020.75</v>
      </c>
      <c r="CC163">
        <v>2025.88</v>
      </c>
      <c r="CD163">
        <v>119.621</v>
      </c>
      <c r="CE163">
        <v>2555.87</v>
      </c>
      <c r="CF163">
        <v>1621.25</v>
      </c>
      <c r="CG163">
        <v>48.8673</v>
      </c>
      <c r="CH163">
        <v>0</v>
      </c>
      <c r="CI163">
        <v>0</v>
      </c>
      <c r="CJ163">
        <v>0</v>
      </c>
      <c r="CK163">
        <v>0</v>
      </c>
      <c r="CL163">
        <v>0</v>
      </c>
      <c r="CM163">
        <v>0.86</v>
      </c>
      <c r="CN163">
        <v>0.53</v>
      </c>
      <c r="CO163">
        <v>0.89</v>
      </c>
      <c r="CP163">
        <v>3.12</v>
      </c>
      <c r="CQ163">
        <v>-5.73</v>
      </c>
      <c r="CR163">
        <v>1.8</v>
      </c>
      <c r="CS163">
        <v>6.48</v>
      </c>
      <c r="CT163">
        <v>6.71</v>
      </c>
      <c r="CU163">
        <v>0.42</v>
      </c>
      <c r="CV163">
        <v>15.08</v>
      </c>
      <c r="CW163">
        <v>5.4</v>
      </c>
      <c r="CX163">
        <v>0.4</v>
      </c>
      <c r="CY163">
        <v>7.0000000000000007E-2</v>
      </c>
      <c r="CZ163">
        <v>0.23</v>
      </c>
      <c r="DA163">
        <v>4.6399999999999997</v>
      </c>
      <c r="DB163">
        <v>-1</v>
      </c>
      <c r="DC163">
        <v>0.5</v>
      </c>
      <c r="DD163">
        <v>1.46</v>
      </c>
      <c r="DE163">
        <v>1.76</v>
      </c>
      <c r="DF163">
        <v>0.12</v>
      </c>
      <c r="DG163">
        <v>8.18</v>
      </c>
      <c r="DH163">
        <v>5.1818200000000002E-2</v>
      </c>
      <c r="DI163">
        <v>5.2015500000000001E-3</v>
      </c>
      <c r="DJ163">
        <v>3.1931300000000003E-2</v>
      </c>
      <c r="DK163">
        <v>9.70081E-2</v>
      </c>
      <c r="DL163">
        <v>-1.3454900000000001E-2</v>
      </c>
      <c r="DM163">
        <v>5.8625900000000002E-2</v>
      </c>
      <c r="DN163">
        <v>0.15489700000000001</v>
      </c>
      <c r="DO163">
        <v>0.24510499999999999</v>
      </c>
      <c r="DP163">
        <v>2.02483E-2</v>
      </c>
      <c r="DQ163">
        <v>0.65138099999999999</v>
      </c>
      <c r="DR163">
        <v>0.18595900000000001</v>
      </c>
      <c r="DS163" t="s">
        <v>689</v>
      </c>
      <c r="DT163" t="s">
        <v>700</v>
      </c>
      <c r="DU163" t="s">
        <v>701</v>
      </c>
      <c r="DV163" t="s">
        <v>455</v>
      </c>
      <c r="DW163">
        <v>1.9903299999999999E-2</v>
      </c>
      <c r="DX163">
        <v>1.9871E-2</v>
      </c>
      <c r="EC163">
        <v>5.22</v>
      </c>
      <c r="ED163">
        <v>0</v>
      </c>
      <c r="EE163">
        <v>5.4</v>
      </c>
      <c r="EF163">
        <v>0</v>
      </c>
      <c r="EG163">
        <v>1.4</v>
      </c>
      <c r="EH163">
        <v>0</v>
      </c>
      <c r="EI163">
        <v>0.76</v>
      </c>
      <c r="EJ163">
        <v>4.58</v>
      </c>
      <c r="EK163">
        <v>1</v>
      </c>
      <c r="EL163">
        <v>1</v>
      </c>
      <c r="EM163">
        <v>2.3512</v>
      </c>
      <c r="EP163">
        <v>1</v>
      </c>
      <c r="EQ163">
        <v>1</v>
      </c>
      <c r="ER163">
        <v>28.382999999999999</v>
      </c>
      <c r="ES163">
        <v>28.779</v>
      </c>
      <c r="ET163">
        <v>28.279599999999999</v>
      </c>
      <c r="EU163">
        <v>28.672999999999998</v>
      </c>
      <c r="EV163">
        <v>73.025199999999998</v>
      </c>
      <c r="EW163">
        <v>12.7818</v>
      </c>
      <c r="EX163">
        <v>50.451599999999999</v>
      </c>
      <c r="EY163">
        <v>172.816</v>
      </c>
      <c r="EZ163">
        <v>0</v>
      </c>
      <c r="FA163">
        <v>-333.601</v>
      </c>
      <c r="FB163">
        <v>0</v>
      </c>
      <c r="FC163">
        <v>0</v>
      </c>
      <c r="FD163">
        <v>110.404</v>
      </c>
      <c r="FE163">
        <v>323.04599999999999</v>
      </c>
      <c r="FF163">
        <v>391.38499999999999</v>
      </c>
      <c r="FG163">
        <v>27.673200000000001</v>
      </c>
      <c r="FH163">
        <v>827.98199999999997</v>
      </c>
      <c r="FI163">
        <v>0</v>
      </c>
      <c r="FJ163">
        <v>0</v>
      </c>
      <c r="FK163">
        <v>0</v>
      </c>
      <c r="FL163">
        <v>0</v>
      </c>
      <c r="FM163">
        <v>0</v>
      </c>
      <c r="FN163">
        <v>45.860999999999997</v>
      </c>
      <c r="FO163">
        <v>7.2746300000000002</v>
      </c>
      <c r="FP163">
        <v>25.2258</v>
      </c>
      <c r="FQ163">
        <v>85.084699999999998</v>
      </c>
      <c r="FR163">
        <v>-111.2</v>
      </c>
      <c r="FS163">
        <v>55.201799999999999</v>
      </c>
      <c r="FT163">
        <v>161.74</v>
      </c>
      <c r="FU163">
        <v>195.69200000000001</v>
      </c>
      <c r="FV163">
        <v>13.836600000000001</v>
      </c>
      <c r="FW163">
        <v>478.71699999999998</v>
      </c>
      <c r="FX163">
        <v>0</v>
      </c>
      <c r="FY163">
        <v>0</v>
      </c>
      <c r="FZ163">
        <v>0</v>
      </c>
      <c r="GA163">
        <v>0</v>
      </c>
      <c r="GB163">
        <v>2.3512</v>
      </c>
      <c r="GC163">
        <v>3738.28</v>
      </c>
      <c r="GD163">
        <v>1477.32</v>
      </c>
      <c r="GE163">
        <v>39.518599999999999</v>
      </c>
      <c r="GF163">
        <v>2.3512</v>
      </c>
      <c r="GG163">
        <v>3738.28</v>
      </c>
      <c r="GH163">
        <v>1479.47</v>
      </c>
      <c r="GI163">
        <v>39.576099999999997</v>
      </c>
      <c r="GJ163">
        <v>0</v>
      </c>
      <c r="GK163">
        <v>0</v>
      </c>
    </row>
    <row r="164" spans="1:193" x14ac:dyDescent="0.3">
      <c r="A164" s="110">
        <v>45966.883125</v>
      </c>
      <c r="B164" t="s">
        <v>853</v>
      </c>
      <c r="D164">
        <v>8</v>
      </c>
      <c r="E164">
        <v>1</v>
      </c>
      <c r="F164">
        <v>2100</v>
      </c>
      <c r="G164" t="s">
        <v>452</v>
      </c>
      <c r="H164" t="s">
        <v>453</v>
      </c>
      <c r="I164">
        <v>0.45</v>
      </c>
      <c r="J164">
        <v>0.42</v>
      </c>
      <c r="K164">
        <v>3.92</v>
      </c>
      <c r="L164">
        <v>79</v>
      </c>
      <c r="M164">
        <v>220.82599999999999</v>
      </c>
      <c r="N164">
        <v>369.63400000000001</v>
      </c>
      <c r="O164">
        <v>280.73099999999999</v>
      </c>
      <c r="P164">
        <v>967.06299999999999</v>
      </c>
      <c r="Q164">
        <v>0</v>
      </c>
      <c r="R164">
        <v>-4216.05</v>
      </c>
      <c r="S164">
        <v>0</v>
      </c>
      <c r="T164">
        <v>0</v>
      </c>
      <c r="U164">
        <v>505.55700000000002</v>
      </c>
      <c r="V164">
        <v>2028.93</v>
      </c>
      <c r="W164">
        <v>2025.88</v>
      </c>
      <c r="X164">
        <v>119.621</v>
      </c>
      <c r="Y164">
        <v>2302.1999999999998</v>
      </c>
      <c r="Z164">
        <v>1838.25</v>
      </c>
      <c r="AA164">
        <v>128.28100000000001</v>
      </c>
      <c r="AB164">
        <v>0</v>
      </c>
      <c r="AC164">
        <v>0</v>
      </c>
      <c r="AD164">
        <v>0</v>
      </c>
      <c r="AE164">
        <v>0</v>
      </c>
      <c r="AF164">
        <v>0</v>
      </c>
      <c r="AG164">
        <v>0</v>
      </c>
      <c r="AH164">
        <v>0.89</v>
      </c>
      <c r="AI164">
        <v>1.28</v>
      </c>
      <c r="AJ164">
        <v>0.9</v>
      </c>
      <c r="AK164">
        <v>3.04</v>
      </c>
      <c r="AL164">
        <v>0</v>
      </c>
      <c r="AM164">
        <v>-6.47</v>
      </c>
      <c r="AN164">
        <v>0</v>
      </c>
      <c r="AO164">
        <v>0</v>
      </c>
      <c r="AP164">
        <v>1.73</v>
      </c>
      <c r="AQ164">
        <v>6.29</v>
      </c>
      <c r="AR164">
        <v>6.63</v>
      </c>
      <c r="AS164">
        <v>0.42</v>
      </c>
      <c r="AT164">
        <v>14.71</v>
      </c>
      <c r="AU164">
        <v>6.11</v>
      </c>
      <c r="AV164">
        <v>0.42</v>
      </c>
      <c r="AW164">
        <v>0.23</v>
      </c>
      <c r="AX164">
        <v>0.23</v>
      </c>
      <c r="AY164">
        <v>0.76</v>
      </c>
      <c r="AZ164">
        <v>-1.06</v>
      </c>
      <c r="BA164">
        <v>0</v>
      </c>
      <c r="BB164">
        <v>0</v>
      </c>
      <c r="BC164">
        <v>0.5</v>
      </c>
      <c r="BD164">
        <v>1.46</v>
      </c>
      <c r="BE164">
        <v>1.76</v>
      </c>
      <c r="BF164">
        <v>0.12</v>
      </c>
      <c r="BG164">
        <v>4.42</v>
      </c>
      <c r="BH164">
        <v>7.9418000000000002E-2</v>
      </c>
      <c r="BI164">
        <v>1.9257400000000001E-2</v>
      </c>
      <c r="BJ164">
        <v>3.2056500000000002E-2</v>
      </c>
      <c r="BK164">
        <v>9.7512600000000005E-2</v>
      </c>
      <c r="BL164">
        <v>0</v>
      </c>
      <c r="BM164">
        <v>-1.3625399999999999E-2</v>
      </c>
      <c r="BN164">
        <v>0</v>
      </c>
      <c r="BO164">
        <v>0</v>
      </c>
      <c r="BP164">
        <v>5.8625900000000002E-2</v>
      </c>
      <c r="BQ164">
        <v>0.15456800000000001</v>
      </c>
      <c r="BR164">
        <v>0.24510499999999999</v>
      </c>
      <c r="BS164">
        <v>2.02483E-2</v>
      </c>
      <c r="BT164">
        <v>0.69316599999999995</v>
      </c>
      <c r="BU164">
        <v>0.228244</v>
      </c>
      <c r="BV164">
        <v>287.32100000000003</v>
      </c>
      <c r="BW164">
        <v>448.18</v>
      </c>
      <c r="BX164">
        <v>280.73099999999999</v>
      </c>
      <c r="BY164">
        <v>950.62400000000002</v>
      </c>
      <c r="BZ164">
        <v>-4216.05</v>
      </c>
      <c r="CA164">
        <v>505.55700000000002</v>
      </c>
      <c r="CB164">
        <v>2033.66</v>
      </c>
      <c r="CC164">
        <v>2025.88</v>
      </c>
      <c r="CD164">
        <v>119.621</v>
      </c>
      <c r="CE164">
        <v>2435.5300000000002</v>
      </c>
      <c r="CF164">
        <v>1966.86</v>
      </c>
      <c r="CG164">
        <v>172.22300000000001</v>
      </c>
      <c r="CH164">
        <v>0</v>
      </c>
      <c r="CI164">
        <v>0</v>
      </c>
      <c r="CJ164">
        <v>0</v>
      </c>
      <c r="CK164">
        <v>0</v>
      </c>
      <c r="CL164">
        <v>0</v>
      </c>
      <c r="CM164">
        <v>1.1599999999999999</v>
      </c>
      <c r="CN164">
        <v>1.51</v>
      </c>
      <c r="CO164">
        <v>0.9</v>
      </c>
      <c r="CP164">
        <v>2.99</v>
      </c>
      <c r="CQ164">
        <v>-6.51</v>
      </c>
      <c r="CR164">
        <v>1.73</v>
      </c>
      <c r="CS164">
        <v>6.3</v>
      </c>
      <c r="CT164">
        <v>6.63</v>
      </c>
      <c r="CU164">
        <v>0.42</v>
      </c>
      <c r="CV164">
        <v>15.13</v>
      </c>
      <c r="CW164">
        <v>6.56</v>
      </c>
      <c r="CX164">
        <v>0.53</v>
      </c>
      <c r="CY164">
        <v>0.27</v>
      </c>
      <c r="CZ164">
        <v>0.23</v>
      </c>
      <c r="DA164">
        <v>4.53</v>
      </c>
      <c r="DB164">
        <v>-1.06</v>
      </c>
      <c r="DC164">
        <v>0.5</v>
      </c>
      <c r="DD164">
        <v>1.46</v>
      </c>
      <c r="DE164">
        <v>1.76</v>
      </c>
      <c r="DF164">
        <v>0.12</v>
      </c>
      <c r="DG164">
        <v>8.34</v>
      </c>
      <c r="DH164">
        <v>0.11117</v>
      </c>
      <c r="DI164">
        <v>2.0102800000000001E-2</v>
      </c>
      <c r="DJ164">
        <v>3.2056500000000002E-2</v>
      </c>
      <c r="DK164">
        <v>9.6633700000000003E-2</v>
      </c>
      <c r="DL164">
        <v>-1.3625399999999999E-2</v>
      </c>
      <c r="DM164">
        <v>5.8625900000000002E-2</v>
      </c>
      <c r="DN164">
        <v>0.15464600000000001</v>
      </c>
      <c r="DO164">
        <v>0.24510499999999999</v>
      </c>
      <c r="DP164">
        <v>2.02483E-2</v>
      </c>
      <c r="DQ164">
        <v>0.72496300000000002</v>
      </c>
      <c r="DR164">
        <v>0.259963</v>
      </c>
      <c r="DS164" t="s">
        <v>689</v>
      </c>
      <c r="DT164" t="s">
        <v>700</v>
      </c>
      <c r="DU164" t="s">
        <v>701</v>
      </c>
      <c r="DV164" t="s">
        <v>455</v>
      </c>
      <c r="DW164">
        <v>3.17968E-2</v>
      </c>
      <c r="DX164">
        <v>3.1718900000000001E-2</v>
      </c>
      <c r="EC164">
        <v>6.11</v>
      </c>
      <c r="ED164">
        <v>0</v>
      </c>
      <c r="EE164">
        <v>6.56</v>
      </c>
      <c r="EF164">
        <v>0</v>
      </c>
      <c r="EG164">
        <v>1.64</v>
      </c>
      <c r="EH164">
        <v>0</v>
      </c>
      <c r="EI164">
        <v>1.0900000000000001</v>
      </c>
      <c r="EJ164">
        <v>4.47</v>
      </c>
      <c r="EK164">
        <v>1</v>
      </c>
      <c r="EL164">
        <v>1</v>
      </c>
      <c r="EM164">
        <v>2.6006</v>
      </c>
      <c r="EP164">
        <v>1</v>
      </c>
      <c r="EQ164">
        <v>1</v>
      </c>
      <c r="ER164">
        <v>24.241</v>
      </c>
      <c r="ES164">
        <v>24.552</v>
      </c>
      <c r="ET164">
        <v>24.060099999999998</v>
      </c>
      <c r="EU164">
        <v>24.3674</v>
      </c>
      <c r="EV164">
        <v>93.629099999999994</v>
      </c>
      <c r="EW164">
        <v>51.875300000000003</v>
      </c>
      <c r="EX164">
        <v>50.6494</v>
      </c>
      <c r="EY164">
        <v>170.03299999999999</v>
      </c>
      <c r="EZ164">
        <v>0</v>
      </c>
      <c r="FA164">
        <v>-354.899</v>
      </c>
      <c r="FB164">
        <v>0</v>
      </c>
      <c r="FC164">
        <v>0</v>
      </c>
      <c r="FD164">
        <v>110.404</v>
      </c>
      <c r="FE164">
        <v>323.887</v>
      </c>
      <c r="FF164">
        <v>391.38499999999999</v>
      </c>
      <c r="FG164">
        <v>27.673200000000001</v>
      </c>
      <c r="FH164">
        <v>864.63599999999997</v>
      </c>
      <c r="FI164">
        <v>0</v>
      </c>
      <c r="FJ164">
        <v>0</v>
      </c>
      <c r="FK164">
        <v>0</v>
      </c>
      <c r="FL164">
        <v>0</v>
      </c>
      <c r="FM164">
        <v>0</v>
      </c>
      <c r="FN164">
        <v>60.128799999999998</v>
      </c>
      <c r="FO164">
        <v>29.6966</v>
      </c>
      <c r="FP164">
        <v>25.3247</v>
      </c>
      <c r="FQ164">
        <v>83.503299999999996</v>
      </c>
      <c r="FR164">
        <v>-118.3</v>
      </c>
      <c r="FS164">
        <v>55.201799999999999</v>
      </c>
      <c r="FT164">
        <v>162.209</v>
      </c>
      <c r="FU164">
        <v>195.69200000000001</v>
      </c>
      <c r="FV164">
        <v>13.836600000000001</v>
      </c>
      <c r="FW164">
        <v>507.29399999999998</v>
      </c>
      <c r="FX164">
        <v>0</v>
      </c>
      <c r="FY164">
        <v>0</v>
      </c>
      <c r="FZ164">
        <v>0</v>
      </c>
      <c r="GA164">
        <v>0</v>
      </c>
      <c r="GB164">
        <v>2.6006</v>
      </c>
      <c r="GC164">
        <v>4217.29</v>
      </c>
      <c r="GD164">
        <v>1822.43</v>
      </c>
      <c r="GE164">
        <v>43.2134</v>
      </c>
      <c r="GF164">
        <v>2.6006</v>
      </c>
      <c r="GG164">
        <v>4217.29</v>
      </c>
      <c r="GH164">
        <v>1804.7</v>
      </c>
      <c r="GI164">
        <v>42.7928</v>
      </c>
      <c r="GJ164">
        <v>0</v>
      </c>
      <c r="GK164">
        <v>0</v>
      </c>
    </row>
    <row r="165" spans="1:193" x14ac:dyDescent="0.3">
      <c r="A165" s="110">
        <v>45966.883761574078</v>
      </c>
      <c r="B165" t="s">
        <v>854</v>
      </c>
      <c r="D165">
        <v>9</v>
      </c>
      <c r="E165">
        <v>1</v>
      </c>
      <c r="F165">
        <v>2100</v>
      </c>
      <c r="G165" t="s">
        <v>452</v>
      </c>
      <c r="H165" t="s">
        <v>453</v>
      </c>
      <c r="I165">
        <v>0.52</v>
      </c>
      <c r="J165">
        <v>0.47</v>
      </c>
      <c r="K165">
        <v>3.95</v>
      </c>
      <c r="L165">
        <v>83</v>
      </c>
      <c r="M165">
        <v>370.74400000000003</v>
      </c>
      <c r="N165">
        <v>358.27499999999998</v>
      </c>
      <c r="O165">
        <v>279.33999999999997</v>
      </c>
      <c r="P165">
        <v>992.16200000000003</v>
      </c>
      <c r="Q165">
        <v>0</v>
      </c>
      <c r="R165">
        <v>-4460.3599999999997</v>
      </c>
      <c r="S165">
        <v>0</v>
      </c>
      <c r="T165">
        <v>0</v>
      </c>
      <c r="U165">
        <v>505.55700000000002</v>
      </c>
      <c r="V165">
        <v>2021.18</v>
      </c>
      <c r="W165">
        <v>2025.88</v>
      </c>
      <c r="X165">
        <v>119.621</v>
      </c>
      <c r="Y165">
        <v>2212.4</v>
      </c>
      <c r="Z165">
        <v>2000.52</v>
      </c>
      <c r="AA165">
        <v>121.786</v>
      </c>
      <c r="AB165">
        <v>0</v>
      </c>
      <c r="AC165">
        <v>0</v>
      </c>
      <c r="AD165">
        <v>0</v>
      </c>
      <c r="AE165">
        <v>0</v>
      </c>
      <c r="AF165">
        <v>0</v>
      </c>
      <c r="AG165">
        <v>0</v>
      </c>
      <c r="AH165">
        <v>1.49</v>
      </c>
      <c r="AI165">
        <v>1.26</v>
      </c>
      <c r="AJ165">
        <v>0.89</v>
      </c>
      <c r="AK165">
        <v>3.12</v>
      </c>
      <c r="AL165">
        <v>0</v>
      </c>
      <c r="AM165">
        <v>-6.73</v>
      </c>
      <c r="AN165">
        <v>0</v>
      </c>
      <c r="AO165">
        <v>0</v>
      </c>
      <c r="AP165">
        <v>1.72</v>
      </c>
      <c r="AQ165">
        <v>6.26</v>
      </c>
      <c r="AR165">
        <v>6.63</v>
      </c>
      <c r="AS165">
        <v>0.42</v>
      </c>
      <c r="AT165">
        <v>15.06</v>
      </c>
      <c r="AU165">
        <v>6.76</v>
      </c>
      <c r="AV165">
        <v>0.69</v>
      </c>
      <c r="AW165">
        <v>0.23</v>
      </c>
      <c r="AX165">
        <v>0.23</v>
      </c>
      <c r="AY165">
        <v>0.79</v>
      </c>
      <c r="AZ165">
        <v>-1.1100000000000001</v>
      </c>
      <c r="BA165">
        <v>0</v>
      </c>
      <c r="BB165">
        <v>0</v>
      </c>
      <c r="BC165">
        <v>0.5</v>
      </c>
      <c r="BD165">
        <v>1.45</v>
      </c>
      <c r="BE165">
        <v>1.76</v>
      </c>
      <c r="BF165">
        <v>0.12</v>
      </c>
      <c r="BG165">
        <v>4.66</v>
      </c>
      <c r="BH165">
        <v>0.13340399999999999</v>
      </c>
      <c r="BI165">
        <v>1.83076E-2</v>
      </c>
      <c r="BJ165">
        <v>3.1897599999999998E-2</v>
      </c>
      <c r="BK165">
        <v>0.101437</v>
      </c>
      <c r="BL165">
        <v>0</v>
      </c>
      <c r="BM165">
        <v>-1.6140999999999999E-2</v>
      </c>
      <c r="BN165">
        <v>0</v>
      </c>
      <c r="BO165">
        <v>0</v>
      </c>
      <c r="BP165">
        <v>5.8625900000000002E-2</v>
      </c>
      <c r="BQ165">
        <v>0.15385799999999999</v>
      </c>
      <c r="BR165">
        <v>0.24510499999999999</v>
      </c>
      <c r="BS165">
        <v>2.02483E-2</v>
      </c>
      <c r="BT165">
        <v>0.74674200000000002</v>
      </c>
      <c r="BU165">
        <v>0.28504600000000002</v>
      </c>
      <c r="BV165">
        <v>440.36</v>
      </c>
      <c r="BW165">
        <v>455.029</v>
      </c>
      <c r="BX165">
        <v>279.33999999999997</v>
      </c>
      <c r="BY165">
        <v>976.20699999999999</v>
      </c>
      <c r="BZ165">
        <v>-4460.3599999999997</v>
      </c>
      <c r="CA165">
        <v>505.55700000000002</v>
      </c>
      <c r="CB165">
        <v>2025.88</v>
      </c>
      <c r="CC165">
        <v>2025.88</v>
      </c>
      <c r="CD165">
        <v>119.621</v>
      </c>
      <c r="CE165">
        <v>2367.5100000000002</v>
      </c>
      <c r="CF165">
        <v>2150.94</v>
      </c>
      <c r="CG165">
        <v>171.18199999999999</v>
      </c>
      <c r="CH165">
        <v>0</v>
      </c>
      <c r="CI165">
        <v>0</v>
      </c>
      <c r="CJ165">
        <v>0</v>
      </c>
      <c r="CK165">
        <v>0</v>
      </c>
      <c r="CL165">
        <v>0</v>
      </c>
      <c r="CM165">
        <v>1.77</v>
      </c>
      <c r="CN165">
        <v>1.55</v>
      </c>
      <c r="CO165">
        <v>0.89</v>
      </c>
      <c r="CP165">
        <v>3.07</v>
      </c>
      <c r="CQ165">
        <v>-6.8</v>
      </c>
      <c r="CR165">
        <v>1.72</v>
      </c>
      <c r="CS165">
        <v>6.28</v>
      </c>
      <c r="CT165">
        <v>6.63</v>
      </c>
      <c r="CU165">
        <v>0.42</v>
      </c>
      <c r="CV165">
        <v>15.53</v>
      </c>
      <c r="CW165">
        <v>7.28</v>
      </c>
      <c r="CX165">
        <v>0.8</v>
      </c>
      <c r="CY165">
        <v>0.27</v>
      </c>
      <c r="CZ165">
        <v>0.23</v>
      </c>
      <c r="DA165">
        <v>4.58</v>
      </c>
      <c r="DB165">
        <v>-1.1100000000000001</v>
      </c>
      <c r="DC165">
        <v>0.5</v>
      </c>
      <c r="DD165">
        <v>1.46</v>
      </c>
      <c r="DE165">
        <v>1.76</v>
      </c>
      <c r="DF165">
        <v>0.12</v>
      </c>
      <c r="DG165">
        <v>8.61</v>
      </c>
      <c r="DH165">
        <v>0.165294</v>
      </c>
      <c r="DI165">
        <v>1.9455799999999999E-2</v>
      </c>
      <c r="DJ165">
        <v>3.1897599999999998E-2</v>
      </c>
      <c r="DK165">
        <v>9.8406499999999994E-2</v>
      </c>
      <c r="DL165">
        <v>-1.6140999999999999E-2</v>
      </c>
      <c r="DM165">
        <v>5.8625900000000002E-2</v>
      </c>
      <c r="DN165">
        <v>0.15403800000000001</v>
      </c>
      <c r="DO165">
        <v>0.24510499999999999</v>
      </c>
      <c r="DP165">
        <v>2.02483E-2</v>
      </c>
      <c r="DQ165">
        <v>0.77693100000000004</v>
      </c>
      <c r="DR165">
        <v>0.315054</v>
      </c>
      <c r="DS165" t="s">
        <v>689</v>
      </c>
      <c r="DT165" t="s">
        <v>700</v>
      </c>
      <c r="DU165" t="s">
        <v>701</v>
      </c>
      <c r="DV165" t="s">
        <v>455</v>
      </c>
      <c r="DW165">
        <v>3.0188699999999999E-2</v>
      </c>
      <c r="DX165">
        <v>3.0008300000000002E-2</v>
      </c>
      <c r="EC165">
        <v>6.76</v>
      </c>
      <c r="ED165">
        <v>0</v>
      </c>
      <c r="EE165">
        <v>7.28</v>
      </c>
      <c r="EF165">
        <v>0</v>
      </c>
      <c r="EG165">
        <v>1.94</v>
      </c>
      <c r="EH165">
        <v>0</v>
      </c>
      <c r="EI165">
        <v>1.36</v>
      </c>
      <c r="EJ165">
        <v>4.5199999999999996</v>
      </c>
      <c r="EK165">
        <v>1</v>
      </c>
      <c r="EL165">
        <v>1</v>
      </c>
      <c r="EM165">
        <v>2.6473</v>
      </c>
      <c r="EP165">
        <v>1</v>
      </c>
      <c r="EQ165">
        <v>1</v>
      </c>
      <c r="ER165">
        <v>23.998999999999999</v>
      </c>
      <c r="ES165">
        <v>24.305</v>
      </c>
      <c r="ET165">
        <v>23.9389</v>
      </c>
      <c r="EU165">
        <v>24.2438</v>
      </c>
      <c r="EV165">
        <v>153.28899999999999</v>
      </c>
      <c r="EW165">
        <v>50.090499999999999</v>
      </c>
      <c r="EX165">
        <v>50.398400000000002</v>
      </c>
      <c r="EY165">
        <v>175.74299999999999</v>
      </c>
      <c r="EZ165">
        <v>0</v>
      </c>
      <c r="FA165">
        <v>-371.35399999999998</v>
      </c>
      <c r="FB165">
        <v>0</v>
      </c>
      <c r="FC165">
        <v>0</v>
      </c>
      <c r="FD165">
        <v>110.404</v>
      </c>
      <c r="FE165">
        <v>322.59399999999999</v>
      </c>
      <c r="FF165">
        <v>391.38499999999999</v>
      </c>
      <c r="FG165">
        <v>27.673200000000001</v>
      </c>
      <c r="FH165">
        <v>910.22299999999996</v>
      </c>
      <c r="FI165">
        <v>0</v>
      </c>
      <c r="FJ165">
        <v>0</v>
      </c>
      <c r="FK165">
        <v>0</v>
      </c>
      <c r="FL165">
        <v>0</v>
      </c>
      <c r="FM165">
        <v>0</v>
      </c>
      <c r="FN165">
        <v>90.880899999999997</v>
      </c>
      <c r="FO165">
        <v>29.678999999999998</v>
      </c>
      <c r="FP165">
        <v>25.199200000000001</v>
      </c>
      <c r="FQ165">
        <v>86.318899999999999</v>
      </c>
      <c r="FR165">
        <v>-123.785</v>
      </c>
      <c r="FS165">
        <v>55.201799999999999</v>
      </c>
      <c r="FT165">
        <v>161.572</v>
      </c>
      <c r="FU165">
        <v>195.69200000000001</v>
      </c>
      <c r="FV165">
        <v>13.836600000000001</v>
      </c>
      <c r="FW165">
        <v>534.596</v>
      </c>
      <c r="FX165">
        <v>0</v>
      </c>
      <c r="FY165">
        <v>0</v>
      </c>
      <c r="FZ165">
        <v>0</v>
      </c>
      <c r="GA165">
        <v>0</v>
      </c>
      <c r="GB165">
        <v>2.6473</v>
      </c>
      <c r="GC165">
        <v>4461.67</v>
      </c>
      <c r="GD165">
        <v>1975.45</v>
      </c>
      <c r="GE165">
        <v>44.2761</v>
      </c>
      <c r="GF165">
        <v>2.6473</v>
      </c>
      <c r="GG165">
        <v>4461.67</v>
      </c>
      <c r="GH165">
        <v>1945.43</v>
      </c>
      <c r="GI165">
        <v>43.603200000000001</v>
      </c>
      <c r="GJ165">
        <v>0</v>
      </c>
      <c r="GK165">
        <v>0</v>
      </c>
    </row>
    <row r="166" spans="1:193" x14ac:dyDescent="0.3">
      <c r="A166" s="110">
        <v>45966.884363425925</v>
      </c>
      <c r="B166" t="s">
        <v>855</v>
      </c>
      <c r="D166">
        <v>10</v>
      </c>
      <c r="E166">
        <v>1</v>
      </c>
      <c r="F166">
        <v>2100</v>
      </c>
      <c r="G166" t="s">
        <v>452</v>
      </c>
      <c r="H166" t="s">
        <v>453</v>
      </c>
      <c r="I166">
        <v>0.63</v>
      </c>
      <c r="J166">
        <v>0.53</v>
      </c>
      <c r="K166">
        <v>3.89</v>
      </c>
      <c r="L166">
        <v>110</v>
      </c>
      <c r="M166">
        <v>390.149</v>
      </c>
      <c r="N166">
        <v>562.60199999999998</v>
      </c>
      <c r="O166">
        <v>278.41300000000001</v>
      </c>
      <c r="P166">
        <v>972.60199999999998</v>
      </c>
      <c r="Q166">
        <v>0</v>
      </c>
      <c r="R166">
        <v>-4566.66</v>
      </c>
      <c r="S166">
        <v>0</v>
      </c>
      <c r="T166">
        <v>0</v>
      </c>
      <c r="U166">
        <v>505.55700000000002</v>
      </c>
      <c r="V166">
        <v>2026.8</v>
      </c>
      <c r="W166">
        <v>2025.88</v>
      </c>
      <c r="X166">
        <v>119.621</v>
      </c>
      <c r="Y166">
        <v>2314.96</v>
      </c>
      <c r="Z166">
        <v>2203.77</v>
      </c>
      <c r="AA166">
        <v>206.04900000000001</v>
      </c>
      <c r="AB166">
        <v>0</v>
      </c>
      <c r="AC166">
        <v>0</v>
      </c>
      <c r="AD166">
        <v>0</v>
      </c>
      <c r="AE166">
        <v>0</v>
      </c>
      <c r="AF166">
        <v>0</v>
      </c>
      <c r="AG166">
        <v>0</v>
      </c>
      <c r="AH166">
        <v>1.56</v>
      </c>
      <c r="AI166">
        <v>1.85</v>
      </c>
      <c r="AJ166">
        <v>0.89</v>
      </c>
      <c r="AK166">
        <v>3.07</v>
      </c>
      <c r="AL166">
        <v>0</v>
      </c>
      <c r="AM166">
        <v>-6.93</v>
      </c>
      <c r="AN166">
        <v>0</v>
      </c>
      <c r="AO166">
        <v>0</v>
      </c>
      <c r="AP166">
        <v>1.73</v>
      </c>
      <c r="AQ166">
        <v>6.28</v>
      </c>
      <c r="AR166">
        <v>6.63</v>
      </c>
      <c r="AS166">
        <v>0.42</v>
      </c>
      <c r="AT166">
        <v>15.5</v>
      </c>
      <c r="AU166">
        <v>7.37</v>
      </c>
      <c r="AV166">
        <v>0.7</v>
      </c>
      <c r="AW166">
        <v>0.31</v>
      </c>
      <c r="AX166">
        <v>0.23</v>
      </c>
      <c r="AY166">
        <v>0.78</v>
      </c>
      <c r="AZ166">
        <v>-1.1399999999999999</v>
      </c>
      <c r="BA166">
        <v>0</v>
      </c>
      <c r="BB166">
        <v>0</v>
      </c>
      <c r="BC166">
        <v>0.5</v>
      </c>
      <c r="BD166">
        <v>1.45</v>
      </c>
      <c r="BE166">
        <v>1.76</v>
      </c>
      <c r="BF166">
        <v>0.12</v>
      </c>
      <c r="BG166">
        <v>4.71</v>
      </c>
      <c r="BH166">
        <v>0.148893</v>
      </c>
      <c r="BI166">
        <v>1.9881099999999999E-2</v>
      </c>
      <c r="BJ166">
        <v>3.1791800000000002E-2</v>
      </c>
      <c r="BK166">
        <v>0.10502300000000001</v>
      </c>
      <c r="BL166">
        <v>0</v>
      </c>
      <c r="BM166">
        <v>-1.7232500000000001E-2</v>
      </c>
      <c r="BN166">
        <v>0</v>
      </c>
      <c r="BO166">
        <v>0</v>
      </c>
      <c r="BP166">
        <v>5.8625900000000002E-2</v>
      </c>
      <c r="BQ166">
        <v>0.15387400000000001</v>
      </c>
      <c r="BR166">
        <v>0.24510499999999999</v>
      </c>
      <c r="BS166">
        <v>2.02483E-2</v>
      </c>
      <c r="BT166">
        <v>0.76620900000000003</v>
      </c>
      <c r="BU166">
        <v>0.30558800000000003</v>
      </c>
      <c r="BV166">
        <v>457.70600000000002</v>
      </c>
      <c r="BW166">
        <v>698.26300000000003</v>
      </c>
      <c r="BX166">
        <v>278.41300000000001</v>
      </c>
      <c r="BY166">
        <v>957.67499999999995</v>
      </c>
      <c r="BZ166">
        <v>-4566.66</v>
      </c>
      <c r="CA166">
        <v>505.55700000000002</v>
      </c>
      <c r="CB166">
        <v>2030.83</v>
      </c>
      <c r="CC166">
        <v>2025.88</v>
      </c>
      <c r="CD166">
        <v>119.621</v>
      </c>
      <c r="CE166">
        <v>2507.2800000000002</v>
      </c>
      <c r="CF166">
        <v>2392.06</v>
      </c>
      <c r="CG166">
        <v>263.05500000000001</v>
      </c>
      <c r="CH166">
        <v>0</v>
      </c>
      <c r="CI166">
        <v>0</v>
      </c>
      <c r="CJ166">
        <v>0</v>
      </c>
      <c r="CK166">
        <v>0</v>
      </c>
      <c r="CL166">
        <v>0</v>
      </c>
      <c r="CM166">
        <v>1.86</v>
      </c>
      <c r="CN166">
        <v>2.23</v>
      </c>
      <c r="CO166">
        <v>0.89</v>
      </c>
      <c r="CP166">
        <v>3.02</v>
      </c>
      <c r="CQ166">
        <v>-7.04</v>
      </c>
      <c r="CR166">
        <v>1.73</v>
      </c>
      <c r="CS166">
        <v>6.29</v>
      </c>
      <c r="CT166">
        <v>6.63</v>
      </c>
      <c r="CU166">
        <v>0.42</v>
      </c>
      <c r="CV166">
        <v>16.03</v>
      </c>
      <c r="CW166">
        <v>8</v>
      </c>
      <c r="CX166">
        <v>0.81</v>
      </c>
      <c r="CY166">
        <v>0.36</v>
      </c>
      <c r="CZ166">
        <v>0.23</v>
      </c>
      <c r="DA166">
        <v>4.5</v>
      </c>
      <c r="DB166">
        <v>-1.1399999999999999</v>
      </c>
      <c r="DC166">
        <v>0.5</v>
      </c>
      <c r="DD166">
        <v>1.46</v>
      </c>
      <c r="DE166">
        <v>1.76</v>
      </c>
      <c r="DF166">
        <v>0.12</v>
      </c>
      <c r="DG166">
        <v>8.6</v>
      </c>
      <c r="DH166">
        <v>0.19443299999999999</v>
      </c>
      <c r="DI166">
        <v>2.1055999999999998E-2</v>
      </c>
      <c r="DJ166">
        <v>3.1791800000000002E-2</v>
      </c>
      <c r="DK166">
        <v>9.9906700000000001E-2</v>
      </c>
      <c r="DL166">
        <v>-1.7232500000000001E-2</v>
      </c>
      <c r="DM166">
        <v>5.8625900000000002E-2</v>
      </c>
      <c r="DN166">
        <v>0.154027</v>
      </c>
      <c r="DO166">
        <v>0.24510499999999999</v>
      </c>
      <c r="DP166">
        <v>2.02483E-2</v>
      </c>
      <c r="DQ166">
        <v>0.80796199999999996</v>
      </c>
      <c r="DR166">
        <v>0.347188</v>
      </c>
      <c r="DS166" t="s">
        <v>689</v>
      </c>
      <c r="DT166" t="s">
        <v>700</v>
      </c>
      <c r="DU166" t="s">
        <v>701</v>
      </c>
      <c r="DV166" t="s">
        <v>455</v>
      </c>
      <c r="DW166">
        <v>4.1752600000000001E-2</v>
      </c>
      <c r="DX166">
        <v>4.15996E-2</v>
      </c>
      <c r="EC166">
        <v>7.37</v>
      </c>
      <c r="ED166">
        <v>0</v>
      </c>
      <c r="EE166">
        <v>8</v>
      </c>
      <c r="EF166">
        <v>0</v>
      </c>
      <c r="EG166">
        <v>2.02</v>
      </c>
      <c r="EH166">
        <v>0</v>
      </c>
      <c r="EI166">
        <v>1.46</v>
      </c>
      <c r="EJ166">
        <v>4.4400000000000004</v>
      </c>
      <c r="EK166">
        <v>1</v>
      </c>
      <c r="EL166">
        <v>1</v>
      </c>
      <c r="EM166">
        <v>2.7267000000000001</v>
      </c>
      <c r="EP166">
        <v>1</v>
      </c>
      <c r="EQ166">
        <v>1</v>
      </c>
      <c r="ER166">
        <v>25.911999999999999</v>
      </c>
      <c r="ES166">
        <v>26.257000000000001</v>
      </c>
      <c r="ET166">
        <v>25.815300000000001</v>
      </c>
      <c r="EU166">
        <v>26.1585</v>
      </c>
      <c r="EV166">
        <v>155.96</v>
      </c>
      <c r="EW166">
        <v>69.093599999999995</v>
      </c>
      <c r="EX166">
        <v>50.231200000000001</v>
      </c>
      <c r="EY166">
        <v>173.65199999999999</v>
      </c>
      <c r="EZ166">
        <v>0</v>
      </c>
      <c r="FA166">
        <v>-380.36399999999998</v>
      </c>
      <c r="FB166">
        <v>0</v>
      </c>
      <c r="FC166">
        <v>0</v>
      </c>
      <c r="FD166">
        <v>110.404</v>
      </c>
      <c r="FE166">
        <v>323.173</v>
      </c>
      <c r="FF166">
        <v>391.38499999999999</v>
      </c>
      <c r="FG166">
        <v>27.673200000000001</v>
      </c>
      <c r="FH166">
        <v>921.20699999999999</v>
      </c>
      <c r="FI166">
        <v>0</v>
      </c>
      <c r="FJ166">
        <v>0</v>
      </c>
      <c r="FK166">
        <v>0</v>
      </c>
      <c r="FL166">
        <v>0</v>
      </c>
      <c r="FM166">
        <v>0</v>
      </c>
      <c r="FN166">
        <v>91.329300000000003</v>
      </c>
      <c r="FO166">
        <v>39.69</v>
      </c>
      <c r="FP166">
        <v>25.115600000000001</v>
      </c>
      <c r="FQ166">
        <v>85.4191</v>
      </c>
      <c r="FR166">
        <v>-126.788</v>
      </c>
      <c r="FS166">
        <v>55.201799999999999</v>
      </c>
      <c r="FT166">
        <v>161.81100000000001</v>
      </c>
      <c r="FU166">
        <v>195.69200000000001</v>
      </c>
      <c r="FV166">
        <v>13.836600000000001</v>
      </c>
      <c r="FW166">
        <v>541.30799999999999</v>
      </c>
      <c r="FX166">
        <v>0</v>
      </c>
      <c r="FY166">
        <v>0</v>
      </c>
      <c r="FZ166">
        <v>0</v>
      </c>
      <c r="GA166">
        <v>0</v>
      </c>
      <c r="GB166">
        <v>2.7267000000000001</v>
      </c>
      <c r="GC166">
        <v>4568</v>
      </c>
      <c r="GD166">
        <v>2005.6</v>
      </c>
      <c r="GE166">
        <v>43.905500000000004</v>
      </c>
      <c r="GF166">
        <v>2.7267000000000001</v>
      </c>
      <c r="GG166">
        <v>4568</v>
      </c>
      <c r="GH166">
        <v>1956.17</v>
      </c>
      <c r="GI166">
        <v>42.823300000000003</v>
      </c>
      <c r="GJ166">
        <v>0</v>
      </c>
      <c r="GK166">
        <v>0</v>
      </c>
    </row>
    <row r="167" spans="1:193" x14ac:dyDescent="0.3">
      <c r="A167" s="110">
        <v>45966.884976851848</v>
      </c>
      <c r="B167" t="s">
        <v>856</v>
      </c>
      <c r="D167">
        <v>11</v>
      </c>
      <c r="E167">
        <v>1</v>
      </c>
      <c r="F167">
        <v>2100</v>
      </c>
      <c r="G167" t="s">
        <v>452</v>
      </c>
      <c r="H167" t="s">
        <v>453</v>
      </c>
      <c r="I167">
        <v>0.81</v>
      </c>
      <c r="J167">
        <v>0.69</v>
      </c>
      <c r="K167">
        <v>3.87</v>
      </c>
      <c r="L167">
        <v>155</v>
      </c>
      <c r="M167">
        <v>1447.28</v>
      </c>
      <c r="N167">
        <v>1006.92</v>
      </c>
      <c r="O167">
        <v>277.42</v>
      </c>
      <c r="P167">
        <v>1189.04</v>
      </c>
      <c r="Q167">
        <v>0</v>
      </c>
      <c r="R167">
        <v>-4881.2299999999996</v>
      </c>
      <c r="S167">
        <v>0</v>
      </c>
      <c r="T167">
        <v>0</v>
      </c>
      <c r="U167">
        <v>505.55700000000002</v>
      </c>
      <c r="V167">
        <v>2016.81</v>
      </c>
      <c r="W167">
        <v>2025.88</v>
      </c>
      <c r="X167">
        <v>119.621</v>
      </c>
      <c r="Y167">
        <v>3707.29</v>
      </c>
      <c r="Z167">
        <v>3920.66</v>
      </c>
      <c r="AA167">
        <v>398.43799999999999</v>
      </c>
      <c r="AB167">
        <v>0</v>
      </c>
      <c r="AC167">
        <v>0</v>
      </c>
      <c r="AD167">
        <v>0</v>
      </c>
      <c r="AE167">
        <v>0</v>
      </c>
      <c r="AF167">
        <v>0</v>
      </c>
      <c r="AG167">
        <v>0</v>
      </c>
      <c r="AH167">
        <v>5.61</v>
      </c>
      <c r="AI167">
        <v>3.39</v>
      </c>
      <c r="AJ167">
        <v>0.89</v>
      </c>
      <c r="AK167">
        <v>3.82</v>
      </c>
      <c r="AL167">
        <v>0</v>
      </c>
      <c r="AM167">
        <v>-7.06</v>
      </c>
      <c r="AN167">
        <v>0</v>
      </c>
      <c r="AO167">
        <v>0</v>
      </c>
      <c r="AP167">
        <v>1.75</v>
      </c>
      <c r="AQ167">
        <v>6.26</v>
      </c>
      <c r="AR167">
        <v>6.65</v>
      </c>
      <c r="AS167">
        <v>0.42</v>
      </c>
      <c r="AT167">
        <v>21.73</v>
      </c>
      <c r="AU167">
        <v>13.71</v>
      </c>
      <c r="AV167">
        <v>2.3199999999999998</v>
      </c>
      <c r="AW167">
        <v>0.52</v>
      </c>
      <c r="AX167">
        <v>0.23</v>
      </c>
      <c r="AY167">
        <v>1.05</v>
      </c>
      <c r="AZ167">
        <v>-1.03</v>
      </c>
      <c r="BA167">
        <v>0</v>
      </c>
      <c r="BB167">
        <v>0</v>
      </c>
      <c r="BC167">
        <v>0.5</v>
      </c>
      <c r="BD167">
        <v>1.44</v>
      </c>
      <c r="BE167">
        <v>1.76</v>
      </c>
      <c r="BF167">
        <v>0.12</v>
      </c>
      <c r="BG167">
        <v>6.91</v>
      </c>
      <c r="BH167">
        <v>0.51407999999999998</v>
      </c>
      <c r="BI167">
        <v>2.5696E-2</v>
      </c>
      <c r="BJ167">
        <v>3.1678400000000002E-2</v>
      </c>
      <c r="BK167">
        <v>0.13883300000000001</v>
      </c>
      <c r="BL167">
        <v>0</v>
      </c>
      <c r="BM167">
        <v>-6.8377899999999998E-3</v>
      </c>
      <c r="BN167">
        <v>0</v>
      </c>
      <c r="BO167">
        <v>0</v>
      </c>
      <c r="BP167">
        <v>5.8625900000000002E-2</v>
      </c>
      <c r="BQ167">
        <v>0.15170600000000001</v>
      </c>
      <c r="BR167">
        <v>0.24510499999999999</v>
      </c>
      <c r="BS167">
        <v>2.02483E-2</v>
      </c>
      <c r="BT167">
        <v>1.17913</v>
      </c>
      <c r="BU167">
        <v>0.710287</v>
      </c>
      <c r="BV167">
        <v>1573.72</v>
      </c>
      <c r="BW167">
        <v>1162.96</v>
      </c>
      <c r="BX167">
        <v>277.42</v>
      </c>
      <c r="BY167">
        <v>1158.32</v>
      </c>
      <c r="BZ167">
        <v>-4881.2299999999996</v>
      </c>
      <c r="CA167">
        <v>505.55700000000002</v>
      </c>
      <c r="CB167">
        <v>2021</v>
      </c>
      <c r="CC167">
        <v>2025.88</v>
      </c>
      <c r="CD167">
        <v>119.621</v>
      </c>
      <c r="CE167">
        <v>3963.24</v>
      </c>
      <c r="CF167">
        <v>4172.42</v>
      </c>
      <c r="CG167">
        <v>461.20800000000003</v>
      </c>
      <c r="CH167">
        <v>0</v>
      </c>
      <c r="CI167">
        <v>0</v>
      </c>
      <c r="CJ167">
        <v>0</v>
      </c>
      <c r="CK167">
        <v>0</v>
      </c>
      <c r="CL167">
        <v>0</v>
      </c>
      <c r="CM167">
        <v>6.09</v>
      </c>
      <c r="CN167">
        <v>3.83</v>
      </c>
      <c r="CO167">
        <v>0.89</v>
      </c>
      <c r="CP167">
        <v>3.71</v>
      </c>
      <c r="CQ167">
        <v>-7.19</v>
      </c>
      <c r="CR167">
        <v>1.75</v>
      </c>
      <c r="CS167">
        <v>6.27</v>
      </c>
      <c r="CT167">
        <v>6.65</v>
      </c>
      <c r="CU167">
        <v>0.42</v>
      </c>
      <c r="CV167">
        <v>22.42</v>
      </c>
      <c r="CW167">
        <v>14.52</v>
      </c>
      <c r="CX167">
        <v>2.5</v>
      </c>
      <c r="CY167">
        <v>0.57999999999999996</v>
      </c>
      <c r="CZ167">
        <v>0.23</v>
      </c>
      <c r="DA167">
        <v>4.68</v>
      </c>
      <c r="DB167">
        <v>-1.03</v>
      </c>
      <c r="DC167">
        <v>0.5</v>
      </c>
      <c r="DD167">
        <v>1.44</v>
      </c>
      <c r="DE167">
        <v>1.76</v>
      </c>
      <c r="DF167">
        <v>0.12</v>
      </c>
      <c r="DG167">
        <v>10.78</v>
      </c>
      <c r="DH167">
        <v>0.54308000000000001</v>
      </c>
      <c r="DI167">
        <v>2.6571299999999999E-2</v>
      </c>
      <c r="DJ167">
        <v>3.1678400000000002E-2</v>
      </c>
      <c r="DK167">
        <v>0.12800900000000001</v>
      </c>
      <c r="DL167">
        <v>-6.8377899999999998E-3</v>
      </c>
      <c r="DM167">
        <v>5.8625900000000002E-2</v>
      </c>
      <c r="DN167">
        <v>0.151979</v>
      </c>
      <c r="DO167">
        <v>0.24510499999999999</v>
      </c>
      <c r="DP167">
        <v>2.02483E-2</v>
      </c>
      <c r="DQ167">
        <v>1.1984600000000001</v>
      </c>
      <c r="DR167">
        <v>0.72933899999999996</v>
      </c>
      <c r="DS167" t="s">
        <v>689</v>
      </c>
      <c r="DT167" t="s">
        <v>700</v>
      </c>
      <c r="DU167" t="s">
        <v>701</v>
      </c>
      <c r="DV167" t="s">
        <v>455</v>
      </c>
      <c r="DW167">
        <v>1.9324999999999998E-2</v>
      </c>
      <c r="DX167">
        <v>1.9051499999999999E-2</v>
      </c>
      <c r="EC167">
        <v>13.71</v>
      </c>
      <c r="ED167">
        <v>0</v>
      </c>
      <c r="EE167">
        <v>14.52</v>
      </c>
      <c r="EF167">
        <v>0</v>
      </c>
      <c r="EG167">
        <v>4.12</v>
      </c>
      <c r="EH167">
        <v>0</v>
      </c>
      <c r="EI167">
        <v>3.37</v>
      </c>
      <c r="EJ167">
        <v>4.62</v>
      </c>
      <c r="EK167">
        <v>1</v>
      </c>
      <c r="EL167">
        <v>1</v>
      </c>
      <c r="EM167">
        <v>3.1956000000000002</v>
      </c>
      <c r="EP167">
        <v>1</v>
      </c>
      <c r="EQ167">
        <v>1</v>
      </c>
      <c r="ER167">
        <v>27.437000000000001</v>
      </c>
      <c r="ES167">
        <v>27.814</v>
      </c>
      <c r="ET167">
        <v>27.429300000000001</v>
      </c>
      <c r="EU167">
        <v>27.805399999999999</v>
      </c>
      <c r="EV167">
        <v>515.09199999999998</v>
      </c>
      <c r="EW167">
        <v>115.32599999999999</v>
      </c>
      <c r="EX167">
        <v>50.052</v>
      </c>
      <c r="EY167">
        <v>233.803</v>
      </c>
      <c r="EZ167">
        <v>0</v>
      </c>
      <c r="FA167">
        <v>-343.63799999999998</v>
      </c>
      <c r="FB167">
        <v>0</v>
      </c>
      <c r="FC167">
        <v>0</v>
      </c>
      <c r="FD167">
        <v>110.404</v>
      </c>
      <c r="FE167">
        <v>319.80399999999997</v>
      </c>
      <c r="FF167">
        <v>391.38499999999999</v>
      </c>
      <c r="FG167">
        <v>27.673200000000001</v>
      </c>
      <c r="FH167">
        <v>1419.9</v>
      </c>
      <c r="FI167">
        <v>0</v>
      </c>
      <c r="FJ167">
        <v>0</v>
      </c>
      <c r="FK167">
        <v>0</v>
      </c>
      <c r="FL167">
        <v>0</v>
      </c>
      <c r="FM167">
        <v>0</v>
      </c>
      <c r="FN167">
        <v>279.33600000000001</v>
      </c>
      <c r="FO167">
        <v>64.3566</v>
      </c>
      <c r="FP167">
        <v>25.026</v>
      </c>
      <c r="FQ167">
        <v>112.54900000000001</v>
      </c>
      <c r="FR167">
        <v>-114.54600000000001</v>
      </c>
      <c r="FS167">
        <v>55.201799999999999</v>
      </c>
      <c r="FT167">
        <v>160.18299999999999</v>
      </c>
      <c r="FU167">
        <v>195.69200000000001</v>
      </c>
      <c r="FV167">
        <v>13.836600000000001</v>
      </c>
      <c r="FW167">
        <v>791.63599999999997</v>
      </c>
      <c r="FX167">
        <v>0</v>
      </c>
      <c r="FY167">
        <v>0</v>
      </c>
      <c r="FZ167">
        <v>0</v>
      </c>
      <c r="GA167">
        <v>0</v>
      </c>
      <c r="GB167">
        <v>3.1956000000000002</v>
      </c>
      <c r="GC167">
        <v>4882.67</v>
      </c>
      <c r="GD167">
        <v>2137.4</v>
      </c>
      <c r="GE167">
        <v>43.775199999999998</v>
      </c>
      <c r="GF167">
        <v>3.1956000000000002</v>
      </c>
      <c r="GG167">
        <v>4882.67</v>
      </c>
      <c r="GH167">
        <v>2079.29</v>
      </c>
      <c r="GI167">
        <v>42.5852</v>
      </c>
      <c r="GJ167">
        <v>0</v>
      </c>
      <c r="GK167">
        <v>0</v>
      </c>
    </row>
    <row r="168" spans="1:193" x14ac:dyDescent="0.3">
      <c r="A168" s="110">
        <v>45966.885625000003</v>
      </c>
      <c r="B168" t="s">
        <v>857</v>
      </c>
      <c r="D168">
        <v>12</v>
      </c>
      <c r="E168">
        <v>1</v>
      </c>
      <c r="F168">
        <v>2100</v>
      </c>
      <c r="G168" t="s">
        <v>452</v>
      </c>
      <c r="H168" t="s">
        <v>453</v>
      </c>
      <c r="I168">
        <v>0.51</v>
      </c>
      <c r="J168">
        <v>0.48</v>
      </c>
      <c r="K168">
        <v>4.03</v>
      </c>
      <c r="L168">
        <v>48</v>
      </c>
      <c r="M168">
        <v>1539.63</v>
      </c>
      <c r="N168">
        <v>175.1</v>
      </c>
      <c r="O168">
        <v>277.07299999999998</v>
      </c>
      <c r="P168">
        <v>1304.79</v>
      </c>
      <c r="Q168">
        <v>0</v>
      </c>
      <c r="R168">
        <v>-4222.1400000000003</v>
      </c>
      <c r="S168">
        <v>0</v>
      </c>
      <c r="T168">
        <v>0</v>
      </c>
      <c r="U168">
        <v>505.55700000000002</v>
      </c>
      <c r="V168">
        <v>1993.17</v>
      </c>
      <c r="W168">
        <v>2025.88</v>
      </c>
      <c r="X168">
        <v>119.621</v>
      </c>
      <c r="Y168">
        <v>3718.69</v>
      </c>
      <c r="Z168">
        <v>3296.6</v>
      </c>
      <c r="AA168">
        <v>38.816299999999998</v>
      </c>
      <c r="AB168">
        <v>0</v>
      </c>
      <c r="AC168">
        <v>0</v>
      </c>
      <c r="AD168">
        <v>0</v>
      </c>
      <c r="AE168">
        <v>0</v>
      </c>
      <c r="AF168">
        <v>0</v>
      </c>
      <c r="AG168">
        <v>0</v>
      </c>
      <c r="AH168">
        <v>5.9</v>
      </c>
      <c r="AI168">
        <v>0.6</v>
      </c>
      <c r="AJ168">
        <v>0.88</v>
      </c>
      <c r="AK168">
        <v>4.18</v>
      </c>
      <c r="AL168">
        <v>0</v>
      </c>
      <c r="AM168">
        <v>-6.04</v>
      </c>
      <c r="AN168">
        <v>0</v>
      </c>
      <c r="AO168">
        <v>0</v>
      </c>
      <c r="AP168">
        <v>1.75</v>
      </c>
      <c r="AQ168">
        <v>6.2</v>
      </c>
      <c r="AR168">
        <v>6.66</v>
      </c>
      <c r="AS168">
        <v>0.42</v>
      </c>
      <c r="AT168">
        <v>20.55</v>
      </c>
      <c r="AU168">
        <v>11.56</v>
      </c>
      <c r="AV168">
        <v>2.36</v>
      </c>
      <c r="AW168">
        <v>0.11</v>
      </c>
      <c r="AX168">
        <v>0.22</v>
      </c>
      <c r="AY168">
        <v>1.1100000000000001</v>
      </c>
      <c r="AZ168">
        <v>-0.87</v>
      </c>
      <c r="BA168">
        <v>0</v>
      </c>
      <c r="BB168">
        <v>0</v>
      </c>
      <c r="BC168">
        <v>0.5</v>
      </c>
      <c r="BD168">
        <v>1.43</v>
      </c>
      <c r="BE168">
        <v>1.76</v>
      </c>
      <c r="BF168">
        <v>0.12</v>
      </c>
      <c r="BG168">
        <v>6.74</v>
      </c>
      <c r="BH168">
        <v>0.53067399999999998</v>
      </c>
      <c r="BI168">
        <v>8.9757499999999994E-3</v>
      </c>
      <c r="BJ168">
        <v>3.1638800000000002E-2</v>
      </c>
      <c r="BK168">
        <v>0.14572399999999999</v>
      </c>
      <c r="BL168">
        <v>0</v>
      </c>
      <c r="BM168">
        <v>-6.98747E-3</v>
      </c>
      <c r="BN168">
        <v>0</v>
      </c>
      <c r="BO168">
        <v>0</v>
      </c>
      <c r="BP168">
        <v>5.8625900000000002E-2</v>
      </c>
      <c r="BQ168">
        <v>0.150197</v>
      </c>
      <c r="BR168">
        <v>0.24510499999999999</v>
      </c>
      <c r="BS168">
        <v>2.02483E-2</v>
      </c>
      <c r="BT168">
        <v>1.1841999999999999</v>
      </c>
      <c r="BU168">
        <v>0.71701199999999998</v>
      </c>
      <c r="BV168">
        <v>1650.67</v>
      </c>
      <c r="BW168">
        <v>233.12</v>
      </c>
      <c r="BX168">
        <v>277.07299999999998</v>
      </c>
      <c r="BY168">
        <v>1271.28</v>
      </c>
      <c r="BZ168">
        <v>-4222.1400000000003</v>
      </c>
      <c r="CA168">
        <v>505.55700000000002</v>
      </c>
      <c r="CB168">
        <v>1999.03</v>
      </c>
      <c r="CC168">
        <v>2025.88</v>
      </c>
      <c r="CD168">
        <v>119.621</v>
      </c>
      <c r="CE168">
        <v>3860.09</v>
      </c>
      <c r="CF168">
        <v>3432.14</v>
      </c>
      <c r="CG168">
        <v>72.246099999999998</v>
      </c>
      <c r="CH168">
        <v>0</v>
      </c>
      <c r="CI168">
        <v>0</v>
      </c>
      <c r="CJ168">
        <v>0</v>
      </c>
      <c r="CK168">
        <v>0</v>
      </c>
      <c r="CL168">
        <v>0</v>
      </c>
      <c r="CM168">
        <v>6.3</v>
      </c>
      <c r="CN168">
        <v>0.82</v>
      </c>
      <c r="CO168">
        <v>0.88</v>
      </c>
      <c r="CP168">
        <v>4.07</v>
      </c>
      <c r="CQ168">
        <v>-6.08</v>
      </c>
      <c r="CR168">
        <v>1.75</v>
      </c>
      <c r="CS168">
        <v>6.21</v>
      </c>
      <c r="CT168">
        <v>6.66</v>
      </c>
      <c r="CU168">
        <v>0.42</v>
      </c>
      <c r="CV168">
        <v>21.03</v>
      </c>
      <c r="CW168">
        <v>12.07</v>
      </c>
      <c r="CX168">
        <v>2.5099999999999998</v>
      </c>
      <c r="CY168">
        <v>0.15</v>
      </c>
      <c r="CZ168">
        <v>0.22</v>
      </c>
      <c r="DA168">
        <v>4.95</v>
      </c>
      <c r="DB168">
        <v>-0.87</v>
      </c>
      <c r="DC168">
        <v>0.5</v>
      </c>
      <c r="DD168">
        <v>1.43</v>
      </c>
      <c r="DE168">
        <v>1.76</v>
      </c>
      <c r="DF168">
        <v>0.12</v>
      </c>
      <c r="DG168">
        <v>10.77</v>
      </c>
      <c r="DH168">
        <v>0.54681000000000002</v>
      </c>
      <c r="DI168">
        <v>9.0814799999999994E-3</v>
      </c>
      <c r="DJ168">
        <v>3.1638800000000002E-2</v>
      </c>
      <c r="DK168">
        <v>0.14361199999999999</v>
      </c>
      <c r="DL168">
        <v>-6.98747E-3</v>
      </c>
      <c r="DM168">
        <v>5.8625900000000002E-2</v>
      </c>
      <c r="DN168">
        <v>0.150563</v>
      </c>
      <c r="DO168">
        <v>0.24510499999999999</v>
      </c>
      <c r="DP168">
        <v>2.02483E-2</v>
      </c>
      <c r="DQ168">
        <v>1.1987000000000001</v>
      </c>
      <c r="DR168">
        <v>0.73114199999999996</v>
      </c>
      <c r="DS168" t="s">
        <v>689</v>
      </c>
      <c r="DT168" t="s">
        <v>700</v>
      </c>
      <c r="DU168" t="s">
        <v>701</v>
      </c>
      <c r="DV168" t="s">
        <v>455</v>
      </c>
      <c r="DW168">
        <v>1.44957E-2</v>
      </c>
      <c r="DX168">
        <v>1.4130200000000001E-2</v>
      </c>
      <c r="EC168">
        <v>11.56</v>
      </c>
      <c r="ED168">
        <v>0</v>
      </c>
      <c r="EE168">
        <v>12.07</v>
      </c>
      <c r="EF168">
        <v>0</v>
      </c>
      <c r="EG168">
        <v>3.8</v>
      </c>
      <c r="EH168">
        <v>0</v>
      </c>
      <c r="EI168">
        <v>2.94</v>
      </c>
      <c r="EJ168">
        <v>4.8899999999999997</v>
      </c>
      <c r="EK168">
        <v>1</v>
      </c>
      <c r="EL168">
        <v>1</v>
      </c>
      <c r="EM168">
        <v>2.6873</v>
      </c>
      <c r="EP168">
        <v>1</v>
      </c>
      <c r="EQ168">
        <v>1</v>
      </c>
      <c r="ER168">
        <v>26.952999999999999</v>
      </c>
      <c r="ES168">
        <v>27.318999999999999</v>
      </c>
      <c r="ET168">
        <v>26.8795</v>
      </c>
      <c r="EU168">
        <v>27.244399999999999</v>
      </c>
      <c r="EV168">
        <v>525.09799999999996</v>
      </c>
      <c r="EW168">
        <v>25.209499999999998</v>
      </c>
      <c r="EX168">
        <v>49.9895</v>
      </c>
      <c r="EY168">
        <v>246.79599999999999</v>
      </c>
      <c r="EZ168">
        <v>0</v>
      </c>
      <c r="FA168">
        <v>-288.58</v>
      </c>
      <c r="FB168">
        <v>0</v>
      </c>
      <c r="FC168">
        <v>0</v>
      </c>
      <c r="FD168">
        <v>110.404</v>
      </c>
      <c r="FE168">
        <v>317.113</v>
      </c>
      <c r="FF168">
        <v>391.38499999999999</v>
      </c>
      <c r="FG168">
        <v>27.673200000000001</v>
      </c>
      <c r="FH168">
        <v>1405.09</v>
      </c>
      <c r="FI168">
        <v>0</v>
      </c>
      <c r="FJ168">
        <v>0</v>
      </c>
      <c r="FK168">
        <v>0</v>
      </c>
      <c r="FL168">
        <v>0</v>
      </c>
      <c r="FM168">
        <v>0</v>
      </c>
      <c r="FN168">
        <v>281.315</v>
      </c>
      <c r="FO168">
        <v>16.802499999999998</v>
      </c>
      <c r="FP168">
        <v>24.994700000000002</v>
      </c>
      <c r="FQ168">
        <v>119.75</v>
      </c>
      <c r="FR168">
        <v>-96.193399999999997</v>
      </c>
      <c r="FS168">
        <v>55.201799999999999</v>
      </c>
      <c r="FT168">
        <v>158.94900000000001</v>
      </c>
      <c r="FU168">
        <v>195.69200000000001</v>
      </c>
      <c r="FV168">
        <v>13.836600000000001</v>
      </c>
      <c r="FW168">
        <v>770.34900000000005</v>
      </c>
      <c r="FX168">
        <v>0</v>
      </c>
      <c r="FY168">
        <v>0</v>
      </c>
      <c r="FZ168">
        <v>0</v>
      </c>
      <c r="GA168">
        <v>0</v>
      </c>
      <c r="GB168">
        <v>2.6873</v>
      </c>
      <c r="GC168">
        <v>4223.38</v>
      </c>
      <c r="GD168">
        <v>1870.18</v>
      </c>
      <c r="GE168">
        <v>44.281500000000001</v>
      </c>
      <c r="GF168">
        <v>2.6873</v>
      </c>
      <c r="GG168">
        <v>4223.38</v>
      </c>
      <c r="GH168">
        <v>1851.38</v>
      </c>
      <c r="GI168">
        <v>43.836399999999998</v>
      </c>
      <c r="GJ168">
        <v>0</v>
      </c>
      <c r="GK168">
        <v>0</v>
      </c>
    </row>
    <row r="169" spans="1:193" x14ac:dyDescent="0.3">
      <c r="A169" s="110">
        <v>45966.886273148149</v>
      </c>
      <c r="B169" t="s">
        <v>858</v>
      </c>
      <c r="D169">
        <v>13</v>
      </c>
      <c r="E169">
        <v>1</v>
      </c>
      <c r="F169">
        <v>2100</v>
      </c>
      <c r="G169" t="s">
        <v>452</v>
      </c>
      <c r="H169" t="s">
        <v>453</v>
      </c>
      <c r="I169">
        <v>0.71</v>
      </c>
      <c r="J169">
        <v>0.56000000000000005</v>
      </c>
      <c r="K169">
        <v>3.81</v>
      </c>
      <c r="L169">
        <v>164</v>
      </c>
      <c r="M169">
        <v>1044.45</v>
      </c>
      <c r="N169">
        <v>1342.49</v>
      </c>
      <c r="O169">
        <v>278.41300000000001</v>
      </c>
      <c r="P169">
        <v>1085.52</v>
      </c>
      <c r="Q169">
        <v>0</v>
      </c>
      <c r="R169">
        <v>-5318.81</v>
      </c>
      <c r="S169">
        <v>0</v>
      </c>
      <c r="T169">
        <v>0</v>
      </c>
      <c r="U169">
        <v>505.55700000000002</v>
      </c>
      <c r="V169">
        <v>2032.77</v>
      </c>
      <c r="W169">
        <v>2025.88</v>
      </c>
      <c r="X169">
        <v>119.621</v>
      </c>
      <c r="Y169">
        <v>3115.9</v>
      </c>
      <c r="Z169">
        <v>3750.88</v>
      </c>
      <c r="AA169">
        <v>487.32900000000001</v>
      </c>
      <c r="AB169">
        <v>0</v>
      </c>
      <c r="AC169">
        <v>0</v>
      </c>
      <c r="AD169">
        <v>0</v>
      </c>
      <c r="AE169">
        <v>0</v>
      </c>
      <c r="AF169">
        <v>0</v>
      </c>
      <c r="AG169">
        <v>0</v>
      </c>
      <c r="AH169">
        <v>4.1100000000000003</v>
      </c>
      <c r="AI169">
        <v>4.66</v>
      </c>
      <c r="AJ169">
        <v>0.89</v>
      </c>
      <c r="AK169">
        <v>3.46</v>
      </c>
      <c r="AL169">
        <v>0</v>
      </c>
      <c r="AM169">
        <v>-7.67</v>
      </c>
      <c r="AN169">
        <v>0</v>
      </c>
      <c r="AO169">
        <v>0</v>
      </c>
      <c r="AP169">
        <v>1.76</v>
      </c>
      <c r="AQ169">
        <v>6.33</v>
      </c>
      <c r="AR169">
        <v>6.65</v>
      </c>
      <c r="AS169">
        <v>0.42</v>
      </c>
      <c r="AT169">
        <v>20.61</v>
      </c>
      <c r="AU169">
        <v>13.12</v>
      </c>
      <c r="AV169">
        <v>1.68</v>
      </c>
      <c r="AW169">
        <v>0.71</v>
      </c>
      <c r="AX169">
        <v>0.23</v>
      </c>
      <c r="AY169">
        <v>0.93</v>
      </c>
      <c r="AZ169">
        <v>-1.1200000000000001</v>
      </c>
      <c r="BA169">
        <v>0</v>
      </c>
      <c r="BB169">
        <v>0</v>
      </c>
      <c r="BC169">
        <v>0.5</v>
      </c>
      <c r="BD169">
        <v>1.45</v>
      </c>
      <c r="BE169">
        <v>1.76</v>
      </c>
      <c r="BF169">
        <v>0.12</v>
      </c>
      <c r="BG169">
        <v>6.26</v>
      </c>
      <c r="BH169">
        <v>0.41973199999999999</v>
      </c>
      <c r="BI169">
        <v>4.4822300000000002E-2</v>
      </c>
      <c r="BJ169">
        <v>3.1791800000000002E-2</v>
      </c>
      <c r="BK169">
        <v>0.120503</v>
      </c>
      <c r="BL169">
        <v>0</v>
      </c>
      <c r="BM169">
        <v>-1.0770399999999999E-2</v>
      </c>
      <c r="BN169">
        <v>0</v>
      </c>
      <c r="BO169">
        <v>0</v>
      </c>
      <c r="BP169">
        <v>5.8625900000000002E-2</v>
      </c>
      <c r="BQ169">
        <v>0.15265999999999999</v>
      </c>
      <c r="BR169">
        <v>0.24510499999999999</v>
      </c>
      <c r="BS169">
        <v>2.02483E-2</v>
      </c>
      <c r="BT169">
        <v>1.0827199999999999</v>
      </c>
      <c r="BU169">
        <v>0.61684899999999998</v>
      </c>
      <c r="BV169">
        <v>1124.94</v>
      </c>
      <c r="BW169">
        <v>1517.09</v>
      </c>
      <c r="BX169">
        <v>278.41300000000001</v>
      </c>
      <c r="BY169">
        <v>1061.79</v>
      </c>
      <c r="BZ169">
        <v>-5318.81</v>
      </c>
      <c r="CA169">
        <v>505.55700000000002</v>
      </c>
      <c r="CB169">
        <v>2036.89</v>
      </c>
      <c r="CC169">
        <v>2025.88</v>
      </c>
      <c r="CD169">
        <v>119.621</v>
      </c>
      <c r="CE169">
        <v>3351.37</v>
      </c>
      <c r="CF169">
        <v>3982.23</v>
      </c>
      <c r="CG169">
        <v>542.73699999999997</v>
      </c>
      <c r="CH169">
        <v>0</v>
      </c>
      <c r="CI169">
        <v>0</v>
      </c>
      <c r="CJ169">
        <v>0</v>
      </c>
      <c r="CK169">
        <v>0</v>
      </c>
      <c r="CL169">
        <v>0</v>
      </c>
      <c r="CM169">
        <v>4.41</v>
      </c>
      <c r="CN169">
        <v>5.14</v>
      </c>
      <c r="CO169">
        <v>0.89</v>
      </c>
      <c r="CP169">
        <v>3.39</v>
      </c>
      <c r="CQ169">
        <v>-7.83</v>
      </c>
      <c r="CR169">
        <v>1.76</v>
      </c>
      <c r="CS169">
        <v>6.34</v>
      </c>
      <c r="CT169">
        <v>6.65</v>
      </c>
      <c r="CU169">
        <v>0.42</v>
      </c>
      <c r="CV169">
        <v>21.17</v>
      </c>
      <c r="CW169">
        <v>13.83</v>
      </c>
      <c r="CX169">
        <v>1.79</v>
      </c>
      <c r="CY169">
        <v>0.77</v>
      </c>
      <c r="CZ169">
        <v>0.23</v>
      </c>
      <c r="DA169">
        <v>4.5599999999999996</v>
      </c>
      <c r="DB169">
        <v>-1.1200000000000001</v>
      </c>
      <c r="DC169">
        <v>0.5</v>
      </c>
      <c r="DD169">
        <v>1.46</v>
      </c>
      <c r="DE169">
        <v>1.76</v>
      </c>
      <c r="DF169">
        <v>0.12</v>
      </c>
      <c r="DG169">
        <v>10.07</v>
      </c>
      <c r="DH169">
        <v>0.437948</v>
      </c>
      <c r="DI169">
        <v>4.6129900000000001E-2</v>
      </c>
      <c r="DJ169">
        <v>3.1791800000000002E-2</v>
      </c>
      <c r="DK169">
        <v>0.117996</v>
      </c>
      <c r="DL169">
        <v>-1.0770399999999999E-2</v>
      </c>
      <c r="DM169">
        <v>5.8625900000000002E-2</v>
      </c>
      <c r="DN169">
        <v>0.15293200000000001</v>
      </c>
      <c r="DO169">
        <v>0.24510499999999999</v>
      </c>
      <c r="DP169">
        <v>2.02483E-2</v>
      </c>
      <c r="DQ169">
        <v>1.1000099999999999</v>
      </c>
      <c r="DR169">
        <v>0.63386600000000004</v>
      </c>
      <c r="DS169" t="s">
        <v>689</v>
      </c>
      <c r="DT169" t="s">
        <v>700</v>
      </c>
      <c r="DU169" t="s">
        <v>701</v>
      </c>
      <c r="DV169" t="s">
        <v>455</v>
      </c>
      <c r="DW169">
        <v>1.7288499999999998E-2</v>
      </c>
      <c r="DX169">
        <v>1.7016799999999999E-2</v>
      </c>
      <c r="EC169">
        <v>13.12</v>
      </c>
      <c r="ED169">
        <v>0</v>
      </c>
      <c r="EE169">
        <v>13.83</v>
      </c>
      <c r="EF169">
        <v>0</v>
      </c>
      <c r="EG169">
        <v>3.55</v>
      </c>
      <c r="EH169">
        <v>0</v>
      </c>
      <c r="EI169">
        <v>2.85</v>
      </c>
      <c r="EJ169">
        <v>4.5</v>
      </c>
      <c r="EK169">
        <v>1</v>
      </c>
      <c r="EL169">
        <v>1</v>
      </c>
      <c r="EM169">
        <v>3.3874</v>
      </c>
      <c r="EP169">
        <v>1</v>
      </c>
      <c r="EQ169">
        <v>1</v>
      </c>
      <c r="ER169">
        <v>28.207000000000001</v>
      </c>
      <c r="ES169">
        <v>28.599</v>
      </c>
      <c r="ET169">
        <v>28.185700000000001</v>
      </c>
      <c r="EU169">
        <v>28.577200000000001</v>
      </c>
      <c r="EV169">
        <v>372.601</v>
      </c>
      <c r="EW169">
        <v>157.36799999999999</v>
      </c>
      <c r="EX169">
        <v>50.231200000000001</v>
      </c>
      <c r="EY169">
        <v>206.86600000000001</v>
      </c>
      <c r="EZ169">
        <v>0</v>
      </c>
      <c r="FA169">
        <v>-373.55</v>
      </c>
      <c r="FB169">
        <v>0</v>
      </c>
      <c r="FC169">
        <v>0</v>
      </c>
      <c r="FD169">
        <v>110.404</v>
      </c>
      <c r="FE169">
        <v>322.58100000000002</v>
      </c>
      <c r="FF169">
        <v>391.38499999999999</v>
      </c>
      <c r="FG169">
        <v>27.673200000000001</v>
      </c>
      <c r="FH169">
        <v>1265.56</v>
      </c>
      <c r="FI169">
        <v>0</v>
      </c>
      <c r="FJ169">
        <v>0</v>
      </c>
      <c r="FK169">
        <v>0</v>
      </c>
      <c r="FL169">
        <v>0</v>
      </c>
      <c r="FM169">
        <v>0</v>
      </c>
      <c r="FN169">
        <v>200.89</v>
      </c>
      <c r="FO169">
        <v>85.082300000000004</v>
      </c>
      <c r="FP169">
        <v>25.115600000000001</v>
      </c>
      <c r="FQ169">
        <v>100.786</v>
      </c>
      <c r="FR169">
        <v>-124.517</v>
      </c>
      <c r="FS169">
        <v>55.201799999999999</v>
      </c>
      <c r="FT169">
        <v>161.55600000000001</v>
      </c>
      <c r="FU169">
        <v>195.69200000000001</v>
      </c>
      <c r="FV169">
        <v>13.836600000000001</v>
      </c>
      <c r="FW169">
        <v>713.64400000000001</v>
      </c>
      <c r="FX169">
        <v>0</v>
      </c>
      <c r="FY169">
        <v>0</v>
      </c>
      <c r="FZ169">
        <v>0</v>
      </c>
      <c r="GA169">
        <v>0</v>
      </c>
      <c r="GB169">
        <v>3.3874</v>
      </c>
      <c r="GC169">
        <v>5320.37</v>
      </c>
      <c r="GD169">
        <v>2351.7199999999998</v>
      </c>
      <c r="GE169">
        <v>44.202100000000002</v>
      </c>
      <c r="GF169">
        <v>3.3874</v>
      </c>
      <c r="GG169">
        <v>5320.37</v>
      </c>
      <c r="GH169">
        <v>2282.39</v>
      </c>
      <c r="GI169">
        <v>42.899099999999997</v>
      </c>
      <c r="GJ169">
        <v>0</v>
      </c>
      <c r="GK169">
        <v>0</v>
      </c>
    </row>
    <row r="170" spans="1:193" x14ac:dyDescent="0.3">
      <c r="A170" s="110">
        <v>45966.88690972222</v>
      </c>
      <c r="B170" t="s">
        <v>859</v>
      </c>
      <c r="D170">
        <v>14</v>
      </c>
      <c r="E170">
        <v>1</v>
      </c>
      <c r="F170">
        <v>2100</v>
      </c>
      <c r="G170" t="s">
        <v>452</v>
      </c>
      <c r="H170" t="s">
        <v>453</v>
      </c>
      <c r="I170">
        <v>0.95</v>
      </c>
      <c r="J170">
        <v>0.78</v>
      </c>
      <c r="K170">
        <v>3.83</v>
      </c>
      <c r="L170">
        <v>116</v>
      </c>
      <c r="M170">
        <v>1468.31</v>
      </c>
      <c r="N170">
        <v>878.52200000000005</v>
      </c>
      <c r="O170">
        <v>275.608</v>
      </c>
      <c r="P170">
        <v>1311.1</v>
      </c>
      <c r="Q170">
        <v>0</v>
      </c>
      <c r="R170">
        <v>-5114.33</v>
      </c>
      <c r="S170">
        <v>0</v>
      </c>
      <c r="T170">
        <v>0</v>
      </c>
      <c r="U170">
        <v>505.55700000000002</v>
      </c>
      <c r="V170">
        <v>2012.64</v>
      </c>
      <c r="W170">
        <v>2025.88</v>
      </c>
      <c r="X170">
        <v>119.621</v>
      </c>
      <c r="Y170">
        <v>3482.9</v>
      </c>
      <c r="Z170">
        <v>3933.54</v>
      </c>
      <c r="AA170">
        <v>296.08999999999997</v>
      </c>
      <c r="AB170">
        <v>0</v>
      </c>
      <c r="AC170">
        <v>0</v>
      </c>
      <c r="AD170">
        <v>0</v>
      </c>
      <c r="AE170">
        <v>0</v>
      </c>
      <c r="AF170">
        <v>0</v>
      </c>
      <c r="AG170">
        <v>0</v>
      </c>
      <c r="AH170">
        <v>5.75</v>
      </c>
      <c r="AI170">
        <v>2.72</v>
      </c>
      <c r="AJ170">
        <v>0.88</v>
      </c>
      <c r="AK170">
        <v>4.2300000000000004</v>
      </c>
      <c r="AL170">
        <v>0</v>
      </c>
      <c r="AM170">
        <v>-8.08</v>
      </c>
      <c r="AN170">
        <v>0</v>
      </c>
      <c r="AO170">
        <v>0</v>
      </c>
      <c r="AP170">
        <v>1.72</v>
      </c>
      <c r="AQ170">
        <v>6.2</v>
      </c>
      <c r="AR170">
        <v>6.62</v>
      </c>
      <c r="AS170">
        <v>0.42</v>
      </c>
      <c r="AT170">
        <v>20.46</v>
      </c>
      <c r="AU170">
        <v>13.58</v>
      </c>
      <c r="AV170">
        <v>2.4500000000000002</v>
      </c>
      <c r="AW170">
        <v>0.4</v>
      </c>
      <c r="AX170">
        <v>0.22</v>
      </c>
      <c r="AY170">
        <v>1.2</v>
      </c>
      <c r="AZ170">
        <v>-1.36</v>
      </c>
      <c r="BA170">
        <v>0</v>
      </c>
      <c r="BB170">
        <v>0</v>
      </c>
      <c r="BC170">
        <v>0.5</v>
      </c>
      <c r="BD170">
        <v>1.43</v>
      </c>
      <c r="BE170">
        <v>1.76</v>
      </c>
      <c r="BF170">
        <v>0.12</v>
      </c>
      <c r="BG170">
        <v>6.72</v>
      </c>
      <c r="BH170">
        <v>0.55335299999999998</v>
      </c>
      <c r="BI170">
        <v>1.7172199999999999E-2</v>
      </c>
      <c r="BJ170">
        <v>3.1471499999999999E-2</v>
      </c>
      <c r="BK170">
        <v>0.17319999999999999</v>
      </c>
      <c r="BL170">
        <v>0</v>
      </c>
      <c r="BM170">
        <v>-1.7686500000000001E-2</v>
      </c>
      <c r="BN170">
        <v>0</v>
      </c>
      <c r="BO170">
        <v>0</v>
      </c>
      <c r="BP170">
        <v>5.8625900000000002E-2</v>
      </c>
      <c r="BQ170">
        <v>0.15040999999999999</v>
      </c>
      <c r="BR170">
        <v>0.24510499999999999</v>
      </c>
      <c r="BS170">
        <v>2.02483E-2</v>
      </c>
      <c r="BT170">
        <v>1.2319</v>
      </c>
      <c r="BU170">
        <v>0.775196</v>
      </c>
      <c r="BV170">
        <v>1647.17</v>
      </c>
      <c r="BW170">
        <v>1047.24</v>
      </c>
      <c r="BX170">
        <v>275.608</v>
      </c>
      <c r="BY170">
        <v>1245.97</v>
      </c>
      <c r="BZ170">
        <v>-5114.33</v>
      </c>
      <c r="CA170">
        <v>505.55700000000002</v>
      </c>
      <c r="CB170">
        <v>2016.99</v>
      </c>
      <c r="CC170">
        <v>2025.88</v>
      </c>
      <c r="CD170">
        <v>119.621</v>
      </c>
      <c r="CE170">
        <v>3769.7</v>
      </c>
      <c r="CF170">
        <v>4215.9799999999996</v>
      </c>
      <c r="CG170">
        <v>343.72399999999999</v>
      </c>
      <c r="CH170">
        <v>0</v>
      </c>
      <c r="CI170">
        <v>0</v>
      </c>
      <c r="CJ170">
        <v>0</v>
      </c>
      <c r="CK170">
        <v>0</v>
      </c>
      <c r="CL170">
        <v>0</v>
      </c>
      <c r="CM170">
        <v>6.46</v>
      </c>
      <c r="CN170">
        <v>3.18</v>
      </c>
      <c r="CO170">
        <v>0.88</v>
      </c>
      <c r="CP170">
        <v>4.01</v>
      </c>
      <c r="CQ170">
        <v>-8.27</v>
      </c>
      <c r="CR170">
        <v>1.72</v>
      </c>
      <c r="CS170">
        <v>6.22</v>
      </c>
      <c r="CT170">
        <v>6.62</v>
      </c>
      <c r="CU170">
        <v>0.42</v>
      </c>
      <c r="CV170">
        <v>21.24</v>
      </c>
      <c r="CW170">
        <v>14.53</v>
      </c>
      <c r="CX170">
        <v>2.72</v>
      </c>
      <c r="CY170">
        <v>0.45</v>
      </c>
      <c r="CZ170">
        <v>0.22</v>
      </c>
      <c r="DA170">
        <v>4.7</v>
      </c>
      <c r="DB170">
        <v>-1.36</v>
      </c>
      <c r="DC170">
        <v>0.5</v>
      </c>
      <c r="DD170">
        <v>1.44</v>
      </c>
      <c r="DE170">
        <v>1.76</v>
      </c>
      <c r="DF170">
        <v>0.12</v>
      </c>
      <c r="DG170">
        <v>10.55</v>
      </c>
      <c r="DH170">
        <v>0.63450300000000004</v>
      </c>
      <c r="DI170">
        <v>1.81312E-2</v>
      </c>
      <c r="DJ170">
        <v>3.1471499999999999E-2</v>
      </c>
      <c r="DK170">
        <v>0.15937499999999999</v>
      </c>
      <c r="DL170">
        <v>-1.7686500000000001E-2</v>
      </c>
      <c r="DM170">
        <v>5.8625900000000002E-2</v>
      </c>
      <c r="DN170">
        <v>0.15079600000000001</v>
      </c>
      <c r="DO170">
        <v>0.24510499999999999</v>
      </c>
      <c r="DP170">
        <v>2.02483E-2</v>
      </c>
      <c r="DQ170">
        <v>1.30057</v>
      </c>
      <c r="DR170">
        <v>0.84348199999999995</v>
      </c>
      <c r="DS170" t="s">
        <v>689</v>
      </c>
      <c r="DT170" t="s">
        <v>700</v>
      </c>
      <c r="DU170" t="s">
        <v>701</v>
      </c>
      <c r="DV170" t="s">
        <v>455</v>
      </c>
      <c r="DW170">
        <v>6.8670999999999996E-2</v>
      </c>
      <c r="DX170">
        <v>6.8285399999999996E-2</v>
      </c>
      <c r="EC170">
        <v>13.58</v>
      </c>
      <c r="ED170">
        <v>0</v>
      </c>
      <c r="EE170">
        <v>14.53</v>
      </c>
      <c r="EF170">
        <v>0</v>
      </c>
      <c r="EG170">
        <v>4.2699999999999996</v>
      </c>
      <c r="EH170">
        <v>0</v>
      </c>
      <c r="EI170">
        <v>3.45</v>
      </c>
      <c r="EJ170">
        <v>4.6399999999999997</v>
      </c>
      <c r="EK170">
        <v>1</v>
      </c>
      <c r="EL170">
        <v>1</v>
      </c>
      <c r="EM170">
        <v>2.8161</v>
      </c>
      <c r="EP170">
        <v>1</v>
      </c>
      <c r="EQ170">
        <v>1</v>
      </c>
      <c r="ER170">
        <v>32.088000000000001</v>
      </c>
      <c r="ES170">
        <v>32.56</v>
      </c>
      <c r="ET170">
        <v>32.053400000000003</v>
      </c>
      <c r="EU170">
        <v>32.523899999999998</v>
      </c>
      <c r="EV170">
        <v>544.005</v>
      </c>
      <c r="EW170">
        <v>88.098299999999995</v>
      </c>
      <c r="EX170">
        <v>49.725099999999998</v>
      </c>
      <c r="EY170">
        <v>266.68200000000002</v>
      </c>
      <c r="EZ170">
        <v>0</v>
      </c>
      <c r="FA170">
        <v>-453.904</v>
      </c>
      <c r="FB170">
        <v>0</v>
      </c>
      <c r="FC170">
        <v>0</v>
      </c>
      <c r="FD170">
        <v>110.404</v>
      </c>
      <c r="FE170">
        <v>318.85500000000002</v>
      </c>
      <c r="FF170">
        <v>391.38499999999999</v>
      </c>
      <c r="FG170">
        <v>27.673200000000001</v>
      </c>
      <c r="FH170">
        <v>1342.92</v>
      </c>
      <c r="FI170">
        <v>0</v>
      </c>
      <c r="FJ170">
        <v>0</v>
      </c>
      <c r="FK170">
        <v>0</v>
      </c>
      <c r="FL170">
        <v>0</v>
      </c>
      <c r="FM170">
        <v>0</v>
      </c>
      <c r="FN170">
        <v>303.81700000000001</v>
      </c>
      <c r="FO170">
        <v>49.509700000000002</v>
      </c>
      <c r="FP170">
        <v>24.862500000000001</v>
      </c>
      <c r="FQ170">
        <v>125.717</v>
      </c>
      <c r="FR170">
        <v>-151.30099999999999</v>
      </c>
      <c r="FS170">
        <v>55.201799999999999</v>
      </c>
      <c r="FT170">
        <v>159.75</v>
      </c>
      <c r="FU170">
        <v>195.69200000000001</v>
      </c>
      <c r="FV170">
        <v>13.836600000000001</v>
      </c>
      <c r="FW170">
        <v>777.08500000000004</v>
      </c>
      <c r="FX170">
        <v>0</v>
      </c>
      <c r="FY170">
        <v>0</v>
      </c>
      <c r="FZ170">
        <v>0</v>
      </c>
      <c r="GA170">
        <v>0</v>
      </c>
      <c r="GB170">
        <v>2.8161</v>
      </c>
      <c r="GC170">
        <v>5115.83</v>
      </c>
      <c r="GD170">
        <v>2128.96</v>
      </c>
      <c r="GE170">
        <v>41.615200000000002</v>
      </c>
      <c r="GF170">
        <v>2.8161</v>
      </c>
      <c r="GG170">
        <v>5115.83</v>
      </c>
      <c r="GH170">
        <v>2048.84</v>
      </c>
      <c r="GI170">
        <v>40.048900000000003</v>
      </c>
      <c r="GJ170">
        <v>0</v>
      </c>
      <c r="GK170">
        <v>0</v>
      </c>
    </row>
    <row r="171" spans="1:193" x14ac:dyDescent="0.3">
      <c r="A171" s="110">
        <v>45966.887546296297</v>
      </c>
      <c r="B171" t="s">
        <v>860</v>
      </c>
      <c r="D171">
        <v>15</v>
      </c>
      <c r="E171">
        <v>1</v>
      </c>
      <c r="F171">
        <v>2100</v>
      </c>
      <c r="G171" t="s">
        <v>452</v>
      </c>
      <c r="H171" t="s">
        <v>453</v>
      </c>
      <c r="I171">
        <v>0.56000000000000005</v>
      </c>
      <c r="J171">
        <v>0.42</v>
      </c>
      <c r="K171">
        <v>3.17</v>
      </c>
      <c r="L171">
        <v>214</v>
      </c>
      <c r="M171">
        <v>79.418099999999995</v>
      </c>
      <c r="N171">
        <v>3839.28</v>
      </c>
      <c r="O171">
        <v>277.42</v>
      </c>
      <c r="P171">
        <v>678.88499999999999</v>
      </c>
      <c r="Q171">
        <v>0</v>
      </c>
      <c r="R171">
        <v>-7993.85</v>
      </c>
      <c r="S171">
        <v>0</v>
      </c>
      <c r="T171">
        <v>0</v>
      </c>
      <c r="U171">
        <v>505.55700000000002</v>
      </c>
      <c r="V171">
        <v>2091.3200000000002</v>
      </c>
      <c r="W171">
        <v>2025.88</v>
      </c>
      <c r="X171">
        <v>119.621</v>
      </c>
      <c r="Y171">
        <v>1623.53</v>
      </c>
      <c r="Z171">
        <v>4875</v>
      </c>
      <c r="AA171">
        <v>854.81399999999996</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0.18</v>
      </c>
      <c r="AW171">
        <v>1.69</v>
      </c>
      <c r="AX171">
        <v>0.23</v>
      </c>
      <c r="AY171">
        <v>0.57999999999999996</v>
      </c>
      <c r="AZ171">
        <v>-2.16</v>
      </c>
      <c r="BA171">
        <v>0</v>
      </c>
      <c r="BB171">
        <v>0</v>
      </c>
      <c r="BC171">
        <v>0.5</v>
      </c>
      <c r="BD171">
        <v>1.49</v>
      </c>
      <c r="BE171">
        <v>1.76</v>
      </c>
      <c r="BF171">
        <v>0.12</v>
      </c>
      <c r="BG171">
        <v>4.3899999999999997</v>
      </c>
      <c r="BH171">
        <v>4.0420200000000003E-2</v>
      </c>
      <c r="BI171">
        <v>0.14819199999999999</v>
      </c>
      <c r="BJ171">
        <v>3.1678400000000002E-2</v>
      </c>
      <c r="BK171">
        <v>7.3394000000000001E-2</v>
      </c>
      <c r="BL171">
        <v>0</v>
      </c>
      <c r="BM171">
        <v>-3.0804499999999999E-2</v>
      </c>
      <c r="BN171">
        <v>0</v>
      </c>
      <c r="BO171">
        <v>0</v>
      </c>
      <c r="BP171">
        <v>5.8625900000000002E-2</v>
      </c>
      <c r="BQ171">
        <v>0.157828</v>
      </c>
      <c r="BR171">
        <v>0.24510499999999999</v>
      </c>
      <c r="BS171">
        <v>2.02483E-2</v>
      </c>
      <c r="BT171">
        <v>0.74468699999999999</v>
      </c>
      <c r="BU171">
        <v>0.293684</v>
      </c>
      <c r="BV171">
        <v>104.179</v>
      </c>
      <c r="BW171">
        <v>4034.17</v>
      </c>
      <c r="BX171">
        <v>277.42</v>
      </c>
      <c r="BY171">
        <v>666.27599999999995</v>
      </c>
      <c r="BZ171">
        <v>-7993.85</v>
      </c>
      <c r="CA171">
        <v>505.55700000000002</v>
      </c>
      <c r="CB171">
        <v>2094.3200000000002</v>
      </c>
      <c r="CC171">
        <v>2025.88</v>
      </c>
      <c r="CD171">
        <v>119.621</v>
      </c>
      <c r="CE171">
        <v>1833.57</v>
      </c>
      <c r="CF171">
        <v>5082.04</v>
      </c>
      <c r="CG171">
        <v>890.495</v>
      </c>
      <c r="CH171">
        <v>0</v>
      </c>
      <c r="CI171">
        <v>0</v>
      </c>
      <c r="CJ171">
        <v>0</v>
      </c>
      <c r="CK171">
        <v>0</v>
      </c>
      <c r="CL171">
        <v>0</v>
      </c>
      <c r="CM171">
        <v>0.47</v>
      </c>
      <c r="CN171">
        <v>12.18</v>
      </c>
      <c r="CO171">
        <v>0.89</v>
      </c>
      <c r="CP171">
        <v>2.1</v>
      </c>
      <c r="CQ171">
        <v>-12.02</v>
      </c>
      <c r="CR171">
        <v>1.72</v>
      </c>
      <c r="CS171">
        <v>6.47</v>
      </c>
      <c r="CT171">
        <v>6.61</v>
      </c>
      <c r="CU171">
        <v>0.42</v>
      </c>
      <c r="CV171">
        <v>18.84</v>
      </c>
      <c r="CW171">
        <v>15.64</v>
      </c>
      <c r="CX171">
        <v>0.23</v>
      </c>
      <c r="CY171">
        <v>1.74</v>
      </c>
      <c r="CZ171">
        <v>0.23</v>
      </c>
      <c r="DA171">
        <v>3.64</v>
      </c>
      <c r="DB171">
        <v>-2.16</v>
      </c>
      <c r="DC171">
        <v>0.5</v>
      </c>
      <c r="DD171">
        <v>1.5</v>
      </c>
      <c r="DE171">
        <v>1.76</v>
      </c>
      <c r="DF171">
        <v>0.12</v>
      </c>
      <c r="DG171">
        <v>7.56</v>
      </c>
      <c r="DH171">
        <v>5.7154999999999997E-2</v>
      </c>
      <c r="DI171">
        <v>0.149288</v>
      </c>
      <c r="DJ171">
        <v>3.1678400000000002E-2</v>
      </c>
      <c r="DK171">
        <v>6.9478200000000004E-2</v>
      </c>
      <c r="DL171">
        <v>-3.0804499999999999E-2</v>
      </c>
      <c r="DM171">
        <v>5.8625900000000002E-2</v>
      </c>
      <c r="DN171">
        <v>0.15784599999999999</v>
      </c>
      <c r="DO171">
        <v>0.24510499999999999</v>
      </c>
      <c r="DP171">
        <v>2.02483E-2</v>
      </c>
      <c r="DQ171">
        <v>0.75861999999999996</v>
      </c>
      <c r="DR171">
        <v>0.30759999999999998</v>
      </c>
      <c r="DS171" t="s">
        <v>689</v>
      </c>
      <c r="DT171" t="s">
        <v>700</v>
      </c>
      <c r="DU171" t="s">
        <v>701</v>
      </c>
      <c r="DV171" t="s">
        <v>455</v>
      </c>
      <c r="DW171">
        <v>1.39335E-2</v>
      </c>
      <c r="DX171">
        <v>1.39154E-2</v>
      </c>
      <c r="EC171">
        <v>15.08</v>
      </c>
      <c r="ED171">
        <v>0</v>
      </c>
      <c r="EE171">
        <v>15.64</v>
      </c>
      <c r="EF171">
        <v>0</v>
      </c>
      <c r="EG171">
        <v>2.68</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40.909799999999997</v>
      </c>
      <c r="EW171">
        <v>375.69600000000003</v>
      </c>
      <c r="EX171">
        <v>50.052</v>
      </c>
      <c r="EY171">
        <v>128.29</v>
      </c>
      <c r="EZ171">
        <v>0</v>
      </c>
      <c r="FA171">
        <v>-720.75</v>
      </c>
      <c r="FB171">
        <v>0</v>
      </c>
      <c r="FC171">
        <v>0</v>
      </c>
      <c r="FD171">
        <v>110.404</v>
      </c>
      <c r="FE171">
        <v>331.83600000000001</v>
      </c>
      <c r="FF171">
        <v>391.38499999999999</v>
      </c>
      <c r="FG171">
        <v>27.673200000000001</v>
      </c>
      <c r="FH171">
        <v>735.495</v>
      </c>
      <c r="FI171">
        <v>0</v>
      </c>
      <c r="FJ171">
        <v>0</v>
      </c>
      <c r="FK171">
        <v>0</v>
      </c>
      <c r="FL171">
        <v>0</v>
      </c>
      <c r="FM171">
        <v>0</v>
      </c>
      <c r="FN171">
        <v>25.975000000000001</v>
      </c>
      <c r="FO171">
        <v>192.43700000000001</v>
      </c>
      <c r="FP171">
        <v>25.026</v>
      </c>
      <c r="FQ171">
        <v>62.962400000000002</v>
      </c>
      <c r="FR171">
        <v>-240.25</v>
      </c>
      <c r="FS171">
        <v>55.201799999999999</v>
      </c>
      <c r="FT171">
        <v>166.11799999999999</v>
      </c>
      <c r="FU171">
        <v>195.69200000000001</v>
      </c>
      <c r="FV171">
        <v>13.836600000000001</v>
      </c>
      <c r="FW171">
        <v>496.99900000000002</v>
      </c>
      <c r="FX171">
        <v>0</v>
      </c>
      <c r="FY171">
        <v>0</v>
      </c>
      <c r="FZ171">
        <v>0</v>
      </c>
      <c r="GA171">
        <v>0</v>
      </c>
      <c r="GB171">
        <v>4.7460000000000004</v>
      </c>
      <c r="GC171">
        <v>7996.19</v>
      </c>
      <c r="GD171">
        <v>3626.24</v>
      </c>
      <c r="GE171">
        <v>45.349600000000002</v>
      </c>
      <c r="GF171">
        <v>4.7460000000000004</v>
      </c>
      <c r="GG171">
        <v>7996.19</v>
      </c>
      <c r="GH171">
        <v>3557.07</v>
      </c>
      <c r="GI171">
        <v>44.4846</v>
      </c>
      <c r="GJ171">
        <v>0</v>
      </c>
      <c r="GK171">
        <v>0</v>
      </c>
    </row>
    <row r="172" spans="1:193" x14ac:dyDescent="0.3">
      <c r="A172" s="110">
        <v>45966.888159722221</v>
      </c>
      <c r="B172" t="s">
        <v>861</v>
      </c>
      <c r="D172">
        <v>16</v>
      </c>
      <c r="E172">
        <v>1</v>
      </c>
      <c r="F172">
        <v>2100</v>
      </c>
      <c r="G172" t="s">
        <v>452</v>
      </c>
      <c r="H172" t="s">
        <v>453</v>
      </c>
      <c r="I172">
        <v>0.77</v>
      </c>
      <c r="J172">
        <v>0.75</v>
      </c>
      <c r="K172">
        <v>4.42</v>
      </c>
      <c r="L172" t="s">
        <v>688</v>
      </c>
      <c r="M172">
        <v>2953.53</v>
      </c>
      <c r="N172">
        <v>18.252199999999998</v>
      </c>
      <c r="O172">
        <v>277.75799999999998</v>
      </c>
      <c r="P172">
        <v>1378.77</v>
      </c>
      <c r="Q172">
        <v>0</v>
      </c>
      <c r="R172">
        <v>-4061.59</v>
      </c>
      <c r="S172">
        <v>0</v>
      </c>
      <c r="T172">
        <v>0</v>
      </c>
      <c r="U172">
        <v>505.55700000000002</v>
      </c>
      <c r="V172">
        <v>1965.08</v>
      </c>
      <c r="W172">
        <v>2025.88</v>
      </c>
      <c r="X172">
        <v>119.621</v>
      </c>
      <c r="Y172">
        <v>5182.8599999999997</v>
      </c>
      <c r="Z172">
        <v>4628.3100000000004</v>
      </c>
      <c r="AA172">
        <v>12.6944</v>
      </c>
      <c r="AB172">
        <v>0</v>
      </c>
      <c r="AC172">
        <v>0</v>
      </c>
      <c r="AD172">
        <v>0</v>
      </c>
      <c r="AE172">
        <v>0</v>
      </c>
      <c r="AF172">
        <v>0</v>
      </c>
      <c r="AG172">
        <v>0</v>
      </c>
      <c r="AH172">
        <v>11.01</v>
      </c>
      <c r="AI172">
        <v>0.05</v>
      </c>
      <c r="AJ172">
        <v>0.89</v>
      </c>
      <c r="AK172">
        <v>4.58</v>
      </c>
      <c r="AL172">
        <v>0</v>
      </c>
      <c r="AM172">
        <v>-6.23</v>
      </c>
      <c r="AN172">
        <v>0</v>
      </c>
      <c r="AO172">
        <v>0</v>
      </c>
      <c r="AP172">
        <v>1.75</v>
      </c>
      <c r="AQ172">
        <v>6.12</v>
      </c>
      <c r="AR172">
        <v>6.68</v>
      </c>
      <c r="AS172">
        <v>0.42</v>
      </c>
      <c r="AT172">
        <v>25.27</v>
      </c>
      <c r="AU172">
        <v>16.53</v>
      </c>
      <c r="AV172">
        <v>3.87</v>
      </c>
      <c r="AW172">
        <v>0.01</v>
      </c>
      <c r="AX172">
        <v>0.23</v>
      </c>
      <c r="AY172">
        <v>1.27</v>
      </c>
      <c r="AZ172">
        <v>-0.94</v>
      </c>
      <c r="BA172">
        <v>0</v>
      </c>
      <c r="BB172">
        <v>0</v>
      </c>
      <c r="BC172">
        <v>0.5</v>
      </c>
      <c r="BD172">
        <v>1.4</v>
      </c>
      <c r="BE172">
        <v>1.76</v>
      </c>
      <c r="BF172">
        <v>0.12</v>
      </c>
      <c r="BG172">
        <v>8.2200000000000006</v>
      </c>
      <c r="BH172">
        <v>0.70703800000000006</v>
      </c>
      <c r="BI172">
        <v>0</v>
      </c>
      <c r="BJ172">
        <v>3.1717099999999998E-2</v>
      </c>
      <c r="BK172">
        <v>0.16411899999999999</v>
      </c>
      <c r="BL172">
        <v>0</v>
      </c>
      <c r="BM172">
        <v>-9.3560299999999996E-3</v>
      </c>
      <c r="BN172">
        <v>0</v>
      </c>
      <c r="BO172">
        <v>0</v>
      </c>
      <c r="BP172">
        <v>5.8625900000000002E-2</v>
      </c>
      <c r="BQ172">
        <v>0.14718700000000001</v>
      </c>
      <c r="BR172">
        <v>0.24510499999999999</v>
      </c>
      <c r="BS172">
        <v>2.02483E-2</v>
      </c>
      <c r="BT172">
        <v>1.3646799999999999</v>
      </c>
      <c r="BU172">
        <v>0.90287399999999995</v>
      </c>
      <c r="BV172">
        <v>3146.73</v>
      </c>
      <c r="BW172">
        <v>73.124799999999993</v>
      </c>
      <c r="BX172">
        <v>277.75799999999998</v>
      </c>
      <c r="BY172">
        <v>1303.8699999999999</v>
      </c>
      <c r="BZ172">
        <v>-4061.59</v>
      </c>
      <c r="CA172">
        <v>505.55700000000002</v>
      </c>
      <c r="CB172">
        <v>1971.9</v>
      </c>
      <c r="CC172">
        <v>2025.88</v>
      </c>
      <c r="CD172">
        <v>119.621</v>
      </c>
      <c r="CE172">
        <v>5362.84</v>
      </c>
      <c r="CF172">
        <v>4801.4799999999996</v>
      </c>
      <c r="CG172">
        <v>47.247199999999999</v>
      </c>
      <c r="CH172">
        <v>0</v>
      </c>
      <c r="CI172">
        <v>0</v>
      </c>
      <c r="CJ172">
        <v>0</v>
      </c>
      <c r="CK172">
        <v>0</v>
      </c>
      <c r="CL172">
        <v>0</v>
      </c>
      <c r="CM172">
        <v>11.87</v>
      </c>
      <c r="CN172">
        <v>0.2</v>
      </c>
      <c r="CO172">
        <v>0.89</v>
      </c>
      <c r="CP172">
        <v>4.34</v>
      </c>
      <c r="CQ172">
        <v>-6.27</v>
      </c>
      <c r="CR172">
        <v>1.75</v>
      </c>
      <c r="CS172">
        <v>6.14</v>
      </c>
      <c r="CT172">
        <v>6.68</v>
      </c>
      <c r="CU172">
        <v>0.42</v>
      </c>
      <c r="CV172">
        <v>26.02</v>
      </c>
      <c r="CW172">
        <v>17.3</v>
      </c>
      <c r="CX172">
        <v>4.24</v>
      </c>
      <c r="CY172">
        <v>0.04</v>
      </c>
      <c r="CZ172">
        <v>0.23</v>
      </c>
      <c r="DA172">
        <v>5.28</v>
      </c>
      <c r="DB172">
        <v>-0.94</v>
      </c>
      <c r="DC172">
        <v>0.5</v>
      </c>
      <c r="DD172">
        <v>1.41</v>
      </c>
      <c r="DE172">
        <v>1.76</v>
      </c>
      <c r="DF172">
        <v>0.12</v>
      </c>
      <c r="DG172">
        <v>12.64</v>
      </c>
      <c r="DH172">
        <v>0.76954199999999995</v>
      </c>
      <c r="DI172" s="117">
        <v>6.3222199999999999E-6</v>
      </c>
      <c r="DJ172">
        <v>3.1717099999999998E-2</v>
      </c>
      <c r="DK172">
        <v>0.165657</v>
      </c>
      <c r="DL172">
        <v>-9.3560299999999996E-3</v>
      </c>
      <c r="DM172">
        <v>5.8625900000000002E-2</v>
      </c>
      <c r="DN172">
        <v>0.14764099999999999</v>
      </c>
      <c r="DO172">
        <v>0.24510499999999999</v>
      </c>
      <c r="DP172">
        <v>2.02483E-2</v>
      </c>
      <c r="DQ172">
        <v>1.42919</v>
      </c>
      <c r="DR172">
        <v>0.96692199999999995</v>
      </c>
      <c r="DS172" t="s">
        <v>689</v>
      </c>
      <c r="DT172" t="s">
        <v>700</v>
      </c>
      <c r="DU172" t="s">
        <v>701</v>
      </c>
      <c r="DV172" t="s">
        <v>455</v>
      </c>
      <c r="DW172">
        <v>6.4501900000000001E-2</v>
      </c>
      <c r="DX172">
        <v>6.4048099999999997E-2</v>
      </c>
      <c r="EC172">
        <v>16.53</v>
      </c>
      <c r="ED172">
        <v>0</v>
      </c>
      <c r="EE172">
        <v>17.3</v>
      </c>
      <c r="EF172">
        <v>0</v>
      </c>
      <c r="EG172">
        <v>5.38</v>
      </c>
      <c r="EH172">
        <v>0</v>
      </c>
      <c r="EI172">
        <v>4.57</v>
      </c>
      <c r="EJ172">
        <v>5.22</v>
      </c>
      <c r="EK172">
        <v>1</v>
      </c>
      <c r="EL172">
        <v>1</v>
      </c>
      <c r="EM172">
        <v>2.4590000000000001</v>
      </c>
      <c r="EP172">
        <v>1</v>
      </c>
      <c r="EQ172">
        <v>1</v>
      </c>
      <c r="ER172">
        <v>37.357999999999997</v>
      </c>
      <c r="ES172">
        <v>37.936</v>
      </c>
      <c r="ET172">
        <v>37.316099999999999</v>
      </c>
      <c r="EU172">
        <v>37.893999999999998</v>
      </c>
      <c r="EV172">
        <v>859.28899999999999</v>
      </c>
      <c r="EW172">
        <v>2.6994699999999998</v>
      </c>
      <c r="EX172">
        <v>50.113100000000003</v>
      </c>
      <c r="EY172">
        <v>282.64400000000001</v>
      </c>
      <c r="EZ172">
        <v>0</v>
      </c>
      <c r="FA172">
        <v>-312.07</v>
      </c>
      <c r="FB172">
        <v>0</v>
      </c>
      <c r="FC172">
        <v>0</v>
      </c>
      <c r="FD172">
        <v>110.404</v>
      </c>
      <c r="FE172">
        <v>312.27699999999999</v>
      </c>
      <c r="FF172">
        <v>391.38499999999999</v>
      </c>
      <c r="FG172">
        <v>27.673200000000001</v>
      </c>
      <c r="FH172">
        <v>1724.41</v>
      </c>
      <c r="FI172">
        <v>0</v>
      </c>
      <c r="FJ172">
        <v>0</v>
      </c>
      <c r="FK172">
        <v>0</v>
      </c>
      <c r="FL172">
        <v>0</v>
      </c>
      <c r="FM172">
        <v>0</v>
      </c>
      <c r="FN172">
        <v>472.44499999999999</v>
      </c>
      <c r="FO172">
        <v>4.3936599999999997</v>
      </c>
      <c r="FP172">
        <v>25.0566</v>
      </c>
      <c r="FQ172">
        <v>133.393</v>
      </c>
      <c r="FR172">
        <v>-104.023</v>
      </c>
      <c r="FS172">
        <v>55.201799999999999</v>
      </c>
      <c r="FT172">
        <v>156.58699999999999</v>
      </c>
      <c r="FU172">
        <v>195.69200000000001</v>
      </c>
      <c r="FV172">
        <v>13.836600000000001</v>
      </c>
      <c r="FW172">
        <v>952.58299999999997</v>
      </c>
      <c r="FX172">
        <v>0</v>
      </c>
      <c r="FY172">
        <v>0</v>
      </c>
      <c r="FZ172">
        <v>0</v>
      </c>
      <c r="GA172">
        <v>0</v>
      </c>
      <c r="GB172">
        <v>2.4590000000000001</v>
      </c>
      <c r="GC172">
        <v>4062.78</v>
      </c>
      <c r="GD172">
        <v>1735.92</v>
      </c>
      <c r="GE172">
        <v>42.7273</v>
      </c>
      <c r="GF172">
        <v>2.4590000000000001</v>
      </c>
      <c r="GG172">
        <v>4062.78</v>
      </c>
      <c r="GH172">
        <v>1719.08</v>
      </c>
      <c r="GI172">
        <v>42.312899999999999</v>
      </c>
      <c r="GJ172">
        <v>0</v>
      </c>
      <c r="GK172">
        <v>0</v>
      </c>
    </row>
    <row r="173" spans="1:193" x14ac:dyDescent="0.3">
      <c r="A173" s="110">
        <v>45966.888807870368</v>
      </c>
      <c r="B173" t="s">
        <v>862</v>
      </c>
      <c r="D173">
        <v>1</v>
      </c>
      <c r="E173">
        <v>1</v>
      </c>
      <c r="F173">
        <v>2700</v>
      </c>
      <c r="G173" t="s">
        <v>452</v>
      </c>
      <c r="H173" t="s">
        <v>453</v>
      </c>
      <c r="I173">
        <v>0.46</v>
      </c>
      <c r="J173">
        <v>0.47</v>
      </c>
      <c r="K173">
        <v>3.74</v>
      </c>
      <c r="L173" t="s">
        <v>688</v>
      </c>
      <c r="M173">
        <v>2943.96</v>
      </c>
      <c r="N173">
        <v>0</v>
      </c>
      <c r="O173">
        <v>335.12599999999998</v>
      </c>
      <c r="P173">
        <v>1960.32</v>
      </c>
      <c r="Q173">
        <v>0</v>
      </c>
      <c r="R173">
        <v>-4376.13</v>
      </c>
      <c r="S173">
        <v>0</v>
      </c>
      <c r="T173">
        <v>0</v>
      </c>
      <c r="U173">
        <v>615.745</v>
      </c>
      <c r="V173">
        <v>2140.85</v>
      </c>
      <c r="W173">
        <v>2371.31</v>
      </c>
      <c r="X173">
        <v>151.51499999999999</v>
      </c>
      <c r="Y173">
        <v>6142.69</v>
      </c>
      <c r="Z173">
        <v>5239.3999999999996</v>
      </c>
      <c r="AB173">
        <v>0</v>
      </c>
      <c r="AC173">
        <v>0</v>
      </c>
      <c r="AD173">
        <v>0</v>
      </c>
      <c r="AE173">
        <v>0</v>
      </c>
      <c r="AF173">
        <v>0</v>
      </c>
      <c r="AG173">
        <v>0</v>
      </c>
      <c r="AH173">
        <v>8.32</v>
      </c>
      <c r="AI173">
        <v>0</v>
      </c>
      <c r="AJ173">
        <v>0.83</v>
      </c>
      <c r="AK173">
        <v>4.9000000000000004</v>
      </c>
      <c r="AL173">
        <v>0</v>
      </c>
      <c r="AM173">
        <v>-5.15</v>
      </c>
      <c r="AN173">
        <v>0</v>
      </c>
      <c r="AO173">
        <v>0</v>
      </c>
      <c r="AP173">
        <v>1.69</v>
      </c>
      <c r="AQ173">
        <v>5.17</v>
      </c>
      <c r="AR173">
        <v>6.1</v>
      </c>
      <c r="AS173">
        <v>0.42</v>
      </c>
      <c r="AT173">
        <v>22.28</v>
      </c>
      <c r="AU173">
        <v>14.05</v>
      </c>
      <c r="AV173">
        <v>3</v>
      </c>
      <c r="AW173">
        <v>0</v>
      </c>
      <c r="AX173">
        <v>0.21</v>
      </c>
      <c r="AY173">
        <v>1.22</v>
      </c>
      <c r="AZ173">
        <v>-0.77</v>
      </c>
      <c r="BA173">
        <v>0</v>
      </c>
      <c r="BB173">
        <v>0</v>
      </c>
      <c r="BC173">
        <v>0.47</v>
      </c>
      <c r="BD173">
        <v>1.18</v>
      </c>
      <c r="BE173">
        <v>1.6</v>
      </c>
      <c r="BF173">
        <v>0.12</v>
      </c>
      <c r="BG173">
        <v>7.03</v>
      </c>
      <c r="BH173">
        <v>0.68571099999999996</v>
      </c>
      <c r="BI173">
        <v>0</v>
      </c>
      <c r="BJ173">
        <v>3.8267799999999998E-2</v>
      </c>
      <c r="BK173">
        <v>0.15590000000000001</v>
      </c>
      <c r="BL173">
        <v>0</v>
      </c>
      <c r="BM173">
        <v>-7.2726600000000002E-3</v>
      </c>
      <c r="BN173">
        <v>0</v>
      </c>
      <c r="BO173">
        <v>0</v>
      </c>
      <c r="BP173">
        <v>7.1403599999999998E-2</v>
      </c>
      <c r="BQ173">
        <v>0.141376</v>
      </c>
      <c r="BR173">
        <v>0.28698899999999999</v>
      </c>
      <c r="BS173">
        <v>2.56469E-2</v>
      </c>
      <c r="BT173">
        <v>1.39802</v>
      </c>
      <c r="BU173">
        <v>0.87987899999999997</v>
      </c>
      <c r="BV173">
        <v>3080.2</v>
      </c>
      <c r="BW173">
        <v>0</v>
      </c>
      <c r="BX173">
        <v>335.12599999999998</v>
      </c>
      <c r="BY173">
        <v>1910.08</v>
      </c>
      <c r="BZ173">
        <v>-4376.13</v>
      </c>
      <c r="CA173">
        <v>615.745</v>
      </c>
      <c r="CB173">
        <v>2147.06</v>
      </c>
      <c r="CC173">
        <v>2371.31</v>
      </c>
      <c r="CD173">
        <v>151.51499999999999</v>
      </c>
      <c r="CE173">
        <v>6234.9</v>
      </c>
      <c r="CF173">
        <v>5325.4</v>
      </c>
      <c r="CH173">
        <v>0</v>
      </c>
      <c r="CI173">
        <v>0</v>
      </c>
      <c r="CJ173">
        <v>0</v>
      </c>
      <c r="CK173">
        <v>0</v>
      </c>
      <c r="CL173">
        <v>0</v>
      </c>
      <c r="CM173">
        <v>8.92</v>
      </c>
      <c r="CN173">
        <v>0</v>
      </c>
      <c r="CO173">
        <v>0.83</v>
      </c>
      <c r="CP173">
        <v>4.76</v>
      </c>
      <c r="CQ173">
        <v>-5.15</v>
      </c>
      <c r="CR173">
        <v>1.69</v>
      </c>
      <c r="CS173">
        <v>5.18</v>
      </c>
      <c r="CT173">
        <v>6.1</v>
      </c>
      <c r="CU173">
        <v>0.42</v>
      </c>
      <c r="CV173">
        <v>22.75</v>
      </c>
      <c r="CW173">
        <v>14.51</v>
      </c>
      <c r="CX173">
        <v>3.22</v>
      </c>
      <c r="CY173">
        <v>0</v>
      </c>
      <c r="CZ173">
        <v>0.21</v>
      </c>
      <c r="DA173">
        <v>4.7300000000000004</v>
      </c>
      <c r="DB173">
        <v>-0.77</v>
      </c>
      <c r="DC173">
        <v>0.47</v>
      </c>
      <c r="DD173">
        <v>1.19</v>
      </c>
      <c r="DE173">
        <v>1.6</v>
      </c>
      <c r="DF173">
        <v>0.12</v>
      </c>
      <c r="DG173">
        <v>10.77</v>
      </c>
      <c r="DH173">
        <v>0.74066299999999996</v>
      </c>
      <c r="DI173">
        <v>0</v>
      </c>
      <c r="DJ173">
        <v>3.8267799999999998E-2</v>
      </c>
      <c r="DK173">
        <v>0.15051500000000001</v>
      </c>
      <c r="DL173">
        <v>-7.2726600000000002E-3</v>
      </c>
      <c r="DM173">
        <v>7.1403599999999998E-2</v>
      </c>
      <c r="DN173">
        <v>0.14177000000000001</v>
      </c>
      <c r="DO173">
        <v>0.28698899999999999</v>
      </c>
      <c r="DP173">
        <v>2.56469E-2</v>
      </c>
      <c r="DQ173">
        <v>1.44798</v>
      </c>
      <c r="DR173">
        <v>0.92944599999999999</v>
      </c>
      <c r="DS173" t="s">
        <v>689</v>
      </c>
      <c r="DT173" t="s">
        <v>700</v>
      </c>
      <c r="DU173" t="s">
        <v>701</v>
      </c>
      <c r="DV173" t="s">
        <v>455</v>
      </c>
      <c r="DW173">
        <v>4.9960499999999998E-2</v>
      </c>
      <c r="DX173">
        <v>4.9566800000000001E-2</v>
      </c>
      <c r="EC173">
        <v>14.05</v>
      </c>
      <c r="ED173">
        <v>0</v>
      </c>
      <c r="EE173">
        <v>14.51</v>
      </c>
      <c r="EF173">
        <v>0</v>
      </c>
      <c r="EG173">
        <v>4.43</v>
      </c>
      <c r="EH173">
        <v>0</v>
      </c>
      <c r="EI173">
        <v>3.48</v>
      </c>
      <c r="EJ173">
        <v>4.68</v>
      </c>
      <c r="EK173">
        <v>1</v>
      </c>
      <c r="EL173">
        <v>1</v>
      </c>
      <c r="EM173">
        <v>3.4110999999999998</v>
      </c>
      <c r="EP173">
        <v>1</v>
      </c>
      <c r="EQ173">
        <v>1</v>
      </c>
      <c r="ER173">
        <v>36.350999999999999</v>
      </c>
      <c r="ES173">
        <v>36.909999999999997</v>
      </c>
      <c r="ET173">
        <v>36.276400000000002</v>
      </c>
      <c r="EU173">
        <v>36.833100000000002</v>
      </c>
      <c r="EV173">
        <v>856.69500000000005</v>
      </c>
      <c r="EW173">
        <v>0</v>
      </c>
      <c r="EX173">
        <v>60.463299999999997</v>
      </c>
      <c r="EY173">
        <v>347.91899999999998</v>
      </c>
      <c r="EZ173">
        <v>0</v>
      </c>
      <c r="FA173">
        <v>-330.875</v>
      </c>
      <c r="FB173">
        <v>0</v>
      </c>
      <c r="FC173">
        <v>0</v>
      </c>
      <c r="FD173">
        <v>134.46700000000001</v>
      </c>
      <c r="FE173">
        <v>337.10700000000003</v>
      </c>
      <c r="FF173">
        <v>457.98599999999999</v>
      </c>
      <c r="FG173">
        <v>35.051499999999997</v>
      </c>
      <c r="FH173">
        <v>1898.81</v>
      </c>
      <c r="FI173">
        <v>0</v>
      </c>
      <c r="FJ173">
        <v>0</v>
      </c>
      <c r="FK173">
        <v>0</v>
      </c>
      <c r="FL173">
        <v>0</v>
      </c>
      <c r="FM173">
        <v>0</v>
      </c>
      <c r="FN173">
        <v>465.39800000000002</v>
      </c>
      <c r="FO173">
        <v>0</v>
      </c>
      <c r="FP173">
        <v>30.2317</v>
      </c>
      <c r="FQ173">
        <v>169.06399999999999</v>
      </c>
      <c r="FR173">
        <v>-110.292</v>
      </c>
      <c r="FS173">
        <v>67.2333</v>
      </c>
      <c r="FT173">
        <v>168.934</v>
      </c>
      <c r="FU173">
        <v>228.99299999999999</v>
      </c>
      <c r="FV173">
        <v>17.5258</v>
      </c>
      <c r="FW173">
        <v>1037.0899999999999</v>
      </c>
      <c r="FX173">
        <v>0</v>
      </c>
      <c r="FY173">
        <v>0</v>
      </c>
      <c r="FZ173">
        <v>0</v>
      </c>
      <c r="GA173">
        <v>0</v>
      </c>
      <c r="GB173">
        <v>3.4110999999999998</v>
      </c>
      <c r="GC173">
        <v>4377.41</v>
      </c>
      <c r="GD173">
        <v>1808.05</v>
      </c>
      <c r="GE173">
        <v>41.304200000000002</v>
      </c>
      <c r="GF173">
        <v>3.4110999999999998</v>
      </c>
      <c r="GG173">
        <v>4377.41</v>
      </c>
      <c r="GH173">
        <v>1811.28</v>
      </c>
      <c r="GI173">
        <v>41.377899999999997</v>
      </c>
      <c r="GJ173">
        <v>0</v>
      </c>
      <c r="GK173">
        <v>0</v>
      </c>
    </row>
    <row r="174" spans="1:193" x14ac:dyDescent="0.3">
      <c r="A174" s="110">
        <v>45966.889456018522</v>
      </c>
      <c r="B174" t="s">
        <v>863</v>
      </c>
      <c r="D174">
        <v>2</v>
      </c>
      <c r="E174">
        <v>1</v>
      </c>
      <c r="F174">
        <v>2700</v>
      </c>
      <c r="G174" t="s">
        <v>452</v>
      </c>
      <c r="H174" t="s">
        <v>453</v>
      </c>
      <c r="I174">
        <v>0.4</v>
      </c>
      <c r="J174">
        <v>0.4</v>
      </c>
      <c r="K174">
        <v>3.71</v>
      </c>
      <c r="L174" t="s">
        <v>688</v>
      </c>
      <c r="M174">
        <v>2025.85</v>
      </c>
      <c r="N174">
        <v>0</v>
      </c>
      <c r="O174">
        <v>343.46199999999999</v>
      </c>
      <c r="P174">
        <v>1687.69</v>
      </c>
      <c r="Q174">
        <v>0</v>
      </c>
      <c r="R174">
        <v>-4391.8500000000004</v>
      </c>
      <c r="S174">
        <v>0</v>
      </c>
      <c r="T174">
        <v>0</v>
      </c>
      <c r="U174">
        <v>615.745</v>
      </c>
      <c r="V174">
        <v>2174.08</v>
      </c>
      <c r="W174">
        <v>2371.31</v>
      </c>
      <c r="X174">
        <v>151.51499999999999</v>
      </c>
      <c r="Y174">
        <v>4977.79</v>
      </c>
      <c r="Z174">
        <v>4057</v>
      </c>
      <c r="AB174">
        <v>0</v>
      </c>
      <c r="AC174">
        <v>0</v>
      </c>
      <c r="AD174">
        <v>0</v>
      </c>
      <c r="AE174">
        <v>0</v>
      </c>
      <c r="AF174">
        <v>0</v>
      </c>
      <c r="AG174">
        <v>0</v>
      </c>
      <c r="AH174">
        <v>6.14</v>
      </c>
      <c r="AI174">
        <v>0</v>
      </c>
      <c r="AJ174">
        <v>0.85</v>
      </c>
      <c r="AK174">
        <v>4.29</v>
      </c>
      <c r="AL174">
        <v>0</v>
      </c>
      <c r="AM174">
        <v>-5.23</v>
      </c>
      <c r="AN174">
        <v>0</v>
      </c>
      <c r="AO174">
        <v>0</v>
      </c>
      <c r="AP174">
        <v>1.68</v>
      </c>
      <c r="AQ174">
        <v>5.29</v>
      </c>
      <c r="AR174">
        <v>6.1</v>
      </c>
      <c r="AS174">
        <v>0.41</v>
      </c>
      <c r="AT174">
        <v>19.53</v>
      </c>
      <c r="AU174">
        <v>11.28</v>
      </c>
      <c r="AV174">
        <v>2.36</v>
      </c>
      <c r="AW174">
        <v>0</v>
      </c>
      <c r="AX174">
        <v>0.22</v>
      </c>
      <c r="AY174">
        <v>1.08</v>
      </c>
      <c r="AZ174">
        <v>-0.74</v>
      </c>
      <c r="BA174">
        <v>0</v>
      </c>
      <c r="BB174">
        <v>0</v>
      </c>
      <c r="BC174">
        <v>0.47</v>
      </c>
      <c r="BD174">
        <v>1.2</v>
      </c>
      <c r="BE174">
        <v>1.6</v>
      </c>
      <c r="BF174">
        <v>0.12</v>
      </c>
      <c r="BG174">
        <v>6.31</v>
      </c>
      <c r="BH174">
        <v>0.62395599999999996</v>
      </c>
      <c r="BI174">
        <v>0</v>
      </c>
      <c r="BJ174">
        <v>3.9219799999999999E-2</v>
      </c>
      <c r="BK174">
        <v>0.14239099999999999</v>
      </c>
      <c r="BL174">
        <v>0</v>
      </c>
      <c r="BM174">
        <v>-7.7155399999999999E-3</v>
      </c>
      <c r="BN174">
        <v>0</v>
      </c>
      <c r="BO174">
        <v>0</v>
      </c>
      <c r="BP174">
        <v>7.1403599999999998E-2</v>
      </c>
      <c r="BQ174">
        <v>0.14388899999999999</v>
      </c>
      <c r="BR174">
        <v>0.28698899999999999</v>
      </c>
      <c r="BS174">
        <v>2.56469E-2</v>
      </c>
      <c r="BT174">
        <v>1.32578</v>
      </c>
      <c r="BU174">
        <v>0.80556700000000003</v>
      </c>
      <c r="BV174">
        <v>2177.5700000000002</v>
      </c>
      <c r="BW174">
        <v>5.1282399999999999</v>
      </c>
      <c r="BX174">
        <v>343.46199999999999</v>
      </c>
      <c r="BY174">
        <v>1649.07</v>
      </c>
      <c r="BZ174">
        <v>-4391.8500000000004</v>
      </c>
      <c r="CA174">
        <v>615.745</v>
      </c>
      <c r="CB174">
        <v>2181.86</v>
      </c>
      <c r="CC174">
        <v>2371.31</v>
      </c>
      <c r="CD174">
        <v>151.51499999999999</v>
      </c>
      <c r="CE174">
        <v>5103.8100000000004</v>
      </c>
      <c r="CF174">
        <v>4175.2299999999996</v>
      </c>
      <c r="CH174">
        <v>0</v>
      </c>
      <c r="CI174">
        <v>0</v>
      </c>
      <c r="CJ174">
        <v>0</v>
      </c>
      <c r="CK174">
        <v>0</v>
      </c>
      <c r="CL174">
        <v>0</v>
      </c>
      <c r="CM174">
        <v>6.63</v>
      </c>
      <c r="CN174">
        <v>0.01</v>
      </c>
      <c r="CO174">
        <v>0.85</v>
      </c>
      <c r="CP174">
        <v>4.1900000000000004</v>
      </c>
      <c r="CQ174">
        <v>-5.25</v>
      </c>
      <c r="CR174">
        <v>1.68</v>
      </c>
      <c r="CS174">
        <v>5.31</v>
      </c>
      <c r="CT174">
        <v>6.1</v>
      </c>
      <c r="CU174">
        <v>0.41</v>
      </c>
      <c r="CV174">
        <v>19.93</v>
      </c>
      <c r="CW174">
        <v>11.68</v>
      </c>
      <c r="CX174">
        <v>2.54</v>
      </c>
      <c r="CY174">
        <v>0</v>
      </c>
      <c r="CZ174">
        <v>0.22</v>
      </c>
      <c r="DA174">
        <v>4.6100000000000003</v>
      </c>
      <c r="DB174">
        <v>-0.74</v>
      </c>
      <c r="DC174">
        <v>0.47</v>
      </c>
      <c r="DD174">
        <v>1.2</v>
      </c>
      <c r="DE174">
        <v>1.6</v>
      </c>
      <c r="DF174">
        <v>0.12</v>
      </c>
      <c r="DG174">
        <v>10.02</v>
      </c>
      <c r="DH174">
        <v>0.65903900000000004</v>
      </c>
      <c r="DI174">
        <v>0</v>
      </c>
      <c r="DJ174">
        <v>3.9219799999999999E-2</v>
      </c>
      <c r="DK174">
        <v>0.14003199999999999</v>
      </c>
      <c r="DL174">
        <v>-7.7155399999999999E-3</v>
      </c>
      <c r="DM174">
        <v>7.1403599999999998E-2</v>
      </c>
      <c r="DN174">
        <v>0.14432500000000001</v>
      </c>
      <c r="DO174">
        <v>0.28698899999999999</v>
      </c>
      <c r="DP174">
        <v>2.56469E-2</v>
      </c>
      <c r="DQ174">
        <v>1.35894</v>
      </c>
      <c r="DR174">
        <v>0.83828999999999998</v>
      </c>
      <c r="DS174" t="s">
        <v>689</v>
      </c>
      <c r="DT174" t="s">
        <v>700</v>
      </c>
      <c r="DU174" t="s">
        <v>701</v>
      </c>
      <c r="DV174" t="s">
        <v>455</v>
      </c>
      <c r="DW174">
        <v>3.3159300000000003E-2</v>
      </c>
      <c r="DX174">
        <v>3.2723200000000001E-2</v>
      </c>
      <c r="EC174">
        <v>11.28</v>
      </c>
      <c r="ED174">
        <v>0</v>
      </c>
      <c r="EE174">
        <v>11.68</v>
      </c>
      <c r="EF174">
        <v>0</v>
      </c>
      <c r="EG174">
        <v>3.66</v>
      </c>
      <c r="EH174">
        <v>0</v>
      </c>
      <c r="EI174">
        <v>2.81</v>
      </c>
      <c r="EJ174">
        <v>4.5599999999999996</v>
      </c>
      <c r="EK174">
        <v>1</v>
      </c>
      <c r="EL174">
        <v>1</v>
      </c>
      <c r="EM174">
        <v>2.8967000000000001</v>
      </c>
      <c r="EP174">
        <v>1</v>
      </c>
      <c r="EQ174">
        <v>1</v>
      </c>
      <c r="ER174">
        <v>39.473999999999997</v>
      </c>
      <c r="ES174">
        <v>40.095999999999997</v>
      </c>
      <c r="ET174">
        <v>39.374600000000001</v>
      </c>
      <c r="EU174">
        <v>39.994500000000002</v>
      </c>
      <c r="EV174">
        <v>675.66200000000003</v>
      </c>
      <c r="EW174">
        <v>0</v>
      </c>
      <c r="EX174">
        <v>61.967399999999998</v>
      </c>
      <c r="EY174">
        <v>308.60500000000002</v>
      </c>
      <c r="EZ174">
        <v>0</v>
      </c>
      <c r="FA174">
        <v>-317.36</v>
      </c>
      <c r="FB174">
        <v>0</v>
      </c>
      <c r="FC174">
        <v>0</v>
      </c>
      <c r="FD174">
        <v>134.46700000000001</v>
      </c>
      <c r="FE174">
        <v>341.99900000000002</v>
      </c>
      <c r="FF174">
        <v>457.98599999999999</v>
      </c>
      <c r="FG174">
        <v>35.051499999999997</v>
      </c>
      <c r="FH174">
        <v>1698.38</v>
      </c>
      <c r="FI174">
        <v>0</v>
      </c>
      <c r="FJ174">
        <v>0</v>
      </c>
      <c r="FK174">
        <v>0</v>
      </c>
      <c r="FL174">
        <v>0</v>
      </c>
      <c r="FM174">
        <v>0</v>
      </c>
      <c r="FN174">
        <v>366.88099999999997</v>
      </c>
      <c r="FO174">
        <v>0.405559</v>
      </c>
      <c r="FP174">
        <v>30.983699999999999</v>
      </c>
      <c r="FQ174">
        <v>150.173</v>
      </c>
      <c r="FR174">
        <v>-105.78700000000001</v>
      </c>
      <c r="FS174">
        <v>67.2333</v>
      </c>
      <c r="FT174">
        <v>171.483</v>
      </c>
      <c r="FU174">
        <v>228.99299999999999</v>
      </c>
      <c r="FV174">
        <v>17.5258</v>
      </c>
      <c r="FW174">
        <v>927.89200000000005</v>
      </c>
      <c r="FX174">
        <v>0</v>
      </c>
      <c r="FY174">
        <v>0</v>
      </c>
      <c r="FZ174">
        <v>0</v>
      </c>
      <c r="GA174">
        <v>0</v>
      </c>
      <c r="GB174">
        <v>2.8967000000000001</v>
      </c>
      <c r="GC174">
        <v>4393.1400000000003</v>
      </c>
      <c r="GD174">
        <v>1779.54</v>
      </c>
      <c r="GE174">
        <v>40.507199999999997</v>
      </c>
      <c r="GF174">
        <v>2.8967000000000001</v>
      </c>
      <c r="GG174">
        <v>4393.1400000000003</v>
      </c>
      <c r="GH174">
        <v>1771.95</v>
      </c>
      <c r="GI174">
        <v>40.334600000000002</v>
      </c>
      <c r="GJ174">
        <v>0</v>
      </c>
      <c r="GK174">
        <v>0</v>
      </c>
    </row>
    <row r="175" spans="1:193" x14ac:dyDescent="0.3">
      <c r="A175" s="110">
        <v>45966.890069444446</v>
      </c>
      <c r="B175" t="s">
        <v>864</v>
      </c>
      <c r="D175">
        <v>3</v>
      </c>
      <c r="E175">
        <v>1</v>
      </c>
      <c r="F175">
        <v>2700</v>
      </c>
      <c r="G175" t="s">
        <v>452</v>
      </c>
      <c r="H175" t="s">
        <v>453</v>
      </c>
      <c r="I175">
        <v>0.7</v>
      </c>
      <c r="J175">
        <v>0.71</v>
      </c>
      <c r="K175">
        <v>3.87</v>
      </c>
      <c r="L175" t="s">
        <v>688</v>
      </c>
      <c r="M175">
        <v>881.71199999999999</v>
      </c>
      <c r="N175">
        <v>3.9860099999999998</v>
      </c>
      <c r="O175">
        <v>343.46199999999999</v>
      </c>
      <c r="P175">
        <v>1578.25</v>
      </c>
      <c r="Q175">
        <v>0</v>
      </c>
      <c r="R175">
        <v>-4449</v>
      </c>
      <c r="S175">
        <v>0</v>
      </c>
      <c r="T175">
        <v>0</v>
      </c>
      <c r="U175">
        <v>615.745</v>
      </c>
      <c r="V175">
        <v>2175.54</v>
      </c>
      <c r="W175">
        <v>2371.31</v>
      </c>
      <c r="X175">
        <v>151.51499999999999</v>
      </c>
      <c r="Y175">
        <v>3672.52</v>
      </c>
      <c r="Z175">
        <v>2807.41</v>
      </c>
      <c r="AA175">
        <v>2.7883900000000001</v>
      </c>
      <c r="AB175">
        <v>0</v>
      </c>
      <c r="AC175">
        <v>0</v>
      </c>
      <c r="AD175">
        <v>0</v>
      </c>
      <c r="AE175">
        <v>0</v>
      </c>
      <c r="AF175">
        <v>0</v>
      </c>
      <c r="AG175">
        <v>0</v>
      </c>
      <c r="AH175">
        <v>2.86</v>
      </c>
      <c r="AI175">
        <v>0.01</v>
      </c>
      <c r="AJ175">
        <v>0.85</v>
      </c>
      <c r="AK175">
        <v>3.92</v>
      </c>
      <c r="AL175">
        <v>0</v>
      </c>
      <c r="AM175">
        <v>-5.31</v>
      </c>
      <c r="AN175">
        <v>0</v>
      </c>
      <c r="AO175">
        <v>0</v>
      </c>
      <c r="AP175">
        <v>1.7</v>
      </c>
      <c r="AQ175">
        <v>5.31</v>
      </c>
      <c r="AR175">
        <v>6.1</v>
      </c>
      <c r="AS175">
        <v>0.42</v>
      </c>
      <c r="AT175">
        <v>15.86</v>
      </c>
      <c r="AU175">
        <v>7.64</v>
      </c>
      <c r="AV175">
        <v>1.1499999999999999</v>
      </c>
      <c r="AW175">
        <v>0</v>
      </c>
      <c r="AX175">
        <v>0.22</v>
      </c>
      <c r="AY175">
        <v>0.96</v>
      </c>
      <c r="AZ175">
        <v>-0.79</v>
      </c>
      <c r="BA175">
        <v>0</v>
      </c>
      <c r="BB175">
        <v>0</v>
      </c>
      <c r="BC175">
        <v>0.47</v>
      </c>
      <c r="BD175">
        <v>1.2</v>
      </c>
      <c r="BE175">
        <v>1.6</v>
      </c>
      <c r="BF175">
        <v>0.12</v>
      </c>
      <c r="BG175">
        <v>4.93</v>
      </c>
      <c r="BH175">
        <v>0.35892499999999999</v>
      </c>
      <c r="BI175">
        <v>0</v>
      </c>
      <c r="BJ175">
        <v>3.9219799999999999E-2</v>
      </c>
      <c r="BK175">
        <v>0.125554</v>
      </c>
      <c r="BL175">
        <v>0</v>
      </c>
      <c r="BM175">
        <v>-8.4555900000000007E-3</v>
      </c>
      <c r="BN175">
        <v>0</v>
      </c>
      <c r="BO175">
        <v>0</v>
      </c>
      <c r="BP175">
        <v>7.1403599999999998E-2</v>
      </c>
      <c r="BQ175">
        <v>0.14466399999999999</v>
      </c>
      <c r="BR175">
        <v>0.28698899999999999</v>
      </c>
      <c r="BS175">
        <v>2.56469E-2</v>
      </c>
      <c r="BT175">
        <v>1.0439499999999999</v>
      </c>
      <c r="BU175">
        <v>0.52369900000000003</v>
      </c>
      <c r="BV175">
        <v>1099.95</v>
      </c>
      <c r="BW175">
        <v>4.5575700000000001</v>
      </c>
      <c r="BX175">
        <v>343.46199999999999</v>
      </c>
      <c r="BY175">
        <v>1552.96</v>
      </c>
      <c r="BZ175">
        <v>-4449</v>
      </c>
      <c r="CA175">
        <v>615.745</v>
      </c>
      <c r="CB175">
        <v>2180.83</v>
      </c>
      <c r="CC175">
        <v>2371.31</v>
      </c>
      <c r="CD175">
        <v>151.51499999999999</v>
      </c>
      <c r="CE175">
        <v>3871.34</v>
      </c>
      <c r="CF175">
        <v>3000.93</v>
      </c>
      <c r="CG175">
        <v>3.62778</v>
      </c>
      <c r="CH175">
        <v>0</v>
      </c>
      <c r="CI175">
        <v>0</v>
      </c>
      <c r="CJ175">
        <v>0</v>
      </c>
      <c r="CK175">
        <v>0</v>
      </c>
      <c r="CL175">
        <v>0</v>
      </c>
      <c r="CM175">
        <v>3.61</v>
      </c>
      <c r="CN175">
        <v>0.02</v>
      </c>
      <c r="CO175">
        <v>0.85</v>
      </c>
      <c r="CP175">
        <v>3.86</v>
      </c>
      <c r="CQ175">
        <v>-5.31</v>
      </c>
      <c r="CR175">
        <v>1.7</v>
      </c>
      <c r="CS175">
        <v>5.32</v>
      </c>
      <c r="CT175">
        <v>6.1</v>
      </c>
      <c r="CU175">
        <v>0.42</v>
      </c>
      <c r="CV175">
        <v>16.57</v>
      </c>
      <c r="CW175">
        <v>8.34</v>
      </c>
      <c r="CX175">
        <v>1.42</v>
      </c>
      <c r="CY175">
        <v>0</v>
      </c>
      <c r="CZ175">
        <v>0.22</v>
      </c>
      <c r="DA175">
        <v>4.55</v>
      </c>
      <c r="DB175">
        <v>-0.79</v>
      </c>
      <c r="DC175">
        <v>0.47</v>
      </c>
      <c r="DD175">
        <v>1.21</v>
      </c>
      <c r="DE175">
        <v>1.6</v>
      </c>
      <c r="DF175">
        <v>0.12</v>
      </c>
      <c r="DG175">
        <v>8.8000000000000007</v>
      </c>
      <c r="DH175">
        <v>0.47032499999999999</v>
      </c>
      <c r="DI175">
        <v>0</v>
      </c>
      <c r="DJ175">
        <v>3.9219799999999999E-2</v>
      </c>
      <c r="DK175">
        <v>0.12207899999999999</v>
      </c>
      <c r="DL175">
        <v>-8.4555900000000007E-3</v>
      </c>
      <c r="DM175">
        <v>7.1403599999999998E-2</v>
      </c>
      <c r="DN175">
        <v>0.144928</v>
      </c>
      <c r="DO175">
        <v>0.28698899999999999</v>
      </c>
      <c r="DP175">
        <v>2.56469E-2</v>
      </c>
      <c r="DQ175">
        <v>1.1521300000000001</v>
      </c>
      <c r="DR175">
        <v>0.63162300000000005</v>
      </c>
      <c r="DS175" t="s">
        <v>689</v>
      </c>
      <c r="DT175" t="s">
        <v>700</v>
      </c>
      <c r="DU175" t="s">
        <v>701</v>
      </c>
      <c r="DV175" t="s">
        <v>455</v>
      </c>
      <c r="DW175">
        <v>0.10818800000000001</v>
      </c>
      <c r="DX175">
        <v>0.10792400000000001</v>
      </c>
      <c r="EC175">
        <v>7.64</v>
      </c>
      <c r="ED175">
        <v>0</v>
      </c>
      <c r="EE175">
        <v>8.34</v>
      </c>
      <c r="EF175">
        <v>0</v>
      </c>
      <c r="EG175">
        <v>2.33</v>
      </c>
      <c r="EH175">
        <v>0</v>
      </c>
      <c r="EI175">
        <v>1.69</v>
      </c>
      <c r="EJ175">
        <v>4.5</v>
      </c>
      <c r="EK175">
        <v>1</v>
      </c>
      <c r="EL175">
        <v>1</v>
      </c>
      <c r="EM175">
        <v>2.8155999999999999</v>
      </c>
      <c r="EP175">
        <v>1</v>
      </c>
      <c r="EQ175">
        <v>1</v>
      </c>
      <c r="ER175">
        <v>32.222999999999999</v>
      </c>
      <c r="ES175">
        <v>32.697000000000003</v>
      </c>
      <c r="ET175">
        <v>32.166800000000002</v>
      </c>
      <c r="EU175">
        <v>32.639600000000002</v>
      </c>
      <c r="EV175">
        <v>330.05399999999997</v>
      </c>
      <c r="EW175">
        <v>0.66231799999999996</v>
      </c>
      <c r="EX175">
        <v>61.967399999999998</v>
      </c>
      <c r="EY175">
        <v>274.24099999999999</v>
      </c>
      <c r="EZ175">
        <v>0</v>
      </c>
      <c r="FA175">
        <v>-340.11</v>
      </c>
      <c r="FB175">
        <v>0</v>
      </c>
      <c r="FC175">
        <v>0</v>
      </c>
      <c r="FD175">
        <v>134.46700000000001</v>
      </c>
      <c r="FE175">
        <v>343.173</v>
      </c>
      <c r="FF175">
        <v>457.98599999999999</v>
      </c>
      <c r="FG175">
        <v>35.051499999999997</v>
      </c>
      <c r="FH175">
        <v>1297.49</v>
      </c>
      <c r="FI175">
        <v>0</v>
      </c>
      <c r="FJ175">
        <v>0</v>
      </c>
      <c r="FK175">
        <v>0</v>
      </c>
      <c r="FL175">
        <v>0</v>
      </c>
      <c r="FM175">
        <v>0</v>
      </c>
      <c r="FN175">
        <v>206.745</v>
      </c>
      <c r="FO175">
        <v>0.46472000000000002</v>
      </c>
      <c r="FP175">
        <v>30.983699999999999</v>
      </c>
      <c r="FQ175">
        <v>134.51499999999999</v>
      </c>
      <c r="FR175">
        <v>-113.37</v>
      </c>
      <c r="FS175">
        <v>67.2333</v>
      </c>
      <c r="FT175">
        <v>171.804</v>
      </c>
      <c r="FU175">
        <v>228.99299999999999</v>
      </c>
      <c r="FV175">
        <v>17.5258</v>
      </c>
      <c r="FW175">
        <v>744.89400000000001</v>
      </c>
      <c r="FX175">
        <v>0</v>
      </c>
      <c r="FY175">
        <v>0</v>
      </c>
      <c r="FZ175">
        <v>0</v>
      </c>
      <c r="GA175">
        <v>0</v>
      </c>
      <c r="GB175">
        <v>2.8155999999999999</v>
      </c>
      <c r="GC175">
        <v>4450.3</v>
      </c>
      <c r="GD175">
        <v>1817.47</v>
      </c>
      <c r="GE175">
        <v>40.839199999999998</v>
      </c>
      <c r="GF175">
        <v>2.8155999999999999</v>
      </c>
      <c r="GG175">
        <v>4450.3</v>
      </c>
      <c r="GH175">
        <v>1822.57</v>
      </c>
      <c r="GI175">
        <v>40.953899999999997</v>
      </c>
      <c r="GJ175">
        <v>0</v>
      </c>
      <c r="GK175">
        <v>0</v>
      </c>
    </row>
    <row r="176" spans="1:193" x14ac:dyDescent="0.3">
      <c r="A176" s="110">
        <v>45966.890717592592</v>
      </c>
      <c r="B176" t="s">
        <v>865</v>
      </c>
      <c r="D176">
        <v>4</v>
      </c>
      <c r="E176">
        <v>1</v>
      </c>
      <c r="F176">
        <v>2700</v>
      </c>
      <c r="G176" t="s">
        <v>452</v>
      </c>
      <c r="H176" t="s">
        <v>453</v>
      </c>
      <c r="I176">
        <v>0.74</v>
      </c>
      <c r="J176">
        <v>0.7</v>
      </c>
      <c r="K176">
        <v>3.65</v>
      </c>
      <c r="L176">
        <v>77</v>
      </c>
      <c r="M176">
        <v>1695.32</v>
      </c>
      <c r="N176">
        <v>139.684</v>
      </c>
      <c r="O176">
        <v>345.11500000000001</v>
      </c>
      <c r="P176">
        <v>1550.3</v>
      </c>
      <c r="Q176">
        <v>0</v>
      </c>
      <c r="R176">
        <v>-4657.33</v>
      </c>
      <c r="S176">
        <v>0</v>
      </c>
      <c r="T176">
        <v>0</v>
      </c>
      <c r="U176">
        <v>615.745</v>
      </c>
      <c r="V176">
        <v>2198.09</v>
      </c>
      <c r="W176">
        <v>2371.31</v>
      </c>
      <c r="X176">
        <v>151.51499999999999</v>
      </c>
      <c r="Y176">
        <v>4409.75</v>
      </c>
      <c r="Z176">
        <v>3730.42</v>
      </c>
      <c r="AA176">
        <v>70.126000000000005</v>
      </c>
      <c r="AB176">
        <v>0</v>
      </c>
      <c r="AC176">
        <v>0</v>
      </c>
      <c r="AD176">
        <v>0</v>
      </c>
      <c r="AE176">
        <v>0</v>
      </c>
      <c r="AF176">
        <v>0</v>
      </c>
      <c r="AG176">
        <v>0</v>
      </c>
      <c r="AH176">
        <v>5.03</v>
      </c>
      <c r="AI176">
        <v>0.46</v>
      </c>
      <c r="AJ176">
        <v>0.86</v>
      </c>
      <c r="AK176">
        <v>3.84</v>
      </c>
      <c r="AL176">
        <v>0</v>
      </c>
      <c r="AM176">
        <v>-5.68</v>
      </c>
      <c r="AN176">
        <v>0</v>
      </c>
      <c r="AO176">
        <v>0</v>
      </c>
      <c r="AP176">
        <v>1.66</v>
      </c>
      <c r="AQ176">
        <v>5.26</v>
      </c>
      <c r="AR176">
        <v>6.06</v>
      </c>
      <c r="AS176">
        <v>0.42</v>
      </c>
      <c r="AT176">
        <v>17.91</v>
      </c>
      <c r="AU176">
        <v>10.19</v>
      </c>
      <c r="AV176">
        <v>2.0099999999999998</v>
      </c>
      <c r="AW176">
        <v>0.06</v>
      </c>
      <c r="AX176">
        <v>0.22</v>
      </c>
      <c r="AY176">
        <v>1.01</v>
      </c>
      <c r="AZ176">
        <v>-0.86</v>
      </c>
      <c r="BA176">
        <v>0</v>
      </c>
      <c r="BB176">
        <v>0</v>
      </c>
      <c r="BC176">
        <v>0.47</v>
      </c>
      <c r="BD176">
        <v>1.21</v>
      </c>
      <c r="BE176">
        <v>1.6</v>
      </c>
      <c r="BF176">
        <v>0.12</v>
      </c>
      <c r="BG176">
        <v>5.84</v>
      </c>
      <c r="BH176">
        <v>0.58559799999999995</v>
      </c>
      <c r="BI176" s="117">
        <v>9.6894199999999998E-5</v>
      </c>
      <c r="BJ176">
        <v>3.9408499999999999E-2</v>
      </c>
      <c r="BK176">
        <v>0.149814</v>
      </c>
      <c r="BL176">
        <v>0</v>
      </c>
      <c r="BM176">
        <v>-1.1912300000000001E-2</v>
      </c>
      <c r="BN176">
        <v>0</v>
      </c>
      <c r="BO176">
        <v>0</v>
      </c>
      <c r="BP176">
        <v>7.1403599999999998E-2</v>
      </c>
      <c r="BQ176">
        <v>0.14535600000000001</v>
      </c>
      <c r="BR176">
        <v>0.28698899999999999</v>
      </c>
      <c r="BS176">
        <v>2.56469E-2</v>
      </c>
      <c r="BT176">
        <v>1.2924</v>
      </c>
      <c r="BU176">
        <v>0.77491699999999997</v>
      </c>
      <c r="BV176">
        <v>1874.21</v>
      </c>
      <c r="BW176">
        <v>247.14500000000001</v>
      </c>
      <c r="BX176">
        <v>345.11500000000001</v>
      </c>
      <c r="BY176">
        <v>1500.27</v>
      </c>
      <c r="BZ176">
        <v>-4657.33</v>
      </c>
      <c r="CA176">
        <v>615.745</v>
      </c>
      <c r="CB176">
        <v>2206.4699999999998</v>
      </c>
      <c r="CC176">
        <v>2371.31</v>
      </c>
      <c r="CD176">
        <v>151.51499999999999</v>
      </c>
      <c r="CE176">
        <v>4654.4399999999996</v>
      </c>
      <c r="CF176">
        <v>3966.74</v>
      </c>
      <c r="CG176">
        <v>122.893</v>
      </c>
      <c r="CH176">
        <v>0</v>
      </c>
      <c r="CI176">
        <v>0</v>
      </c>
      <c r="CJ176">
        <v>0</v>
      </c>
      <c r="CK176">
        <v>0</v>
      </c>
      <c r="CL176">
        <v>0</v>
      </c>
      <c r="CM176">
        <v>5.62</v>
      </c>
      <c r="CN176">
        <v>0.74</v>
      </c>
      <c r="CO176">
        <v>0.86</v>
      </c>
      <c r="CP176">
        <v>3.71</v>
      </c>
      <c r="CQ176">
        <v>-5.74</v>
      </c>
      <c r="CR176">
        <v>1.66</v>
      </c>
      <c r="CS176">
        <v>5.28</v>
      </c>
      <c r="CT176">
        <v>6.06</v>
      </c>
      <c r="CU176">
        <v>0.42</v>
      </c>
      <c r="CV176">
        <v>18.61</v>
      </c>
      <c r="CW176">
        <v>10.93</v>
      </c>
      <c r="CX176">
        <v>2.2200000000000002</v>
      </c>
      <c r="CY176">
        <v>0.11</v>
      </c>
      <c r="CZ176">
        <v>0.22</v>
      </c>
      <c r="DA176">
        <v>4.3899999999999997</v>
      </c>
      <c r="DB176">
        <v>-0.86</v>
      </c>
      <c r="DC176">
        <v>0.47</v>
      </c>
      <c r="DD176">
        <v>1.22</v>
      </c>
      <c r="DE176">
        <v>1.6</v>
      </c>
      <c r="DF176">
        <v>0.12</v>
      </c>
      <c r="DG176">
        <v>9.49</v>
      </c>
      <c r="DH176">
        <v>0.65990400000000005</v>
      </c>
      <c r="DI176">
        <v>2.73966E-4</v>
      </c>
      <c r="DJ176">
        <v>3.9408499999999999E-2</v>
      </c>
      <c r="DK176">
        <v>0.13963400000000001</v>
      </c>
      <c r="DL176">
        <v>-1.1912300000000001E-2</v>
      </c>
      <c r="DM176">
        <v>7.1403599999999998E-2</v>
      </c>
      <c r="DN176">
        <v>0.14594399999999999</v>
      </c>
      <c r="DO176">
        <v>0.28698899999999999</v>
      </c>
      <c r="DP176">
        <v>2.56469E-2</v>
      </c>
      <c r="DQ176">
        <v>1.3572900000000001</v>
      </c>
      <c r="DR176">
        <v>0.83922099999999999</v>
      </c>
      <c r="DS176" t="s">
        <v>689</v>
      </c>
      <c r="DT176" t="s">
        <v>700</v>
      </c>
      <c r="DU176" t="s">
        <v>701</v>
      </c>
      <c r="DV176" t="s">
        <v>455</v>
      </c>
      <c r="DW176">
        <v>6.4892099999999994E-2</v>
      </c>
      <c r="DX176">
        <v>6.4304E-2</v>
      </c>
      <c r="EC176">
        <v>10.19</v>
      </c>
      <c r="ED176">
        <v>0</v>
      </c>
      <c r="EE176">
        <v>10.93</v>
      </c>
      <c r="EF176">
        <v>0</v>
      </c>
      <c r="EG176">
        <v>3.3</v>
      </c>
      <c r="EH176">
        <v>0</v>
      </c>
      <c r="EI176">
        <v>2.6</v>
      </c>
      <c r="EJ176">
        <v>4.34</v>
      </c>
      <c r="EK176">
        <v>1</v>
      </c>
      <c r="EL176">
        <v>1</v>
      </c>
      <c r="EM176">
        <v>2.7921999999999998</v>
      </c>
      <c r="EP176">
        <v>1</v>
      </c>
      <c r="EQ176">
        <v>1</v>
      </c>
      <c r="ER176">
        <v>27.332999999999998</v>
      </c>
      <c r="ES176">
        <v>27.707000000000001</v>
      </c>
      <c r="ET176">
        <v>27.273099999999999</v>
      </c>
      <c r="EU176">
        <v>27.646100000000001</v>
      </c>
      <c r="EV176">
        <v>575.46799999999996</v>
      </c>
      <c r="EW176">
        <v>18.414999999999999</v>
      </c>
      <c r="EX176">
        <v>62.265599999999999</v>
      </c>
      <c r="EY176">
        <v>288.36</v>
      </c>
      <c r="EZ176">
        <v>0</v>
      </c>
      <c r="FA176">
        <v>-370.22</v>
      </c>
      <c r="FB176">
        <v>0</v>
      </c>
      <c r="FC176">
        <v>0</v>
      </c>
      <c r="FD176">
        <v>134.46700000000001</v>
      </c>
      <c r="FE176">
        <v>345.35</v>
      </c>
      <c r="FF176">
        <v>457.98599999999999</v>
      </c>
      <c r="FG176">
        <v>35.051499999999997</v>
      </c>
      <c r="FH176">
        <v>1547.14</v>
      </c>
      <c r="FI176">
        <v>0</v>
      </c>
      <c r="FJ176">
        <v>0</v>
      </c>
      <c r="FK176">
        <v>0</v>
      </c>
      <c r="FL176">
        <v>0</v>
      </c>
      <c r="FM176">
        <v>0</v>
      </c>
      <c r="FN176">
        <v>321.78800000000001</v>
      </c>
      <c r="FO176">
        <v>14.6218</v>
      </c>
      <c r="FP176">
        <v>31.1328</v>
      </c>
      <c r="FQ176">
        <v>138.90899999999999</v>
      </c>
      <c r="FR176">
        <v>-123.407</v>
      </c>
      <c r="FS176">
        <v>67.2333</v>
      </c>
      <c r="FT176">
        <v>173.196</v>
      </c>
      <c r="FU176">
        <v>228.99299999999999</v>
      </c>
      <c r="FV176">
        <v>17.5258</v>
      </c>
      <c r="FW176">
        <v>869.99300000000005</v>
      </c>
      <c r="FX176">
        <v>0</v>
      </c>
      <c r="FY176">
        <v>0</v>
      </c>
      <c r="FZ176">
        <v>0</v>
      </c>
      <c r="GA176">
        <v>0</v>
      </c>
      <c r="GB176">
        <v>2.7921999999999998</v>
      </c>
      <c r="GC176">
        <v>4658.6899999999996</v>
      </c>
      <c r="GD176">
        <v>1863.18</v>
      </c>
      <c r="GE176">
        <v>39.993600000000001</v>
      </c>
      <c r="GF176">
        <v>2.7921999999999998</v>
      </c>
      <c r="GG176">
        <v>4658.6899999999996</v>
      </c>
      <c r="GH176">
        <v>1834.04</v>
      </c>
      <c r="GI176">
        <v>39.368099999999998</v>
      </c>
      <c r="GJ176">
        <v>0</v>
      </c>
      <c r="GK176">
        <v>0</v>
      </c>
    </row>
    <row r="177" spans="1:193" x14ac:dyDescent="0.3">
      <c r="A177" s="110">
        <v>45966.891365740739</v>
      </c>
      <c r="B177" t="s">
        <v>866</v>
      </c>
      <c r="D177">
        <v>5</v>
      </c>
      <c r="E177">
        <v>1</v>
      </c>
      <c r="F177">
        <v>2700</v>
      </c>
      <c r="G177" t="s">
        <v>452</v>
      </c>
      <c r="H177" t="s">
        <v>453</v>
      </c>
      <c r="I177">
        <v>0.56000000000000005</v>
      </c>
      <c r="J177">
        <v>0.59</v>
      </c>
      <c r="K177">
        <v>3.89</v>
      </c>
      <c r="L177" t="s">
        <v>688</v>
      </c>
      <c r="M177">
        <v>755.21600000000001</v>
      </c>
      <c r="N177">
        <v>5.6646200000000002</v>
      </c>
      <c r="O177">
        <v>339.93599999999998</v>
      </c>
      <c r="P177">
        <v>1601.86</v>
      </c>
      <c r="Q177">
        <v>0</v>
      </c>
      <c r="R177">
        <v>-4357.8999999999996</v>
      </c>
      <c r="S177">
        <v>0</v>
      </c>
      <c r="T177">
        <v>0</v>
      </c>
      <c r="U177">
        <v>615.745</v>
      </c>
      <c r="V177">
        <v>2176.0100000000002</v>
      </c>
      <c r="W177">
        <v>2371.31</v>
      </c>
      <c r="X177">
        <v>151.51499999999999</v>
      </c>
      <c r="Y177">
        <v>3659.35</v>
      </c>
      <c r="Z177">
        <v>2702.68</v>
      </c>
      <c r="AA177">
        <v>2.8375300000000001</v>
      </c>
      <c r="AB177">
        <v>0</v>
      </c>
      <c r="AC177">
        <v>0</v>
      </c>
      <c r="AD177">
        <v>0</v>
      </c>
      <c r="AE177">
        <v>0</v>
      </c>
      <c r="AF177">
        <v>0</v>
      </c>
      <c r="AG177">
        <v>0</v>
      </c>
      <c r="AH177">
        <v>2.25</v>
      </c>
      <c r="AI177">
        <v>0.01</v>
      </c>
      <c r="AJ177">
        <v>0.85</v>
      </c>
      <c r="AK177">
        <v>3.97</v>
      </c>
      <c r="AL177">
        <v>0</v>
      </c>
      <c r="AM177">
        <v>-5.46</v>
      </c>
      <c r="AN177">
        <v>0</v>
      </c>
      <c r="AO177">
        <v>0</v>
      </c>
      <c r="AP177">
        <v>1.69</v>
      </c>
      <c r="AQ177">
        <v>5.29</v>
      </c>
      <c r="AR177">
        <v>6.1</v>
      </c>
      <c r="AS177">
        <v>0.42</v>
      </c>
      <c r="AT177">
        <v>15.12</v>
      </c>
      <c r="AU177">
        <v>7.08</v>
      </c>
      <c r="AV177">
        <v>0.92</v>
      </c>
      <c r="AW177">
        <v>0</v>
      </c>
      <c r="AX177">
        <v>0.21</v>
      </c>
      <c r="AY177">
        <v>0.97</v>
      </c>
      <c r="AZ177">
        <v>-0.85</v>
      </c>
      <c r="BA177">
        <v>0</v>
      </c>
      <c r="BB177">
        <v>0</v>
      </c>
      <c r="BC177">
        <v>0.47</v>
      </c>
      <c r="BD177">
        <v>1.2</v>
      </c>
      <c r="BE177">
        <v>1.6</v>
      </c>
      <c r="BF177">
        <v>0.12</v>
      </c>
      <c r="BG177">
        <v>4.6399999999999997</v>
      </c>
      <c r="BH177">
        <v>0.26414300000000002</v>
      </c>
      <c r="BI177" s="117">
        <v>2.5562900000000001E-6</v>
      </c>
      <c r="BJ177">
        <v>3.88171E-2</v>
      </c>
      <c r="BK177">
        <v>0.127803</v>
      </c>
      <c r="BL177">
        <v>0</v>
      </c>
      <c r="BM177">
        <v>-1.2647800000000001E-2</v>
      </c>
      <c r="BN177">
        <v>0</v>
      </c>
      <c r="BO177">
        <v>0</v>
      </c>
      <c r="BP177">
        <v>7.1403599999999998E-2</v>
      </c>
      <c r="BQ177">
        <v>0.14486399999999999</v>
      </c>
      <c r="BR177">
        <v>0.28698899999999999</v>
      </c>
      <c r="BS177">
        <v>2.56469E-2</v>
      </c>
      <c r="BT177">
        <v>0.94702200000000003</v>
      </c>
      <c r="BU177">
        <v>0.43076599999999998</v>
      </c>
      <c r="BV177">
        <v>936.09299999999996</v>
      </c>
      <c r="BW177">
        <v>1.71539</v>
      </c>
      <c r="BX177">
        <v>339.93599999999998</v>
      </c>
      <c r="BY177">
        <v>1574.4</v>
      </c>
      <c r="BZ177">
        <v>-4357.8999999999996</v>
      </c>
      <c r="CA177">
        <v>615.745</v>
      </c>
      <c r="CB177">
        <v>2182.71</v>
      </c>
      <c r="CC177">
        <v>2371.31</v>
      </c>
      <c r="CD177">
        <v>151.51499999999999</v>
      </c>
      <c r="CE177">
        <v>3815.52</v>
      </c>
      <c r="CF177">
        <v>2852.14</v>
      </c>
      <c r="CG177">
        <v>1.4774499999999999</v>
      </c>
      <c r="CH177">
        <v>0</v>
      </c>
      <c r="CI177">
        <v>0</v>
      </c>
      <c r="CJ177">
        <v>0</v>
      </c>
      <c r="CK177">
        <v>0</v>
      </c>
      <c r="CL177">
        <v>0</v>
      </c>
      <c r="CM177">
        <v>2.9</v>
      </c>
      <c r="CN177">
        <v>0</v>
      </c>
      <c r="CO177">
        <v>0.85</v>
      </c>
      <c r="CP177">
        <v>3.89</v>
      </c>
      <c r="CQ177">
        <v>-5.44</v>
      </c>
      <c r="CR177">
        <v>1.69</v>
      </c>
      <c r="CS177">
        <v>5.3</v>
      </c>
      <c r="CT177">
        <v>6.1</v>
      </c>
      <c r="CU177">
        <v>0.42</v>
      </c>
      <c r="CV177">
        <v>15.71</v>
      </c>
      <c r="CW177">
        <v>7.64</v>
      </c>
      <c r="CX177">
        <v>1.19</v>
      </c>
      <c r="CY177">
        <v>0</v>
      </c>
      <c r="CZ177">
        <v>0.21</v>
      </c>
      <c r="DA177">
        <v>4.58</v>
      </c>
      <c r="DB177">
        <v>-0.85</v>
      </c>
      <c r="DC177">
        <v>0.47</v>
      </c>
      <c r="DD177">
        <v>1.21</v>
      </c>
      <c r="DE177">
        <v>1.6</v>
      </c>
      <c r="DF177">
        <v>0.12</v>
      </c>
      <c r="DG177">
        <v>8.5299999999999994</v>
      </c>
      <c r="DH177">
        <v>0.38324000000000003</v>
      </c>
      <c r="DI177" s="117">
        <v>2.78505E-5</v>
      </c>
      <c r="DJ177">
        <v>3.88171E-2</v>
      </c>
      <c r="DK177">
        <v>0.121346</v>
      </c>
      <c r="DL177">
        <v>-1.2647800000000001E-2</v>
      </c>
      <c r="DM177">
        <v>7.1403599999999998E-2</v>
      </c>
      <c r="DN177">
        <v>0.14505000000000001</v>
      </c>
      <c r="DO177">
        <v>0.28698899999999999</v>
      </c>
      <c r="DP177">
        <v>2.56469E-2</v>
      </c>
      <c r="DQ177">
        <v>1.0598700000000001</v>
      </c>
      <c r="DR177">
        <v>0.543431</v>
      </c>
      <c r="DS177" t="s">
        <v>689</v>
      </c>
      <c r="DT177" t="s">
        <v>700</v>
      </c>
      <c r="DU177" t="s">
        <v>701</v>
      </c>
      <c r="DV177" t="s">
        <v>455</v>
      </c>
      <c r="DW177">
        <v>0.11285000000000001</v>
      </c>
      <c r="DX177">
        <v>0.112664</v>
      </c>
      <c r="EC177">
        <v>7.08</v>
      </c>
      <c r="ED177">
        <v>0</v>
      </c>
      <c r="EE177">
        <v>7.64</v>
      </c>
      <c r="EF177">
        <v>0</v>
      </c>
      <c r="EG177">
        <v>2.1</v>
      </c>
      <c r="EH177">
        <v>0</v>
      </c>
      <c r="EI177">
        <v>1.45</v>
      </c>
      <c r="EJ177">
        <v>4.53</v>
      </c>
      <c r="EK177">
        <v>1</v>
      </c>
      <c r="EL177">
        <v>1</v>
      </c>
      <c r="EM177">
        <v>2.6395</v>
      </c>
      <c r="EP177">
        <v>1</v>
      </c>
      <c r="EQ177">
        <v>1</v>
      </c>
      <c r="ER177">
        <v>33.968000000000004</v>
      </c>
      <c r="ES177">
        <v>34.476999999999997</v>
      </c>
      <c r="ET177">
        <v>33.953200000000002</v>
      </c>
      <c r="EU177">
        <v>34.462400000000002</v>
      </c>
      <c r="EV177">
        <v>263.95999999999998</v>
      </c>
      <c r="EW177">
        <v>0.46309600000000001</v>
      </c>
      <c r="EX177">
        <v>61.331099999999999</v>
      </c>
      <c r="EY177">
        <v>276.04000000000002</v>
      </c>
      <c r="EZ177">
        <v>0</v>
      </c>
      <c r="FA177">
        <v>-363.30200000000002</v>
      </c>
      <c r="FB177">
        <v>0</v>
      </c>
      <c r="FC177">
        <v>0</v>
      </c>
      <c r="FD177">
        <v>134.46700000000001</v>
      </c>
      <c r="FE177">
        <v>343.66</v>
      </c>
      <c r="FF177">
        <v>457.98599999999999</v>
      </c>
      <c r="FG177">
        <v>35.051499999999997</v>
      </c>
      <c r="FH177">
        <v>1209.6600000000001</v>
      </c>
      <c r="FI177">
        <v>0</v>
      </c>
      <c r="FJ177">
        <v>0</v>
      </c>
      <c r="FK177">
        <v>0</v>
      </c>
      <c r="FL177">
        <v>0</v>
      </c>
      <c r="FM177">
        <v>0</v>
      </c>
      <c r="FN177">
        <v>173.91900000000001</v>
      </c>
      <c r="FO177">
        <v>0.17167099999999999</v>
      </c>
      <c r="FP177">
        <v>30.665600000000001</v>
      </c>
      <c r="FQ177">
        <v>134.511</v>
      </c>
      <c r="FR177">
        <v>-121.101</v>
      </c>
      <c r="FS177">
        <v>67.2333</v>
      </c>
      <c r="FT177">
        <v>172.11099999999999</v>
      </c>
      <c r="FU177">
        <v>228.99299999999999</v>
      </c>
      <c r="FV177">
        <v>17.5258</v>
      </c>
      <c r="FW177">
        <v>704.03</v>
      </c>
      <c r="FX177">
        <v>0</v>
      </c>
      <c r="FY177">
        <v>0</v>
      </c>
      <c r="FZ177">
        <v>0</v>
      </c>
      <c r="GA177">
        <v>0</v>
      </c>
      <c r="GB177">
        <v>2.6395</v>
      </c>
      <c r="GC177">
        <v>4359.18</v>
      </c>
      <c r="GD177">
        <v>1695.62</v>
      </c>
      <c r="GE177">
        <v>38.8977</v>
      </c>
      <c r="GF177">
        <v>2.6395</v>
      </c>
      <c r="GG177">
        <v>4359.18</v>
      </c>
      <c r="GH177">
        <v>1703.88</v>
      </c>
      <c r="GI177">
        <v>39.087200000000003</v>
      </c>
      <c r="GJ177">
        <v>0</v>
      </c>
      <c r="GK177">
        <v>0</v>
      </c>
    </row>
    <row r="178" spans="1:193" x14ac:dyDescent="0.3">
      <c r="A178" s="110">
        <v>45966.892013888886</v>
      </c>
      <c r="B178" t="s">
        <v>867</v>
      </c>
      <c r="D178">
        <v>6</v>
      </c>
      <c r="E178">
        <v>1</v>
      </c>
      <c r="F178">
        <v>2700</v>
      </c>
      <c r="G178" t="s">
        <v>452</v>
      </c>
      <c r="H178" t="s">
        <v>453</v>
      </c>
      <c r="I178">
        <v>0.14000000000000001</v>
      </c>
      <c r="J178">
        <v>0.18</v>
      </c>
      <c r="K178">
        <v>3.47</v>
      </c>
      <c r="L178" t="s">
        <v>688</v>
      </c>
      <c r="M178">
        <v>314.08999999999997</v>
      </c>
      <c r="N178">
        <v>75.431299999999993</v>
      </c>
      <c r="O178">
        <v>351.67</v>
      </c>
      <c r="P178">
        <v>1199.4000000000001</v>
      </c>
      <c r="Q178">
        <v>0</v>
      </c>
      <c r="R178">
        <v>-4760.51</v>
      </c>
      <c r="S178">
        <v>0</v>
      </c>
      <c r="T178">
        <v>0</v>
      </c>
      <c r="U178">
        <v>615.745</v>
      </c>
      <c r="V178">
        <v>2217.61</v>
      </c>
      <c r="W178">
        <v>2371.31</v>
      </c>
      <c r="X178">
        <v>151.51499999999999</v>
      </c>
      <c r="Y178">
        <v>2536.2600000000002</v>
      </c>
      <c r="Z178">
        <v>1940.59</v>
      </c>
      <c r="AA178">
        <v>26.000900000000001</v>
      </c>
      <c r="AB178">
        <v>0</v>
      </c>
      <c r="AC178">
        <v>0</v>
      </c>
      <c r="AD178">
        <v>0</v>
      </c>
      <c r="AE178">
        <v>0</v>
      </c>
      <c r="AF178">
        <v>0</v>
      </c>
      <c r="AG178">
        <v>0</v>
      </c>
      <c r="AH178">
        <v>0.98</v>
      </c>
      <c r="AI178">
        <v>0.23</v>
      </c>
      <c r="AJ178">
        <v>0.88</v>
      </c>
      <c r="AK178">
        <v>2.92</v>
      </c>
      <c r="AL178">
        <v>0</v>
      </c>
      <c r="AM178">
        <v>-5.76</v>
      </c>
      <c r="AN178">
        <v>0</v>
      </c>
      <c r="AO178">
        <v>0</v>
      </c>
      <c r="AP178">
        <v>1.65</v>
      </c>
      <c r="AQ178">
        <v>5.31</v>
      </c>
      <c r="AR178">
        <v>6.06</v>
      </c>
      <c r="AS178">
        <v>0.41</v>
      </c>
      <c r="AT178">
        <v>12.68</v>
      </c>
      <c r="AU178">
        <v>5.01</v>
      </c>
      <c r="AV178">
        <v>0.46</v>
      </c>
      <c r="AW178">
        <v>0.03</v>
      </c>
      <c r="AX178">
        <v>0.22</v>
      </c>
      <c r="AY178">
        <v>0.72</v>
      </c>
      <c r="AZ178">
        <v>-0.94</v>
      </c>
      <c r="BA178">
        <v>0</v>
      </c>
      <c r="BB178">
        <v>0</v>
      </c>
      <c r="BC178">
        <v>0.47</v>
      </c>
      <c r="BD178">
        <v>1.23</v>
      </c>
      <c r="BE178">
        <v>1.6</v>
      </c>
      <c r="BF178">
        <v>0.12</v>
      </c>
      <c r="BG178">
        <v>3.91</v>
      </c>
      <c r="BH178">
        <v>0.108815</v>
      </c>
      <c r="BI178">
        <v>7.2771199999999998E-3</v>
      </c>
      <c r="BJ178">
        <v>4.0157100000000001E-2</v>
      </c>
      <c r="BK178">
        <v>9.7300999999999999E-2</v>
      </c>
      <c r="BL178">
        <v>0</v>
      </c>
      <c r="BM178">
        <v>-1.5686599999999998E-2</v>
      </c>
      <c r="BN178">
        <v>0</v>
      </c>
      <c r="BO178">
        <v>0</v>
      </c>
      <c r="BP178">
        <v>7.1403599999999998E-2</v>
      </c>
      <c r="BQ178">
        <v>0.15040200000000001</v>
      </c>
      <c r="BR178">
        <v>0.28698899999999999</v>
      </c>
      <c r="BS178">
        <v>2.56469E-2</v>
      </c>
      <c r="BT178">
        <v>0.77230500000000002</v>
      </c>
      <c r="BU178">
        <v>0.25355</v>
      </c>
      <c r="BV178">
        <v>371.21100000000001</v>
      </c>
      <c r="BW178">
        <v>76.855800000000002</v>
      </c>
      <c r="BX178">
        <v>351.67</v>
      </c>
      <c r="BY178">
        <v>1179.98</v>
      </c>
      <c r="BZ178">
        <v>-4760.51</v>
      </c>
      <c r="CA178">
        <v>615.745</v>
      </c>
      <c r="CB178">
        <v>2223.8200000000002</v>
      </c>
      <c r="CC178">
        <v>2371.31</v>
      </c>
      <c r="CD178">
        <v>151.51499999999999</v>
      </c>
      <c r="CE178">
        <v>2581.6</v>
      </c>
      <c r="CF178">
        <v>1979.72</v>
      </c>
      <c r="CG178">
        <v>28.494599999999998</v>
      </c>
      <c r="CH178">
        <v>0</v>
      </c>
      <c r="CI178">
        <v>0</v>
      </c>
      <c r="CJ178">
        <v>0</v>
      </c>
      <c r="CK178">
        <v>0</v>
      </c>
      <c r="CL178">
        <v>0</v>
      </c>
      <c r="CM178">
        <v>1.1599999999999999</v>
      </c>
      <c r="CN178">
        <v>0.24</v>
      </c>
      <c r="CO178">
        <v>0.88</v>
      </c>
      <c r="CP178">
        <v>2.87</v>
      </c>
      <c r="CQ178">
        <v>-5.74</v>
      </c>
      <c r="CR178">
        <v>1.65</v>
      </c>
      <c r="CS178">
        <v>5.33</v>
      </c>
      <c r="CT178">
        <v>6.06</v>
      </c>
      <c r="CU178">
        <v>0.41</v>
      </c>
      <c r="CV178">
        <v>12.86</v>
      </c>
      <c r="CW178">
        <v>5.15</v>
      </c>
      <c r="CX178">
        <v>0.53</v>
      </c>
      <c r="CY178">
        <v>0.04</v>
      </c>
      <c r="CZ178">
        <v>0.22</v>
      </c>
      <c r="DA178">
        <v>4.0999999999999996</v>
      </c>
      <c r="DB178">
        <v>-0.94</v>
      </c>
      <c r="DC178">
        <v>0.47</v>
      </c>
      <c r="DD178">
        <v>1.24</v>
      </c>
      <c r="DE178">
        <v>1.6</v>
      </c>
      <c r="DF178">
        <v>0.12</v>
      </c>
      <c r="DG178">
        <v>7.38</v>
      </c>
      <c r="DH178">
        <v>0.12965699999999999</v>
      </c>
      <c r="DI178">
        <v>7.7333200000000001E-3</v>
      </c>
      <c r="DJ178">
        <v>4.0157100000000001E-2</v>
      </c>
      <c r="DK178">
        <v>9.5044799999999999E-2</v>
      </c>
      <c r="DL178">
        <v>-1.5686599999999998E-2</v>
      </c>
      <c r="DM178">
        <v>7.1403599999999998E-2</v>
      </c>
      <c r="DN178">
        <v>0.15062400000000001</v>
      </c>
      <c r="DO178">
        <v>0.28698899999999999</v>
      </c>
      <c r="DP178">
        <v>2.56469E-2</v>
      </c>
      <c r="DQ178">
        <v>0.79157</v>
      </c>
      <c r="DR178">
        <v>0.272592</v>
      </c>
      <c r="DS178" t="s">
        <v>689</v>
      </c>
      <c r="DT178" t="s">
        <v>700</v>
      </c>
      <c r="DU178" t="s">
        <v>701</v>
      </c>
      <c r="DV178" t="s">
        <v>455</v>
      </c>
      <c r="DW178">
        <v>1.92646E-2</v>
      </c>
      <c r="DX178">
        <v>1.90425E-2</v>
      </c>
      <c r="EC178">
        <v>5.01</v>
      </c>
      <c r="ED178">
        <v>0</v>
      </c>
      <c r="EE178">
        <v>5.15</v>
      </c>
      <c r="EF178">
        <v>0</v>
      </c>
      <c r="EG178">
        <v>1.43</v>
      </c>
      <c r="EH178">
        <v>0</v>
      </c>
      <c r="EI178">
        <v>0.84</v>
      </c>
      <c r="EJ178">
        <v>4.05</v>
      </c>
      <c r="EK178">
        <v>1</v>
      </c>
      <c r="EL178">
        <v>1</v>
      </c>
      <c r="EM178">
        <v>2.8338000000000001</v>
      </c>
      <c r="EP178">
        <v>1</v>
      </c>
      <c r="EQ178">
        <v>1</v>
      </c>
      <c r="ER178">
        <v>33.878</v>
      </c>
      <c r="ES178">
        <v>34.386000000000003</v>
      </c>
      <c r="ET178">
        <v>33.773200000000003</v>
      </c>
      <c r="EU178">
        <v>34.278700000000001</v>
      </c>
      <c r="EV178">
        <v>132.096</v>
      </c>
      <c r="EW178">
        <v>9.5068099999999998</v>
      </c>
      <c r="EX178">
        <v>63.448300000000003</v>
      </c>
      <c r="EY178">
        <v>204.53100000000001</v>
      </c>
      <c r="EZ178">
        <v>0</v>
      </c>
      <c r="FA178">
        <v>-404.54399999999998</v>
      </c>
      <c r="FB178">
        <v>0</v>
      </c>
      <c r="FC178">
        <v>0</v>
      </c>
      <c r="FD178">
        <v>134.46700000000001</v>
      </c>
      <c r="FE178">
        <v>350.88600000000002</v>
      </c>
      <c r="FF178">
        <v>457.98599999999999</v>
      </c>
      <c r="FG178">
        <v>35.051499999999997</v>
      </c>
      <c r="FH178">
        <v>983.42899999999997</v>
      </c>
      <c r="FI178">
        <v>0</v>
      </c>
      <c r="FJ178">
        <v>0</v>
      </c>
      <c r="FK178">
        <v>0</v>
      </c>
      <c r="FL178">
        <v>0</v>
      </c>
      <c r="FM178">
        <v>0</v>
      </c>
      <c r="FN178">
        <v>77.614099999999993</v>
      </c>
      <c r="FO178">
        <v>5.1101400000000003</v>
      </c>
      <c r="FP178">
        <v>31.7242</v>
      </c>
      <c r="FQ178">
        <v>100.36</v>
      </c>
      <c r="FR178">
        <v>-134.84800000000001</v>
      </c>
      <c r="FS178">
        <v>67.2333</v>
      </c>
      <c r="FT178">
        <v>175.786</v>
      </c>
      <c r="FU178">
        <v>228.99299999999999</v>
      </c>
      <c r="FV178">
        <v>17.5258</v>
      </c>
      <c r="FW178">
        <v>569.49900000000002</v>
      </c>
      <c r="FX178">
        <v>0</v>
      </c>
      <c r="FY178">
        <v>0</v>
      </c>
      <c r="FZ178">
        <v>0</v>
      </c>
      <c r="GA178">
        <v>0</v>
      </c>
      <c r="GB178">
        <v>2.8338000000000001</v>
      </c>
      <c r="GC178">
        <v>4761.8999999999996</v>
      </c>
      <c r="GD178">
        <v>2028.7</v>
      </c>
      <c r="GE178">
        <v>42.602800000000002</v>
      </c>
      <c r="GF178">
        <v>2.8338000000000001</v>
      </c>
      <c r="GG178">
        <v>4761.8999999999996</v>
      </c>
      <c r="GH178">
        <v>2036.23</v>
      </c>
      <c r="GI178">
        <v>42.760899999999999</v>
      </c>
      <c r="GJ178">
        <v>0</v>
      </c>
      <c r="GK178">
        <v>0</v>
      </c>
    </row>
    <row r="179" spans="1:193" x14ac:dyDescent="0.3">
      <c r="A179" s="110">
        <v>45966.89266203704</v>
      </c>
      <c r="B179" t="s">
        <v>868</v>
      </c>
      <c r="D179">
        <v>7</v>
      </c>
      <c r="E179">
        <v>1</v>
      </c>
      <c r="F179">
        <v>2700</v>
      </c>
      <c r="G179" t="s">
        <v>452</v>
      </c>
      <c r="H179" t="s">
        <v>453</v>
      </c>
      <c r="I179">
        <v>0.21</v>
      </c>
      <c r="J179">
        <v>0.22</v>
      </c>
      <c r="K179">
        <v>3.43</v>
      </c>
      <c r="L179" t="s">
        <v>688</v>
      </c>
      <c r="M179">
        <v>247.89400000000001</v>
      </c>
      <c r="N179">
        <v>136.51599999999999</v>
      </c>
      <c r="O179">
        <v>350.33800000000002</v>
      </c>
      <c r="P179">
        <v>1164.54</v>
      </c>
      <c r="Q179">
        <v>0</v>
      </c>
      <c r="R179">
        <v>-4282.7</v>
      </c>
      <c r="S179">
        <v>0</v>
      </c>
      <c r="T179">
        <v>0</v>
      </c>
      <c r="U179">
        <v>615.745</v>
      </c>
      <c r="V179">
        <v>2227.37</v>
      </c>
      <c r="W179">
        <v>2371.31</v>
      </c>
      <c r="X179">
        <v>151.51499999999999</v>
      </c>
      <c r="Y179">
        <v>2982.53</v>
      </c>
      <c r="Z179">
        <v>1899.29</v>
      </c>
      <c r="AA179">
        <v>53.606699999999996</v>
      </c>
      <c r="AB179">
        <v>0</v>
      </c>
      <c r="AC179">
        <v>0</v>
      </c>
      <c r="AD179">
        <v>0</v>
      </c>
      <c r="AE179">
        <v>0</v>
      </c>
      <c r="AF179">
        <v>0</v>
      </c>
      <c r="AG179">
        <v>0</v>
      </c>
      <c r="AH179">
        <v>0.66</v>
      </c>
      <c r="AI179">
        <v>0.54</v>
      </c>
      <c r="AJ179">
        <v>0.87</v>
      </c>
      <c r="AK179">
        <v>2.79</v>
      </c>
      <c r="AL179">
        <v>0</v>
      </c>
      <c r="AM179">
        <v>-5.16</v>
      </c>
      <c r="AN179">
        <v>0</v>
      </c>
      <c r="AO179">
        <v>0</v>
      </c>
      <c r="AP179">
        <v>1.71</v>
      </c>
      <c r="AQ179">
        <v>5.57</v>
      </c>
      <c r="AR179">
        <v>6.11</v>
      </c>
      <c r="AS179">
        <v>0.41</v>
      </c>
      <c r="AT179">
        <v>13.5</v>
      </c>
      <c r="AU179">
        <v>4.8600000000000003</v>
      </c>
      <c r="AV179">
        <v>0.32</v>
      </c>
      <c r="AW179">
        <v>0.06</v>
      </c>
      <c r="AX179">
        <v>0.22</v>
      </c>
      <c r="AY179">
        <v>0.69</v>
      </c>
      <c r="AZ179">
        <v>-0.89</v>
      </c>
      <c r="BA179">
        <v>0</v>
      </c>
      <c r="BB179">
        <v>0</v>
      </c>
      <c r="BC179">
        <v>0.47</v>
      </c>
      <c r="BD179">
        <v>1.23</v>
      </c>
      <c r="BE179">
        <v>1.6</v>
      </c>
      <c r="BF179">
        <v>0.12</v>
      </c>
      <c r="BG179">
        <v>3.82</v>
      </c>
      <c r="BH179">
        <v>4.3331399999999999E-2</v>
      </c>
      <c r="BI179">
        <v>8.4547000000000008E-3</v>
      </c>
      <c r="BJ179">
        <v>4.0004900000000003E-2</v>
      </c>
      <c r="BK179">
        <v>9.3555899999999997E-2</v>
      </c>
      <c r="BL179">
        <v>0</v>
      </c>
      <c r="BM179">
        <v>-1.5418899999999999E-2</v>
      </c>
      <c r="BN179">
        <v>0</v>
      </c>
      <c r="BO179">
        <v>0</v>
      </c>
      <c r="BP179">
        <v>7.1403599999999998E-2</v>
      </c>
      <c r="BQ179">
        <v>0.15157100000000001</v>
      </c>
      <c r="BR179">
        <v>0.28698899999999999</v>
      </c>
      <c r="BS179">
        <v>2.56469E-2</v>
      </c>
      <c r="BT179">
        <v>0.70553900000000003</v>
      </c>
      <c r="BU179">
        <v>0.18534700000000001</v>
      </c>
      <c r="BV179">
        <v>299.93299999999999</v>
      </c>
      <c r="BW179">
        <v>162.40700000000001</v>
      </c>
      <c r="BX179">
        <v>350.33800000000002</v>
      </c>
      <c r="BY179">
        <v>1148.69</v>
      </c>
      <c r="BZ179">
        <v>-4282.7</v>
      </c>
      <c r="CA179">
        <v>615.745</v>
      </c>
      <c r="CB179">
        <v>2233.19</v>
      </c>
      <c r="CC179">
        <v>2371.31</v>
      </c>
      <c r="CD179">
        <v>151.51499999999999</v>
      </c>
      <c r="CE179">
        <v>3050.43</v>
      </c>
      <c r="CF179">
        <v>1961.37</v>
      </c>
      <c r="CG179">
        <v>67.118300000000005</v>
      </c>
      <c r="CH179">
        <v>0</v>
      </c>
      <c r="CI179">
        <v>0</v>
      </c>
      <c r="CJ179">
        <v>0</v>
      </c>
      <c r="CK179">
        <v>0</v>
      </c>
      <c r="CL179">
        <v>0</v>
      </c>
      <c r="CM179">
        <v>0.82</v>
      </c>
      <c r="CN179">
        <v>0.62</v>
      </c>
      <c r="CO179">
        <v>0.87</v>
      </c>
      <c r="CP179">
        <v>2.76</v>
      </c>
      <c r="CQ179">
        <v>-5.17</v>
      </c>
      <c r="CR179">
        <v>1.71</v>
      </c>
      <c r="CS179">
        <v>5.59</v>
      </c>
      <c r="CT179">
        <v>6.11</v>
      </c>
      <c r="CU179">
        <v>0.41</v>
      </c>
      <c r="CV179">
        <v>13.72</v>
      </c>
      <c r="CW179">
        <v>5.07</v>
      </c>
      <c r="CX179">
        <v>0.38</v>
      </c>
      <c r="CY179">
        <v>0.08</v>
      </c>
      <c r="CZ179">
        <v>0.22</v>
      </c>
      <c r="DA179">
        <v>4.03</v>
      </c>
      <c r="DB179">
        <v>-0.89</v>
      </c>
      <c r="DC179">
        <v>0.47</v>
      </c>
      <c r="DD179">
        <v>1.24</v>
      </c>
      <c r="DE179">
        <v>1.6</v>
      </c>
      <c r="DF179">
        <v>0.12</v>
      </c>
      <c r="DG179">
        <v>7.25</v>
      </c>
      <c r="DH179">
        <v>6.7790299999999998E-2</v>
      </c>
      <c r="DI179">
        <v>9.4944599999999997E-3</v>
      </c>
      <c r="DJ179">
        <v>4.0004900000000003E-2</v>
      </c>
      <c r="DK179">
        <v>9.5151600000000003E-2</v>
      </c>
      <c r="DL179">
        <v>-1.5418899999999999E-2</v>
      </c>
      <c r="DM179">
        <v>7.1403599999999998E-2</v>
      </c>
      <c r="DN179">
        <v>0.151644</v>
      </c>
      <c r="DO179">
        <v>0.28698899999999999</v>
      </c>
      <c r="DP179">
        <v>2.56469E-2</v>
      </c>
      <c r="DQ179">
        <v>0.73270599999999997</v>
      </c>
      <c r="DR179">
        <v>0.21244099999999999</v>
      </c>
      <c r="DS179" t="s">
        <v>689</v>
      </c>
      <c r="DT179" t="s">
        <v>700</v>
      </c>
      <c r="DU179" t="s">
        <v>701</v>
      </c>
      <c r="DV179" t="s">
        <v>455</v>
      </c>
      <c r="DW179">
        <v>2.7167E-2</v>
      </c>
      <c r="DX179">
        <v>2.7094300000000002E-2</v>
      </c>
      <c r="EC179">
        <v>4.8600000000000003</v>
      </c>
      <c r="ED179">
        <v>0</v>
      </c>
      <c r="EE179">
        <v>5.07</v>
      </c>
      <c r="EF179">
        <v>0</v>
      </c>
      <c r="EG179">
        <v>1.29</v>
      </c>
      <c r="EH179">
        <v>0</v>
      </c>
      <c r="EI179">
        <v>0.73</v>
      </c>
      <c r="EJ179">
        <v>3.98</v>
      </c>
      <c r="EK179">
        <v>1</v>
      </c>
      <c r="EL179">
        <v>1</v>
      </c>
      <c r="EM179">
        <v>2.6943999999999999</v>
      </c>
      <c r="EP179">
        <v>1</v>
      </c>
      <c r="EQ179">
        <v>1</v>
      </c>
      <c r="ER179">
        <v>34.106000000000002</v>
      </c>
      <c r="ES179">
        <v>34.618000000000002</v>
      </c>
      <c r="ET179">
        <v>33.937800000000003</v>
      </c>
      <c r="EU179">
        <v>34.4467</v>
      </c>
      <c r="EV179">
        <v>91.5107</v>
      </c>
      <c r="EW179">
        <v>18.0867</v>
      </c>
      <c r="EX179">
        <v>63.207999999999998</v>
      </c>
      <c r="EY179">
        <v>198.49600000000001</v>
      </c>
      <c r="EZ179">
        <v>0</v>
      </c>
      <c r="FA179">
        <v>-382.29599999999999</v>
      </c>
      <c r="FB179">
        <v>0</v>
      </c>
      <c r="FC179">
        <v>0</v>
      </c>
      <c r="FD179">
        <v>134.46700000000001</v>
      </c>
      <c r="FE179">
        <v>352.52699999999999</v>
      </c>
      <c r="FF179">
        <v>457.98599999999999</v>
      </c>
      <c r="FG179">
        <v>35.051499999999997</v>
      </c>
      <c r="FH179">
        <v>969.03800000000001</v>
      </c>
      <c r="FI179">
        <v>0</v>
      </c>
      <c r="FJ179">
        <v>0</v>
      </c>
      <c r="FK179">
        <v>0</v>
      </c>
      <c r="FL179">
        <v>0</v>
      </c>
      <c r="FM179">
        <v>0</v>
      </c>
      <c r="FN179">
        <v>56.4833</v>
      </c>
      <c r="FO179">
        <v>10.5318</v>
      </c>
      <c r="FP179">
        <v>31.603999999999999</v>
      </c>
      <c r="FQ179">
        <v>98.310900000000004</v>
      </c>
      <c r="FR179">
        <v>-127.432</v>
      </c>
      <c r="FS179">
        <v>67.2333</v>
      </c>
      <c r="FT179">
        <v>176.57900000000001</v>
      </c>
      <c r="FU179">
        <v>228.99299999999999</v>
      </c>
      <c r="FV179">
        <v>17.5258</v>
      </c>
      <c r="FW179">
        <v>559.83000000000004</v>
      </c>
      <c r="FX179">
        <v>0</v>
      </c>
      <c r="FY179">
        <v>0</v>
      </c>
      <c r="FZ179">
        <v>0</v>
      </c>
      <c r="GA179">
        <v>0</v>
      </c>
      <c r="GB179">
        <v>2.6943999999999999</v>
      </c>
      <c r="GC179">
        <v>4283.95</v>
      </c>
      <c r="GD179">
        <v>1661.83</v>
      </c>
      <c r="GE179">
        <v>38.792000000000002</v>
      </c>
      <c r="GF179">
        <v>2.6943999999999999</v>
      </c>
      <c r="GG179">
        <v>4283.95</v>
      </c>
      <c r="GH179">
        <v>1660.59</v>
      </c>
      <c r="GI179">
        <v>38.762999999999998</v>
      </c>
      <c r="GJ179">
        <v>0</v>
      </c>
      <c r="GK179">
        <v>0</v>
      </c>
    </row>
    <row r="180" spans="1:193" x14ac:dyDescent="0.3">
      <c r="A180" s="110">
        <v>45966.893310185187</v>
      </c>
      <c r="B180" t="s">
        <v>869</v>
      </c>
      <c r="D180">
        <v>8</v>
      </c>
      <c r="E180">
        <v>1</v>
      </c>
      <c r="F180">
        <v>2700</v>
      </c>
      <c r="G180" t="s">
        <v>452</v>
      </c>
      <c r="H180" t="s">
        <v>453</v>
      </c>
      <c r="I180">
        <v>0.5</v>
      </c>
      <c r="J180">
        <v>0.45</v>
      </c>
      <c r="K180">
        <v>3.41</v>
      </c>
      <c r="L180">
        <v>120</v>
      </c>
      <c r="M180">
        <v>297.76499999999999</v>
      </c>
      <c r="N180">
        <v>584.56600000000003</v>
      </c>
      <c r="O180">
        <v>352.928</v>
      </c>
      <c r="P180">
        <v>1109.3800000000001</v>
      </c>
      <c r="Q180">
        <v>0</v>
      </c>
      <c r="R180">
        <v>-4786.0600000000004</v>
      </c>
      <c r="S180">
        <v>0</v>
      </c>
      <c r="T180">
        <v>0</v>
      </c>
      <c r="U180">
        <v>615.745</v>
      </c>
      <c r="V180">
        <v>2242.9699999999998</v>
      </c>
      <c r="W180">
        <v>2371.31</v>
      </c>
      <c r="X180">
        <v>151.51499999999999</v>
      </c>
      <c r="Y180">
        <v>2940.11</v>
      </c>
      <c r="Z180">
        <v>2344.64</v>
      </c>
      <c r="AA180">
        <v>199.935</v>
      </c>
      <c r="AB180">
        <v>0</v>
      </c>
      <c r="AC180">
        <v>0</v>
      </c>
      <c r="AD180">
        <v>0</v>
      </c>
      <c r="AE180">
        <v>0</v>
      </c>
      <c r="AF180">
        <v>0</v>
      </c>
      <c r="AG180">
        <v>0</v>
      </c>
      <c r="AH180">
        <v>0.94</v>
      </c>
      <c r="AI180">
        <v>1.54</v>
      </c>
      <c r="AJ180">
        <v>0.88</v>
      </c>
      <c r="AK180">
        <v>2.7</v>
      </c>
      <c r="AL180">
        <v>0</v>
      </c>
      <c r="AM180">
        <v>-5.91</v>
      </c>
      <c r="AN180">
        <v>0</v>
      </c>
      <c r="AO180">
        <v>0</v>
      </c>
      <c r="AP180">
        <v>1.63</v>
      </c>
      <c r="AQ180">
        <v>5.39</v>
      </c>
      <c r="AR180">
        <v>6.04</v>
      </c>
      <c r="AS180">
        <v>0.41</v>
      </c>
      <c r="AT180">
        <v>13.62</v>
      </c>
      <c r="AU180">
        <v>6.06</v>
      </c>
      <c r="AV180">
        <v>0.44</v>
      </c>
      <c r="AW180">
        <v>0.27</v>
      </c>
      <c r="AX180">
        <v>0.22</v>
      </c>
      <c r="AY180">
        <v>0.68</v>
      </c>
      <c r="AZ180">
        <v>-0.94</v>
      </c>
      <c r="BA180">
        <v>0</v>
      </c>
      <c r="BB180">
        <v>0</v>
      </c>
      <c r="BC180">
        <v>0.47</v>
      </c>
      <c r="BD180">
        <v>1.24</v>
      </c>
      <c r="BE180">
        <v>1.6</v>
      </c>
      <c r="BF180">
        <v>0.12</v>
      </c>
      <c r="BG180">
        <v>4.0999999999999996</v>
      </c>
      <c r="BH180">
        <v>0.11279599999999999</v>
      </c>
      <c r="BI180">
        <v>2.8586E-2</v>
      </c>
      <c r="BJ180">
        <v>4.0300700000000002E-2</v>
      </c>
      <c r="BK180">
        <v>9.7427399999999997E-2</v>
      </c>
      <c r="BL180">
        <v>0</v>
      </c>
      <c r="BM180">
        <v>-1.54676E-2</v>
      </c>
      <c r="BN180">
        <v>0</v>
      </c>
      <c r="BO180">
        <v>0</v>
      </c>
      <c r="BP180">
        <v>7.1403599999999998E-2</v>
      </c>
      <c r="BQ180">
        <v>0.15127399999999999</v>
      </c>
      <c r="BR180">
        <v>0.28698899999999999</v>
      </c>
      <c r="BS180">
        <v>2.56469E-2</v>
      </c>
      <c r="BT180">
        <v>0.798956</v>
      </c>
      <c r="BU180">
        <v>0.27911000000000002</v>
      </c>
      <c r="BV180">
        <v>378.23500000000001</v>
      </c>
      <c r="BW180">
        <v>713.35500000000002</v>
      </c>
      <c r="BX180">
        <v>352.928</v>
      </c>
      <c r="BY180">
        <v>1090.23</v>
      </c>
      <c r="BZ180">
        <v>-4786.0600000000004</v>
      </c>
      <c r="CA180">
        <v>615.745</v>
      </c>
      <c r="CB180">
        <v>2250.09</v>
      </c>
      <c r="CC180">
        <v>2371.31</v>
      </c>
      <c r="CD180">
        <v>151.51499999999999</v>
      </c>
      <c r="CE180">
        <v>3137.34</v>
      </c>
      <c r="CF180">
        <v>2534.7399999999998</v>
      </c>
      <c r="CG180">
        <v>266.61900000000003</v>
      </c>
      <c r="CH180">
        <v>0</v>
      </c>
      <c r="CI180">
        <v>0</v>
      </c>
      <c r="CJ180">
        <v>0</v>
      </c>
      <c r="CK180">
        <v>0</v>
      </c>
      <c r="CL180">
        <v>0</v>
      </c>
      <c r="CM180">
        <v>1.2</v>
      </c>
      <c r="CN180">
        <v>1.82</v>
      </c>
      <c r="CO180">
        <v>0.88</v>
      </c>
      <c r="CP180">
        <v>2.66</v>
      </c>
      <c r="CQ180">
        <v>-5.98</v>
      </c>
      <c r="CR180">
        <v>1.63</v>
      </c>
      <c r="CS180">
        <v>5.41</v>
      </c>
      <c r="CT180">
        <v>6.04</v>
      </c>
      <c r="CU180">
        <v>0.41</v>
      </c>
      <c r="CV180">
        <v>14.07</v>
      </c>
      <c r="CW180">
        <v>6.56</v>
      </c>
      <c r="CX180">
        <v>0.54</v>
      </c>
      <c r="CY180">
        <v>0.31</v>
      </c>
      <c r="CZ180">
        <v>0.22</v>
      </c>
      <c r="DA180">
        <v>3.94</v>
      </c>
      <c r="DB180">
        <v>-0.94</v>
      </c>
      <c r="DC180">
        <v>0.47</v>
      </c>
      <c r="DD180">
        <v>1.25</v>
      </c>
      <c r="DE180">
        <v>1.6</v>
      </c>
      <c r="DF180">
        <v>0.12</v>
      </c>
      <c r="DG180">
        <v>7.51</v>
      </c>
      <c r="DH180">
        <v>0.15082599999999999</v>
      </c>
      <c r="DI180">
        <v>2.9892700000000001E-2</v>
      </c>
      <c r="DJ180">
        <v>4.0300700000000002E-2</v>
      </c>
      <c r="DK180">
        <v>9.4044699999999995E-2</v>
      </c>
      <c r="DL180">
        <v>-1.54676E-2</v>
      </c>
      <c r="DM180">
        <v>7.1403599999999998E-2</v>
      </c>
      <c r="DN180">
        <v>0.15139900000000001</v>
      </c>
      <c r="DO180">
        <v>0.28698899999999999</v>
      </c>
      <c r="DP180">
        <v>2.56469E-2</v>
      </c>
      <c r="DQ180">
        <v>0.83503499999999997</v>
      </c>
      <c r="DR180">
        <v>0.31506400000000001</v>
      </c>
      <c r="DS180" t="s">
        <v>689</v>
      </c>
      <c r="DT180" t="s">
        <v>700</v>
      </c>
      <c r="DU180" t="s">
        <v>701</v>
      </c>
      <c r="DV180" t="s">
        <v>455</v>
      </c>
      <c r="DW180">
        <v>3.6078699999999998E-2</v>
      </c>
      <c r="DX180">
        <v>3.5954100000000003E-2</v>
      </c>
      <c r="EC180">
        <v>6.06</v>
      </c>
      <c r="ED180">
        <v>0</v>
      </c>
      <c r="EE180">
        <v>6.56</v>
      </c>
      <c r="EF180">
        <v>0</v>
      </c>
      <c r="EG180">
        <v>1.61</v>
      </c>
      <c r="EH180">
        <v>0</v>
      </c>
      <c r="EI180">
        <v>1.1200000000000001</v>
      </c>
      <c r="EJ180">
        <v>3.89</v>
      </c>
      <c r="EK180">
        <v>1</v>
      </c>
      <c r="EL180">
        <v>1</v>
      </c>
      <c r="EM180">
        <v>2.9521999999999999</v>
      </c>
      <c r="EP180">
        <v>1</v>
      </c>
      <c r="EQ180">
        <v>1</v>
      </c>
      <c r="ER180">
        <v>30.94</v>
      </c>
      <c r="ES180">
        <v>31.388000000000002</v>
      </c>
      <c r="ET180">
        <v>30.827400000000001</v>
      </c>
      <c r="EU180">
        <v>31.2729</v>
      </c>
      <c r="EV180">
        <v>126.51600000000001</v>
      </c>
      <c r="EW180">
        <v>75.774199999999993</v>
      </c>
      <c r="EX180">
        <v>63.675199999999997</v>
      </c>
      <c r="EY180">
        <v>194.08</v>
      </c>
      <c r="EZ180">
        <v>0</v>
      </c>
      <c r="FA180">
        <v>-402.88099999999997</v>
      </c>
      <c r="FB180">
        <v>0</v>
      </c>
      <c r="FC180">
        <v>0</v>
      </c>
      <c r="FD180">
        <v>134.46700000000001</v>
      </c>
      <c r="FE180">
        <v>353.70499999999998</v>
      </c>
      <c r="FF180">
        <v>457.98599999999999</v>
      </c>
      <c r="FG180">
        <v>35.051499999999997</v>
      </c>
      <c r="FH180">
        <v>1038.3699999999999</v>
      </c>
      <c r="FI180">
        <v>0</v>
      </c>
      <c r="FJ180">
        <v>0</v>
      </c>
      <c r="FK180">
        <v>0</v>
      </c>
      <c r="FL180">
        <v>0</v>
      </c>
      <c r="FM180">
        <v>0</v>
      </c>
      <c r="FN180">
        <v>79.411000000000001</v>
      </c>
      <c r="FO180">
        <v>43.637900000000002</v>
      </c>
      <c r="FP180">
        <v>31.837599999999998</v>
      </c>
      <c r="FQ180">
        <v>95.716899999999995</v>
      </c>
      <c r="FR180">
        <v>-134.29400000000001</v>
      </c>
      <c r="FS180">
        <v>67.2333</v>
      </c>
      <c r="FT180">
        <v>177.226</v>
      </c>
      <c r="FU180">
        <v>228.99299999999999</v>
      </c>
      <c r="FV180">
        <v>17.5258</v>
      </c>
      <c r="FW180">
        <v>607.28800000000001</v>
      </c>
      <c r="FX180">
        <v>0</v>
      </c>
      <c r="FY180">
        <v>0</v>
      </c>
      <c r="FZ180">
        <v>0</v>
      </c>
      <c r="GA180">
        <v>0</v>
      </c>
      <c r="GB180">
        <v>2.9521999999999999</v>
      </c>
      <c r="GC180">
        <v>4787.46</v>
      </c>
      <c r="GD180">
        <v>1961.97</v>
      </c>
      <c r="GE180">
        <v>40.981499999999997</v>
      </c>
      <c r="GF180">
        <v>2.9521999999999999</v>
      </c>
      <c r="GG180">
        <v>4787.46</v>
      </c>
      <c r="GH180">
        <v>1921.73</v>
      </c>
      <c r="GI180">
        <v>40.140999999999998</v>
      </c>
      <c r="GJ180">
        <v>0</v>
      </c>
      <c r="GK180">
        <v>0</v>
      </c>
    </row>
    <row r="181" spans="1:193" x14ac:dyDescent="0.3">
      <c r="A181" s="110">
        <v>45966.893946759257</v>
      </c>
      <c r="B181" t="s">
        <v>870</v>
      </c>
      <c r="D181">
        <v>9</v>
      </c>
      <c r="E181">
        <v>1</v>
      </c>
      <c r="F181">
        <v>2700</v>
      </c>
      <c r="G181" t="s">
        <v>452</v>
      </c>
      <c r="H181" t="s">
        <v>453</v>
      </c>
      <c r="I181">
        <v>0.54</v>
      </c>
      <c r="J181">
        <v>0.46</v>
      </c>
      <c r="K181">
        <v>3.43</v>
      </c>
      <c r="L181">
        <v>120</v>
      </c>
      <c r="M181">
        <v>484.06599999999997</v>
      </c>
      <c r="N181">
        <v>575.31200000000001</v>
      </c>
      <c r="O181">
        <v>349.64499999999998</v>
      </c>
      <c r="P181">
        <v>1145.8</v>
      </c>
      <c r="Q181">
        <v>0</v>
      </c>
      <c r="R181">
        <v>-5080.0600000000004</v>
      </c>
      <c r="S181">
        <v>0</v>
      </c>
      <c r="T181">
        <v>0</v>
      </c>
      <c r="U181">
        <v>615.745</v>
      </c>
      <c r="V181">
        <v>2233.79</v>
      </c>
      <c r="W181">
        <v>2371.31</v>
      </c>
      <c r="X181">
        <v>151.51499999999999</v>
      </c>
      <c r="Y181">
        <v>2847.12</v>
      </c>
      <c r="Z181">
        <v>2554.8200000000002</v>
      </c>
      <c r="AA181">
        <v>189.94499999999999</v>
      </c>
      <c r="AB181">
        <v>0</v>
      </c>
      <c r="AC181">
        <v>0</v>
      </c>
      <c r="AD181">
        <v>0</v>
      </c>
      <c r="AE181">
        <v>0</v>
      </c>
      <c r="AF181">
        <v>0</v>
      </c>
      <c r="AG181">
        <v>0</v>
      </c>
      <c r="AH181">
        <v>1.52</v>
      </c>
      <c r="AI181">
        <v>1.56</v>
      </c>
      <c r="AJ181">
        <v>0.87</v>
      </c>
      <c r="AK181">
        <v>2.79</v>
      </c>
      <c r="AL181">
        <v>0</v>
      </c>
      <c r="AM181">
        <v>-6.13</v>
      </c>
      <c r="AN181">
        <v>0</v>
      </c>
      <c r="AO181">
        <v>0</v>
      </c>
      <c r="AP181">
        <v>1.63</v>
      </c>
      <c r="AQ181">
        <v>5.37</v>
      </c>
      <c r="AR181">
        <v>6.03</v>
      </c>
      <c r="AS181">
        <v>0.41</v>
      </c>
      <c r="AT181">
        <v>14.05</v>
      </c>
      <c r="AU181">
        <v>6.74</v>
      </c>
      <c r="AV181">
        <v>0.7</v>
      </c>
      <c r="AW181">
        <v>0.26</v>
      </c>
      <c r="AX181">
        <v>0.22</v>
      </c>
      <c r="AY181">
        <v>0.71</v>
      </c>
      <c r="AZ181">
        <v>-0.99</v>
      </c>
      <c r="BA181">
        <v>0</v>
      </c>
      <c r="BB181">
        <v>0</v>
      </c>
      <c r="BC181">
        <v>0.47</v>
      </c>
      <c r="BD181">
        <v>1.23</v>
      </c>
      <c r="BE181">
        <v>1.6</v>
      </c>
      <c r="BF181">
        <v>0.12</v>
      </c>
      <c r="BG181">
        <v>4.32</v>
      </c>
      <c r="BH181">
        <v>0.18038499999999999</v>
      </c>
      <c r="BI181">
        <v>2.9058199999999999E-2</v>
      </c>
      <c r="BJ181">
        <v>3.9925799999999997E-2</v>
      </c>
      <c r="BK181">
        <v>9.9246699999999993E-2</v>
      </c>
      <c r="BL181">
        <v>0</v>
      </c>
      <c r="BM181">
        <v>-1.83836E-2</v>
      </c>
      <c r="BN181">
        <v>0</v>
      </c>
      <c r="BO181">
        <v>0</v>
      </c>
      <c r="BP181">
        <v>7.1403599999999998E-2</v>
      </c>
      <c r="BQ181">
        <v>0.15042</v>
      </c>
      <c r="BR181">
        <v>0.28698899999999999</v>
      </c>
      <c r="BS181">
        <v>2.56469E-2</v>
      </c>
      <c r="BT181">
        <v>0.86469099999999999</v>
      </c>
      <c r="BU181">
        <v>0.34861599999999998</v>
      </c>
      <c r="BV181">
        <v>565.93499999999995</v>
      </c>
      <c r="BW181">
        <v>724.27200000000005</v>
      </c>
      <c r="BX181">
        <v>349.64499999999998</v>
      </c>
      <c r="BY181">
        <v>1120.78</v>
      </c>
      <c r="BZ181">
        <v>-5080.0600000000004</v>
      </c>
      <c r="CA181">
        <v>615.745</v>
      </c>
      <c r="CB181">
        <v>2241.19</v>
      </c>
      <c r="CC181">
        <v>2371.31</v>
      </c>
      <c r="CD181">
        <v>151.51499999999999</v>
      </c>
      <c r="CE181">
        <v>3060.33</v>
      </c>
      <c r="CF181">
        <v>2760.63</v>
      </c>
      <c r="CG181">
        <v>258.42599999999999</v>
      </c>
      <c r="CH181">
        <v>0</v>
      </c>
      <c r="CI181">
        <v>0</v>
      </c>
      <c r="CJ181">
        <v>0</v>
      </c>
      <c r="CK181">
        <v>0</v>
      </c>
      <c r="CL181">
        <v>0</v>
      </c>
      <c r="CM181">
        <v>1.78</v>
      </c>
      <c r="CN181">
        <v>1.9</v>
      </c>
      <c r="CO181">
        <v>0.87</v>
      </c>
      <c r="CP181">
        <v>2.73</v>
      </c>
      <c r="CQ181">
        <v>-6.22</v>
      </c>
      <c r="CR181">
        <v>1.63</v>
      </c>
      <c r="CS181">
        <v>5.38</v>
      </c>
      <c r="CT181">
        <v>6.03</v>
      </c>
      <c r="CU181">
        <v>0.41</v>
      </c>
      <c r="CV181">
        <v>14.51</v>
      </c>
      <c r="CW181">
        <v>7.28</v>
      </c>
      <c r="CX181">
        <v>0.8</v>
      </c>
      <c r="CY181">
        <v>0.31</v>
      </c>
      <c r="CZ181">
        <v>0.22</v>
      </c>
      <c r="DA181">
        <v>3.98</v>
      </c>
      <c r="DB181">
        <v>-0.99</v>
      </c>
      <c r="DC181">
        <v>0.47</v>
      </c>
      <c r="DD181">
        <v>1.24</v>
      </c>
      <c r="DE181">
        <v>1.6</v>
      </c>
      <c r="DF181">
        <v>0.12</v>
      </c>
      <c r="DG181">
        <v>7.75</v>
      </c>
      <c r="DH181">
        <v>0.220635</v>
      </c>
      <c r="DI181">
        <v>3.0688E-2</v>
      </c>
      <c r="DJ181">
        <v>3.9925799999999997E-2</v>
      </c>
      <c r="DK181">
        <v>9.6582299999999996E-2</v>
      </c>
      <c r="DL181">
        <v>-1.83836E-2</v>
      </c>
      <c r="DM181">
        <v>7.1403599999999998E-2</v>
      </c>
      <c r="DN181">
        <v>0.15068400000000001</v>
      </c>
      <c r="DO181">
        <v>0.28698899999999999</v>
      </c>
      <c r="DP181">
        <v>2.56469E-2</v>
      </c>
      <c r="DQ181">
        <v>0.90417099999999995</v>
      </c>
      <c r="DR181">
        <v>0.38783099999999998</v>
      </c>
      <c r="DS181" t="s">
        <v>689</v>
      </c>
      <c r="DT181" t="s">
        <v>700</v>
      </c>
      <c r="DU181" t="s">
        <v>701</v>
      </c>
      <c r="DV181" t="s">
        <v>455</v>
      </c>
      <c r="DW181">
        <v>3.94797E-2</v>
      </c>
      <c r="DX181">
        <v>3.9215800000000002E-2</v>
      </c>
      <c r="EC181">
        <v>6.74</v>
      </c>
      <c r="ED181">
        <v>0</v>
      </c>
      <c r="EE181">
        <v>7.28</v>
      </c>
      <c r="EF181">
        <v>0</v>
      </c>
      <c r="EG181">
        <v>1.89</v>
      </c>
      <c r="EH181">
        <v>0</v>
      </c>
      <c r="EI181">
        <v>1.38</v>
      </c>
      <c r="EJ181">
        <v>3.93</v>
      </c>
      <c r="EK181">
        <v>1</v>
      </c>
      <c r="EL181">
        <v>1</v>
      </c>
      <c r="EM181">
        <v>3.0150999999999999</v>
      </c>
      <c r="EP181">
        <v>1</v>
      </c>
      <c r="EQ181">
        <v>1</v>
      </c>
      <c r="ER181">
        <v>30.802</v>
      </c>
      <c r="ES181">
        <v>31.247</v>
      </c>
      <c r="ET181">
        <v>30.700199999999999</v>
      </c>
      <c r="EU181">
        <v>31.1431</v>
      </c>
      <c r="EV181">
        <v>200.94499999999999</v>
      </c>
      <c r="EW181">
        <v>75.455799999999996</v>
      </c>
      <c r="EX181">
        <v>63.082999999999998</v>
      </c>
      <c r="EY181">
        <v>202.14</v>
      </c>
      <c r="EZ181">
        <v>0</v>
      </c>
      <c r="FA181">
        <v>-422.94799999999998</v>
      </c>
      <c r="FB181">
        <v>0</v>
      </c>
      <c r="FC181">
        <v>0</v>
      </c>
      <c r="FD181">
        <v>134.46700000000001</v>
      </c>
      <c r="FE181">
        <v>352.18400000000003</v>
      </c>
      <c r="FF181">
        <v>457.98599999999999</v>
      </c>
      <c r="FG181">
        <v>35.051499999999997</v>
      </c>
      <c r="FH181">
        <v>1098.3599999999999</v>
      </c>
      <c r="FI181">
        <v>0</v>
      </c>
      <c r="FJ181">
        <v>0</v>
      </c>
      <c r="FK181">
        <v>0</v>
      </c>
      <c r="FL181">
        <v>0</v>
      </c>
      <c r="FM181">
        <v>0</v>
      </c>
      <c r="FN181">
        <v>117.584</v>
      </c>
      <c r="FO181">
        <v>44.288800000000002</v>
      </c>
      <c r="FP181">
        <v>31.541499999999999</v>
      </c>
      <c r="FQ181">
        <v>98.858500000000006</v>
      </c>
      <c r="FR181">
        <v>-140.983</v>
      </c>
      <c r="FS181">
        <v>67.2333</v>
      </c>
      <c r="FT181">
        <v>176.48699999999999</v>
      </c>
      <c r="FU181">
        <v>228.99299999999999</v>
      </c>
      <c r="FV181">
        <v>17.5258</v>
      </c>
      <c r="FW181">
        <v>641.53</v>
      </c>
      <c r="FX181">
        <v>0</v>
      </c>
      <c r="FY181">
        <v>0</v>
      </c>
      <c r="FZ181">
        <v>0</v>
      </c>
      <c r="GA181">
        <v>0</v>
      </c>
      <c r="GB181">
        <v>3.0150999999999999</v>
      </c>
      <c r="GC181">
        <v>5081.55</v>
      </c>
      <c r="GD181">
        <v>2155.54</v>
      </c>
      <c r="GE181">
        <v>42.418999999999997</v>
      </c>
      <c r="GF181">
        <v>3.0150999999999999</v>
      </c>
      <c r="GG181">
        <v>5081.55</v>
      </c>
      <c r="GH181">
        <v>2107.37</v>
      </c>
      <c r="GI181">
        <v>41.4711</v>
      </c>
      <c r="GJ181">
        <v>0</v>
      </c>
      <c r="GK181">
        <v>0</v>
      </c>
    </row>
    <row r="182" spans="1:193" x14ac:dyDescent="0.3">
      <c r="A182" s="110">
        <v>45966.894571759258</v>
      </c>
      <c r="B182" t="s">
        <v>871</v>
      </c>
      <c r="D182">
        <v>10</v>
      </c>
      <c r="E182">
        <v>1</v>
      </c>
      <c r="F182">
        <v>2700</v>
      </c>
      <c r="G182" t="s">
        <v>452</v>
      </c>
      <c r="H182" t="s">
        <v>453</v>
      </c>
      <c r="I182">
        <v>0.65</v>
      </c>
      <c r="J182">
        <v>0.54</v>
      </c>
      <c r="K182">
        <v>3.37</v>
      </c>
      <c r="L182">
        <v>151</v>
      </c>
      <c r="M182">
        <v>510.90899999999999</v>
      </c>
      <c r="N182">
        <v>866.61800000000005</v>
      </c>
      <c r="O182">
        <v>347.46100000000001</v>
      </c>
      <c r="P182">
        <v>1113.74</v>
      </c>
      <c r="Q182">
        <v>0</v>
      </c>
      <c r="R182">
        <v>-5196.72</v>
      </c>
      <c r="S182">
        <v>0</v>
      </c>
      <c r="T182">
        <v>0</v>
      </c>
      <c r="U182">
        <v>615.745</v>
      </c>
      <c r="V182">
        <v>2241.13</v>
      </c>
      <c r="W182">
        <v>2371.31</v>
      </c>
      <c r="X182">
        <v>151.51499999999999</v>
      </c>
      <c r="Y182">
        <v>3021.7</v>
      </c>
      <c r="Z182">
        <v>2838.73</v>
      </c>
      <c r="AA182">
        <v>297.17500000000001</v>
      </c>
      <c r="AB182">
        <v>0</v>
      </c>
      <c r="AC182">
        <v>0</v>
      </c>
      <c r="AD182">
        <v>0</v>
      </c>
      <c r="AE182">
        <v>0</v>
      </c>
      <c r="AF182">
        <v>0</v>
      </c>
      <c r="AG182">
        <v>0</v>
      </c>
      <c r="AH182">
        <v>1.61</v>
      </c>
      <c r="AI182">
        <v>2.1800000000000002</v>
      </c>
      <c r="AJ182">
        <v>0.86</v>
      </c>
      <c r="AK182">
        <v>2.71</v>
      </c>
      <c r="AL182">
        <v>0</v>
      </c>
      <c r="AM182">
        <v>-6.35</v>
      </c>
      <c r="AN182">
        <v>0</v>
      </c>
      <c r="AO182">
        <v>0</v>
      </c>
      <c r="AP182">
        <v>1.63</v>
      </c>
      <c r="AQ182">
        <v>5.38</v>
      </c>
      <c r="AR182">
        <v>6.03</v>
      </c>
      <c r="AS182">
        <v>0.41</v>
      </c>
      <c r="AT182">
        <v>14.46</v>
      </c>
      <c r="AU182">
        <v>7.36</v>
      </c>
      <c r="AV182">
        <v>0.72</v>
      </c>
      <c r="AW182">
        <v>0.35</v>
      </c>
      <c r="AX182">
        <v>0.22</v>
      </c>
      <c r="AY182">
        <v>0.69</v>
      </c>
      <c r="AZ182">
        <v>-1.01</v>
      </c>
      <c r="BA182">
        <v>0</v>
      </c>
      <c r="BB182">
        <v>0</v>
      </c>
      <c r="BC182">
        <v>0.47</v>
      </c>
      <c r="BD182">
        <v>1.23</v>
      </c>
      <c r="BE182">
        <v>1.6</v>
      </c>
      <c r="BF182">
        <v>0.12</v>
      </c>
      <c r="BG182">
        <v>4.3899999999999997</v>
      </c>
      <c r="BH182">
        <v>0.20898700000000001</v>
      </c>
      <c r="BI182">
        <v>3.0038100000000002E-2</v>
      </c>
      <c r="BJ182">
        <v>3.9676400000000001E-2</v>
      </c>
      <c r="BK182">
        <v>9.8808000000000007E-2</v>
      </c>
      <c r="BL182">
        <v>0</v>
      </c>
      <c r="BM182">
        <v>-1.9610099999999998E-2</v>
      </c>
      <c r="BN182">
        <v>0</v>
      </c>
      <c r="BO182">
        <v>0</v>
      </c>
      <c r="BP182">
        <v>7.1403599999999998E-2</v>
      </c>
      <c r="BQ182">
        <v>0.150417</v>
      </c>
      <c r="BR182">
        <v>0.28698899999999999</v>
      </c>
      <c r="BS182">
        <v>2.56469E-2</v>
      </c>
      <c r="BT182">
        <v>0.89235600000000004</v>
      </c>
      <c r="BU182">
        <v>0.37750899999999998</v>
      </c>
      <c r="BV182">
        <v>590.10699999999997</v>
      </c>
      <c r="BW182">
        <v>1067.0899999999999</v>
      </c>
      <c r="BX182">
        <v>347.46100000000001</v>
      </c>
      <c r="BY182">
        <v>1094.33</v>
      </c>
      <c r="BZ182">
        <v>-5196.72</v>
      </c>
      <c r="CA182">
        <v>615.745</v>
      </c>
      <c r="CB182">
        <v>2247.77</v>
      </c>
      <c r="CC182">
        <v>2371.31</v>
      </c>
      <c r="CD182">
        <v>151.51499999999999</v>
      </c>
      <c r="CE182">
        <v>3288.6</v>
      </c>
      <c r="CF182">
        <v>3098.99</v>
      </c>
      <c r="CG182">
        <v>373.38299999999998</v>
      </c>
      <c r="CH182">
        <v>0</v>
      </c>
      <c r="CI182">
        <v>0</v>
      </c>
      <c r="CJ182">
        <v>0</v>
      </c>
      <c r="CK182">
        <v>0</v>
      </c>
      <c r="CL182">
        <v>0</v>
      </c>
      <c r="CM182">
        <v>1.88</v>
      </c>
      <c r="CN182">
        <v>2.61</v>
      </c>
      <c r="CO182">
        <v>0.86</v>
      </c>
      <c r="CP182">
        <v>2.66</v>
      </c>
      <c r="CQ182">
        <v>-6.47</v>
      </c>
      <c r="CR182">
        <v>1.63</v>
      </c>
      <c r="CS182">
        <v>5.39</v>
      </c>
      <c r="CT182">
        <v>6.03</v>
      </c>
      <c r="CU182">
        <v>0.41</v>
      </c>
      <c r="CV182">
        <v>15</v>
      </c>
      <c r="CW182">
        <v>8.01</v>
      </c>
      <c r="CX182">
        <v>0.81</v>
      </c>
      <c r="CY182">
        <v>0.4</v>
      </c>
      <c r="CZ182">
        <v>0.22</v>
      </c>
      <c r="DA182">
        <v>3.91</v>
      </c>
      <c r="DB182">
        <v>-1.01</v>
      </c>
      <c r="DC182">
        <v>0.47</v>
      </c>
      <c r="DD182">
        <v>1.24</v>
      </c>
      <c r="DE182">
        <v>1.6</v>
      </c>
      <c r="DF182">
        <v>0.12</v>
      </c>
      <c r="DG182">
        <v>7.76</v>
      </c>
      <c r="DH182">
        <v>0.268175</v>
      </c>
      <c r="DI182">
        <v>3.1876399999999999E-2</v>
      </c>
      <c r="DJ182">
        <v>3.9676400000000001E-2</v>
      </c>
      <c r="DK182">
        <v>9.5346799999999995E-2</v>
      </c>
      <c r="DL182">
        <v>-1.9610099999999998E-2</v>
      </c>
      <c r="DM182">
        <v>7.1403599999999998E-2</v>
      </c>
      <c r="DN182">
        <v>0.150643</v>
      </c>
      <c r="DO182">
        <v>0.28698899999999999</v>
      </c>
      <c r="DP182">
        <v>2.56469E-2</v>
      </c>
      <c r="DQ182">
        <v>0.95014600000000005</v>
      </c>
      <c r="DR182">
        <v>0.43507499999999999</v>
      </c>
      <c r="DS182" t="s">
        <v>689</v>
      </c>
      <c r="DT182" t="s">
        <v>700</v>
      </c>
      <c r="DU182" t="s">
        <v>701</v>
      </c>
      <c r="DV182" t="s">
        <v>455</v>
      </c>
      <c r="DW182">
        <v>5.77907E-2</v>
      </c>
      <c r="DX182">
        <v>5.7565400000000003E-2</v>
      </c>
      <c r="EC182">
        <v>7.36</v>
      </c>
      <c r="ED182">
        <v>0</v>
      </c>
      <c r="EE182">
        <v>8.01</v>
      </c>
      <c r="EF182">
        <v>0</v>
      </c>
      <c r="EG182">
        <v>1.98</v>
      </c>
      <c r="EH182">
        <v>0</v>
      </c>
      <c r="EI182">
        <v>1.48</v>
      </c>
      <c r="EJ182">
        <v>3.86</v>
      </c>
      <c r="EK182">
        <v>1</v>
      </c>
      <c r="EL182">
        <v>1</v>
      </c>
      <c r="EM182">
        <v>3.1029</v>
      </c>
      <c r="EP182">
        <v>1</v>
      </c>
      <c r="EQ182">
        <v>1</v>
      </c>
      <c r="ER182">
        <v>33.133000000000003</v>
      </c>
      <c r="ES182">
        <v>33.625</v>
      </c>
      <c r="ET182">
        <v>33.072000000000003</v>
      </c>
      <c r="EU182">
        <v>33.563200000000002</v>
      </c>
      <c r="EV182">
        <v>205.9</v>
      </c>
      <c r="EW182">
        <v>99.591200000000001</v>
      </c>
      <c r="EX182">
        <v>62.688899999999997</v>
      </c>
      <c r="EY182">
        <v>197.762</v>
      </c>
      <c r="EZ182">
        <v>0</v>
      </c>
      <c r="FA182">
        <v>-432.84300000000002</v>
      </c>
      <c r="FB182">
        <v>0</v>
      </c>
      <c r="FC182">
        <v>0</v>
      </c>
      <c r="FD182">
        <v>134.46700000000001</v>
      </c>
      <c r="FE182">
        <v>352.90600000000001</v>
      </c>
      <c r="FF182">
        <v>457.98599999999999</v>
      </c>
      <c r="FG182">
        <v>35.051499999999997</v>
      </c>
      <c r="FH182">
        <v>1113.51</v>
      </c>
      <c r="FI182">
        <v>0</v>
      </c>
      <c r="FJ182">
        <v>0</v>
      </c>
      <c r="FK182">
        <v>0</v>
      </c>
      <c r="FL182">
        <v>0</v>
      </c>
      <c r="FM182">
        <v>0</v>
      </c>
      <c r="FN182">
        <v>118.807</v>
      </c>
      <c r="FO182">
        <v>57.1066</v>
      </c>
      <c r="FP182">
        <v>31.3444</v>
      </c>
      <c r="FQ182">
        <v>97.521799999999999</v>
      </c>
      <c r="FR182">
        <v>-144.28100000000001</v>
      </c>
      <c r="FS182">
        <v>67.2333</v>
      </c>
      <c r="FT182">
        <v>176.79900000000001</v>
      </c>
      <c r="FU182">
        <v>228.99299999999999</v>
      </c>
      <c r="FV182">
        <v>17.5258</v>
      </c>
      <c r="FW182">
        <v>651.04999999999995</v>
      </c>
      <c r="FX182">
        <v>0</v>
      </c>
      <c r="FY182">
        <v>0</v>
      </c>
      <c r="FZ182">
        <v>0</v>
      </c>
      <c r="GA182">
        <v>0</v>
      </c>
      <c r="GB182">
        <v>3.1029</v>
      </c>
      <c r="GC182">
        <v>5198.25</v>
      </c>
      <c r="GD182">
        <v>2160.5300000000002</v>
      </c>
      <c r="GE182">
        <v>41.562800000000003</v>
      </c>
      <c r="GF182">
        <v>3.1029</v>
      </c>
      <c r="GG182">
        <v>5198.25</v>
      </c>
      <c r="GH182">
        <v>2094.19</v>
      </c>
      <c r="GI182">
        <v>40.286499999999997</v>
      </c>
      <c r="GJ182">
        <v>0</v>
      </c>
      <c r="GK182">
        <v>0</v>
      </c>
    </row>
    <row r="183" spans="1:193" x14ac:dyDescent="0.3">
      <c r="A183" s="110">
        <v>45966.895231481481</v>
      </c>
      <c r="B183" t="s">
        <v>872</v>
      </c>
      <c r="D183">
        <v>11</v>
      </c>
      <c r="E183">
        <v>1</v>
      </c>
      <c r="F183">
        <v>2700</v>
      </c>
      <c r="G183" t="s">
        <v>452</v>
      </c>
      <c r="H183" t="s">
        <v>453</v>
      </c>
      <c r="I183">
        <v>0.88</v>
      </c>
      <c r="J183">
        <v>0.77</v>
      </c>
      <c r="K183">
        <v>3.39</v>
      </c>
      <c r="L183">
        <v>206</v>
      </c>
      <c r="M183">
        <v>1746.7</v>
      </c>
      <c r="N183">
        <v>1424.24</v>
      </c>
      <c r="O183">
        <v>345.11500000000001</v>
      </c>
      <c r="P183">
        <v>1351.49</v>
      </c>
      <c r="Q183">
        <v>0</v>
      </c>
      <c r="R183">
        <v>-5647.42</v>
      </c>
      <c r="S183">
        <v>0</v>
      </c>
      <c r="T183">
        <v>0</v>
      </c>
      <c r="U183">
        <v>615.745</v>
      </c>
      <c r="V183">
        <v>2230.06</v>
      </c>
      <c r="W183">
        <v>2371.31</v>
      </c>
      <c r="X183">
        <v>151.51499999999999</v>
      </c>
      <c r="Y183">
        <v>4588.75</v>
      </c>
      <c r="Z183">
        <v>4867.54</v>
      </c>
      <c r="AA183">
        <v>520.68799999999999</v>
      </c>
      <c r="AB183">
        <v>0</v>
      </c>
      <c r="AC183">
        <v>0</v>
      </c>
      <c r="AD183">
        <v>0</v>
      </c>
      <c r="AE183">
        <v>0</v>
      </c>
      <c r="AF183">
        <v>0</v>
      </c>
      <c r="AG183">
        <v>0</v>
      </c>
      <c r="AH183">
        <v>5.32</v>
      </c>
      <c r="AI183">
        <v>3.68</v>
      </c>
      <c r="AJ183">
        <v>0.86</v>
      </c>
      <c r="AK183">
        <v>3.33</v>
      </c>
      <c r="AL183">
        <v>0</v>
      </c>
      <c r="AM183">
        <v>-6.56</v>
      </c>
      <c r="AN183">
        <v>0</v>
      </c>
      <c r="AO183">
        <v>0</v>
      </c>
      <c r="AP183">
        <v>1.66</v>
      </c>
      <c r="AQ183">
        <v>5.3</v>
      </c>
      <c r="AR183">
        <v>6.06</v>
      </c>
      <c r="AS183">
        <v>0.42</v>
      </c>
      <c r="AT183">
        <v>20.07</v>
      </c>
      <c r="AU183">
        <v>13.19</v>
      </c>
      <c r="AV183">
        <v>2.21</v>
      </c>
      <c r="AW183">
        <v>0.55000000000000004</v>
      </c>
      <c r="AX183">
        <v>0.22</v>
      </c>
      <c r="AY183">
        <v>0.93</v>
      </c>
      <c r="AZ183">
        <v>-0.93</v>
      </c>
      <c r="BA183">
        <v>0</v>
      </c>
      <c r="BB183">
        <v>0</v>
      </c>
      <c r="BC183">
        <v>0.47</v>
      </c>
      <c r="BD183">
        <v>1.22</v>
      </c>
      <c r="BE183">
        <v>1.6</v>
      </c>
      <c r="BF183">
        <v>0.12</v>
      </c>
      <c r="BG183">
        <v>6.39</v>
      </c>
      <c r="BH183">
        <v>0.64643200000000001</v>
      </c>
      <c r="BI183">
        <v>3.4496300000000001E-2</v>
      </c>
      <c r="BJ183">
        <v>3.9408499999999999E-2</v>
      </c>
      <c r="BK183">
        <v>0.129915</v>
      </c>
      <c r="BL183">
        <v>0</v>
      </c>
      <c r="BM183">
        <v>-7.9110900000000008E-3</v>
      </c>
      <c r="BN183">
        <v>0</v>
      </c>
      <c r="BO183">
        <v>0</v>
      </c>
      <c r="BP183">
        <v>7.1403599999999998E-2</v>
      </c>
      <c r="BQ183">
        <v>0.14769099999999999</v>
      </c>
      <c r="BR183">
        <v>0.28698899999999999</v>
      </c>
      <c r="BS183">
        <v>2.56469E-2</v>
      </c>
      <c r="BT183">
        <v>1.3740699999999999</v>
      </c>
      <c r="BU183">
        <v>0.85025099999999998</v>
      </c>
      <c r="BV183">
        <v>1908.94</v>
      </c>
      <c r="BW183">
        <v>1651.29</v>
      </c>
      <c r="BX183">
        <v>345.11500000000001</v>
      </c>
      <c r="BY183">
        <v>1309.23</v>
      </c>
      <c r="BZ183">
        <v>-5647.42</v>
      </c>
      <c r="CA183">
        <v>615.745</v>
      </c>
      <c r="CB183">
        <v>2235.48</v>
      </c>
      <c r="CC183">
        <v>2371.31</v>
      </c>
      <c r="CD183">
        <v>151.51499999999999</v>
      </c>
      <c r="CE183">
        <v>4941.21</v>
      </c>
      <c r="CF183">
        <v>5214.58</v>
      </c>
      <c r="CG183">
        <v>605.83399999999995</v>
      </c>
      <c r="CH183">
        <v>0</v>
      </c>
      <c r="CI183">
        <v>0</v>
      </c>
      <c r="CJ183">
        <v>0</v>
      </c>
      <c r="CK183">
        <v>0</v>
      </c>
      <c r="CL183">
        <v>0</v>
      </c>
      <c r="CM183">
        <v>5.8</v>
      </c>
      <c r="CN183">
        <v>4.18</v>
      </c>
      <c r="CO183">
        <v>0.86</v>
      </c>
      <c r="CP183">
        <v>3.23</v>
      </c>
      <c r="CQ183">
        <v>-6.68</v>
      </c>
      <c r="CR183">
        <v>1.66</v>
      </c>
      <c r="CS183">
        <v>5.31</v>
      </c>
      <c r="CT183">
        <v>6.06</v>
      </c>
      <c r="CU183">
        <v>0.42</v>
      </c>
      <c r="CV183">
        <v>20.84</v>
      </c>
      <c r="CW183">
        <v>14.07</v>
      </c>
      <c r="CX183">
        <v>2.39</v>
      </c>
      <c r="CY183">
        <v>0.62</v>
      </c>
      <c r="CZ183">
        <v>0.22</v>
      </c>
      <c r="DA183">
        <v>4.0599999999999996</v>
      </c>
      <c r="DB183">
        <v>-0.93</v>
      </c>
      <c r="DC183">
        <v>0.47</v>
      </c>
      <c r="DD183">
        <v>1.23</v>
      </c>
      <c r="DE183">
        <v>1.6</v>
      </c>
      <c r="DF183">
        <v>0.12</v>
      </c>
      <c r="DG183">
        <v>9.7799999999999994</v>
      </c>
      <c r="DH183">
        <v>0.68685700000000005</v>
      </c>
      <c r="DI183">
        <v>3.6193599999999999E-2</v>
      </c>
      <c r="DJ183">
        <v>3.9408499999999999E-2</v>
      </c>
      <c r="DK183">
        <v>0.124818</v>
      </c>
      <c r="DL183">
        <v>-7.9110900000000008E-3</v>
      </c>
      <c r="DM183">
        <v>7.1403599999999998E-2</v>
      </c>
      <c r="DN183">
        <v>0.148005</v>
      </c>
      <c r="DO183">
        <v>0.28698899999999999</v>
      </c>
      <c r="DP183">
        <v>2.56469E-2</v>
      </c>
      <c r="DQ183">
        <v>1.4114100000000001</v>
      </c>
      <c r="DR183">
        <v>0.88727699999999998</v>
      </c>
      <c r="DS183" t="s">
        <v>689</v>
      </c>
      <c r="DT183" t="s">
        <v>700</v>
      </c>
      <c r="DU183" t="s">
        <v>701</v>
      </c>
      <c r="DV183" t="s">
        <v>455</v>
      </c>
      <c r="DW183">
        <v>3.73391E-2</v>
      </c>
      <c r="DX183">
        <v>3.7025500000000003E-2</v>
      </c>
      <c r="EC183">
        <v>13.19</v>
      </c>
      <c r="ED183">
        <v>0</v>
      </c>
      <c r="EE183">
        <v>14.07</v>
      </c>
      <c r="EF183">
        <v>0</v>
      </c>
      <c r="EG183">
        <v>3.91</v>
      </c>
      <c r="EH183">
        <v>0</v>
      </c>
      <c r="EI183">
        <v>3.28</v>
      </c>
      <c r="EJ183">
        <v>4.01</v>
      </c>
      <c r="EK183">
        <v>1</v>
      </c>
      <c r="EL183">
        <v>1</v>
      </c>
      <c r="EM183">
        <v>3.6972</v>
      </c>
      <c r="EP183">
        <v>1</v>
      </c>
      <c r="EQ183">
        <v>1</v>
      </c>
      <c r="ER183">
        <v>35.234000000000002</v>
      </c>
      <c r="ES183">
        <v>35.770000000000003</v>
      </c>
      <c r="ET183">
        <v>35.1496</v>
      </c>
      <c r="EU183">
        <v>35.683300000000003</v>
      </c>
      <c r="EV183">
        <v>631.37400000000002</v>
      </c>
      <c r="EW183">
        <v>156.47300000000001</v>
      </c>
      <c r="EX183">
        <v>62.265599999999999</v>
      </c>
      <c r="EY183">
        <v>265.45600000000002</v>
      </c>
      <c r="EZ183">
        <v>0</v>
      </c>
      <c r="FA183">
        <v>-397.577</v>
      </c>
      <c r="FB183">
        <v>0</v>
      </c>
      <c r="FC183">
        <v>0</v>
      </c>
      <c r="FD183">
        <v>134.46700000000001</v>
      </c>
      <c r="FE183">
        <v>348.94299999999998</v>
      </c>
      <c r="FF183">
        <v>457.98599999999999</v>
      </c>
      <c r="FG183">
        <v>35.051499999999997</v>
      </c>
      <c r="FH183">
        <v>1694.44</v>
      </c>
      <c r="FI183">
        <v>0</v>
      </c>
      <c r="FJ183">
        <v>0</v>
      </c>
      <c r="FK183">
        <v>0</v>
      </c>
      <c r="FL183">
        <v>0</v>
      </c>
      <c r="FM183">
        <v>0</v>
      </c>
      <c r="FN183">
        <v>344.553</v>
      </c>
      <c r="FO183">
        <v>87.969099999999997</v>
      </c>
      <c r="FP183">
        <v>31.1328</v>
      </c>
      <c r="FQ183">
        <v>127.797</v>
      </c>
      <c r="FR183">
        <v>-132.52600000000001</v>
      </c>
      <c r="FS183">
        <v>67.2333</v>
      </c>
      <c r="FT183">
        <v>174.76900000000001</v>
      </c>
      <c r="FU183">
        <v>228.99299999999999</v>
      </c>
      <c r="FV183">
        <v>17.5258</v>
      </c>
      <c r="FW183">
        <v>947.447</v>
      </c>
      <c r="FX183">
        <v>0</v>
      </c>
      <c r="FY183">
        <v>0</v>
      </c>
      <c r="FZ183">
        <v>0</v>
      </c>
      <c r="GA183">
        <v>0</v>
      </c>
      <c r="GB183">
        <v>3.6972</v>
      </c>
      <c r="GC183">
        <v>5649.08</v>
      </c>
      <c r="GD183">
        <v>2354.67</v>
      </c>
      <c r="GE183">
        <v>41.682400000000001</v>
      </c>
      <c r="GF183">
        <v>3.6972</v>
      </c>
      <c r="GG183">
        <v>5649.08</v>
      </c>
      <c r="GH183">
        <v>2288.8000000000002</v>
      </c>
      <c r="GI183">
        <v>40.516300000000001</v>
      </c>
      <c r="GJ183">
        <v>0</v>
      </c>
      <c r="GK183">
        <v>0</v>
      </c>
    </row>
    <row r="184" spans="1:193" x14ac:dyDescent="0.3">
      <c r="A184" s="110">
        <v>45966.895891203705</v>
      </c>
      <c r="B184" t="s">
        <v>873</v>
      </c>
      <c r="D184">
        <v>12</v>
      </c>
      <c r="E184">
        <v>1</v>
      </c>
      <c r="F184">
        <v>2700</v>
      </c>
      <c r="G184" t="s">
        <v>452</v>
      </c>
      <c r="H184" t="s">
        <v>453</v>
      </c>
      <c r="I184">
        <v>0.62</v>
      </c>
      <c r="J184">
        <v>0.57999999999999996</v>
      </c>
      <c r="K184">
        <v>3.54</v>
      </c>
      <c r="L184">
        <v>87</v>
      </c>
      <c r="M184">
        <v>1768.11</v>
      </c>
      <c r="N184">
        <v>318.89299999999997</v>
      </c>
      <c r="O184">
        <v>344.29599999999999</v>
      </c>
      <c r="P184">
        <v>1482.64</v>
      </c>
      <c r="Q184">
        <v>0</v>
      </c>
      <c r="R184">
        <v>-4800.01</v>
      </c>
      <c r="S184">
        <v>0</v>
      </c>
      <c r="T184">
        <v>0</v>
      </c>
      <c r="U184">
        <v>615.745</v>
      </c>
      <c r="V184">
        <v>2203.21</v>
      </c>
      <c r="W184">
        <v>2371.31</v>
      </c>
      <c r="X184">
        <v>151.51499999999999</v>
      </c>
      <c r="Y184">
        <v>4455.7</v>
      </c>
      <c r="Z184">
        <v>3913.94</v>
      </c>
      <c r="AA184">
        <v>97.227199999999996</v>
      </c>
      <c r="AB184">
        <v>0</v>
      </c>
      <c r="AC184">
        <v>0</v>
      </c>
      <c r="AD184">
        <v>0</v>
      </c>
      <c r="AE184">
        <v>0</v>
      </c>
      <c r="AF184">
        <v>0</v>
      </c>
      <c r="AG184">
        <v>0</v>
      </c>
      <c r="AH184">
        <v>5.34</v>
      </c>
      <c r="AI184">
        <v>0.91</v>
      </c>
      <c r="AJ184">
        <v>0.86</v>
      </c>
      <c r="AK184">
        <v>3.66</v>
      </c>
      <c r="AL184">
        <v>0</v>
      </c>
      <c r="AM184">
        <v>-5.47</v>
      </c>
      <c r="AN184">
        <v>0</v>
      </c>
      <c r="AO184">
        <v>0</v>
      </c>
      <c r="AP184">
        <v>1.66</v>
      </c>
      <c r="AQ184">
        <v>5.25</v>
      </c>
      <c r="AR184">
        <v>6.06</v>
      </c>
      <c r="AS184">
        <v>0.42</v>
      </c>
      <c r="AT184">
        <v>18.690000000000001</v>
      </c>
      <c r="AU184">
        <v>10.77</v>
      </c>
      <c r="AV184">
        <v>2.15</v>
      </c>
      <c r="AW184">
        <v>0.16</v>
      </c>
      <c r="AX184">
        <v>0.22</v>
      </c>
      <c r="AY184">
        <v>0.98</v>
      </c>
      <c r="AZ184">
        <v>-0.77</v>
      </c>
      <c r="BA184">
        <v>0</v>
      </c>
      <c r="BB184">
        <v>0</v>
      </c>
      <c r="BC184">
        <v>0.47</v>
      </c>
      <c r="BD184">
        <v>1.21</v>
      </c>
      <c r="BE184">
        <v>1.6</v>
      </c>
      <c r="BF184">
        <v>0.12</v>
      </c>
      <c r="BG184">
        <v>6.14</v>
      </c>
      <c r="BH184">
        <v>0.64922299999999999</v>
      </c>
      <c r="BI184">
        <v>1.26395E-2</v>
      </c>
      <c r="BJ184">
        <v>3.9315000000000003E-2</v>
      </c>
      <c r="BK184">
        <v>0.14391100000000001</v>
      </c>
      <c r="BL184">
        <v>0</v>
      </c>
      <c r="BM184">
        <v>-7.9438200000000007E-3</v>
      </c>
      <c r="BN184">
        <v>0</v>
      </c>
      <c r="BO184">
        <v>0</v>
      </c>
      <c r="BP184">
        <v>7.1403599999999998E-2</v>
      </c>
      <c r="BQ184">
        <v>0.145985</v>
      </c>
      <c r="BR184">
        <v>0.28698899999999999</v>
      </c>
      <c r="BS184">
        <v>2.56469E-2</v>
      </c>
      <c r="BT184">
        <v>1.36717</v>
      </c>
      <c r="BU184">
        <v>0.84508899999999998</v>
      </c>
      <c r="BV184">
        <v>1901.8</v>
      </c>
      <c r="BW184">
        <v>437.62200000000001</v>
      </c>
      <c r="BX184">
        <v>344.29599999999999</v>
      </c>
      <c r="BY184">
        <v>1439.61</v>
      </c>
      <c r="BZ184">
        <v>-4800.01</v>
      </c>
      <c r="CA184">
        <v>615.745</v>
      </c>
      <c r="CB184">
        <v>2210.86</v>
      </c>
      <c r="CC184">
        <v>2371.31</v>
      </c>
      <c r="CD184">
        <v>151.51499999999999</v>
      </c>
      <c r="CE184">
        <v>4672.75</v>
      </c>
      <c r="CF184">
        <v>4123.33</v>
      </c>
      <c r="CG184">
        <v>153.52500000000001</v>
      </c>
      <c r="CH184">
        <v>0</v>
      </c>
      <c r="CI184">
        <v>0</v>
      </c>
      <c r="CJ184">
        <v>0</v>
      </c>
      <c r="CK184">
        <v>0</v>
      </c>
      <c r="CL184">
        <v>0</v>
      </c>
      <c r="CM184">
        <v>5.72</v>
      </c>
      <c r="CN184">
        <v>1.25</v>
      </c>
      <c r="CO184">
        <v>0.86</v>
      </c>
      <c r="CP184">
        <v>3.56</v>
      </c>
      <c r="CQ184">
        <v>-5.53</v>
      </c>
      <c r="CR184">
        <v>1.66</v>
      </c>
      <c r="CS184">
        <v>5.27</v>
      </c>
      <c r="CT184">
        <v>6.06</v>
      </c>
      <c r="CU184">
        <v>0.42</v>
      </c>
      <c r="CV184">
        <v>19.27</v>
      </c>
      <c r="CW184">
        <v>11.39</v>
      </c>
      <c r="CX184">
        <v>2.29</v>
      </c>
      <c r="CY184">
        <v>0.22</v>
      </c>
      <c r="CZ184">
        <v>0.22</v>
      </c>
      <c r="DA184">
        <v>4.3099999999999996</v>
      </c>
      <c r="DB184">
        <v>-0.77</v>
      </c>
      <c r="DC184">
        <v>0.47</v>
      </c>
      <c r="DD184">
        <v>1.22</v>
      </c>
      <c r="DE184">
        <v>1.6</v>
      </c>
      <c r="DF184">
        <v>0.12</v>
      </c>
      <c r="DG184">
        <v>9.68</v>
      </c>
      <c r="DH184">
        <v>0.67030500000000004</v>
      </c>
      <c r="DI184">
        <v>1.31845E-2</v>
      </c>
      <c r="DJ184">
        <v>3.9315000000000003E-2</v>
      </c>
      <c r="DK184">
        <v>0.13905899999999999</v>
      </c>
      <c r="DL184">
        <v>-7.9438200000000007E-3</v>
      </c>
      <c r="DM184">
        <v>7.1403599999999998E-2</v>
      </c>
      <c r="DN184">
        <v>0.146398</v>
      </c>
      <c r="DO184">
        <v>0.28698899999999999</v>
      </c>
      <c r="DP184">
        <v>2.56469E-2</v>
      </c>
      <c r="DQ184">
        <v>1.38436</v>
      </c>
      <c r="DR184">
        <v>0.86186399999999996</v>
      </c>
      <c r="DS184" t="s">
        <v>689</v>
      </c>
      <c r="DT184" t="s">
        <v>700</v>
      </c>
      <c r="DU184" t="s">
        <v>701</v>
      </c>
      <c r="DV184" t="s">
        <v>455</v>
      </c>
      <c r="DW184">
        <v>1.71883E-2</v>
      </c>
      <c r="DX184">
        <v>1.67753E-2</v>
      </c>
      <c r="EC184">
        <v>10.77</v>
      </c>
      <c r="ED184">
        <v>0</v>
      </c>
      <c r="EE184">
        <v>11.39</v>
      </c>
      <c r="EF184">
        <v>0</v>
      </c>
      <c r="EG184">
        <v>3.51</v>
      </c>
      <c r="EH184">
        <v>0</v>
      </c>
      <c r="EI184">
        <v>2.78</v>
      </c>
      <c r="EJ184">
        <v>4.26</v>
      </c>
      <c r="EK184">
        <v>1</v>
      </c>
      <c r="EL184">
        <v>1</v>
      </c>
      <c r="EM184">
        <v>3.0550999999999999</v>
      </c>
      <c r="EP184">
        <v>1</v>
      </c>
      <c r="EQ184">
        <v>1</v>
      </c>
      <c r="ER184">
        <v>26.952999999999999</v>
      </c>
      <c r="ES184">
        <v>27.318999999999999</v>
      </c>
      <c r="ET184">
        <v>33.277299999999997</v>
      </c>
      <c r="EU184">
        <v>33.772799999999997</v>
      </c>
      <c r="EV184">
        <v>615.35500000000002</v>
      </c>
      <c r="EW184">
        <v>46.585999999999999</v>
      </c>
      <c r="EX184">
        <v>62.117899999999999</v>
      </c>
      <c r="EY184">
        <v>279.31299999999999</v>
      </c>
      <c r="EZ184">
        <v>0</v>
      </c>
      <c r="FA184">
        <v>-328.077</v>
      </c>
      <c r="FB184">
        <v>0</v>
      </c>
      <c r="FC184">
        <v>0</v>
      </c>
      <c r="FD184">
        <v>134.46700000000001</v>
      </c>
      <c r="FE184">
        <v>345.89100000000002</v>
      </c>
      <c r="FF184">
        <v>457.98599999999999</v>
      </c>
      <c r="FG184">
        <v>35.051499999999997</v>
      </c>
      <c r="FH184">
        <v>1648.69</v>
      </c>
      <c r="FI184">
        <v>0</v>
      </c>
      <c r="FJ184">
        <v>0</v>
      </c>
      <c r="FK184">
        <v>0</v>
      </c>
      <c r="FL184">
        <v>0</v>
      </c>
      <c r="FM184">
        <v>0</v>
      </c>
      <c r="FN184">
        <v>331.08699999999999</v>
      </c>
      <c r="FO184">
        <v>30.419499999999999</v>
      </c>
      <c r="FP184">
        <v>31.059000000000001</v>
      </c>
      <c r="FQ184">
        <v>134.90600000000001</v>
      </c>
      <c r="FR184">
        <v>-109.35899999999999</v>
      </c>
      <c r="FS184">
        <v>67.2333</v>
      </c>
      <c r="FT184">
        <v>173.38399999999999</v>
      </c>
      <c r="FU184">
        <v>228.99299999999999</v>
      </c>
      <c r="FV184">
        <v>17.5258</v>
      </c>
      <c r="FW184">
        <v>905.24800000000005</v>
      </c>
      <c r="FX184">
        <v>0</v>
      </c>
      <c r="FY184">
        <v>0</v>
      </c>
      <c r="FZ184">
        <v>0</v>
      </c>
      <c r="GA184">
        <v>0</v>
      </c>
      <c r="GB184">
        <v>3.0550999999999999</v>
      </c>
      <c r="GC184">
        <v>4801.42</v>
      </c>
      <c r="GD184">
        <v>2047.36</v>
      </c>
      <c r="GE184">
        <v>42.640700000000002</v>
      </c>
      <c r="GF184">
        <v>3.0550999999999999</v>
      </c>
      <c r="GG184">
        <v>4801.42</v>
      </c>
      <c r="GH184">
        <v>2017.78</v>
      </c>
      <c r="GI184">
        <v>42.0246</v>
      </c>
      <c r="GJ184">
        <v>0</v>
      </c>
      <c r="GK184">
        <v>0</v>
      </c>
    </row>
    <row r="185" spans="1:193" x14ac:dyDescent="0.3">
      <c r="A185" s="110">
        <v>45966.896562499998</v>
      </c>
      <c r="B185" t="s">
        <v>874</v>
      </c>
      <c r="D185">
        <v>13</v>
      </c>
      <c r="E185">
        <v>1</v>
      </c>
      <c r="F185">
        <v>2700</v>
      </c>
      <c r="G185" t="s">
        <v>452</v>
      </c>
      <c r="H185" t="s">
        <v>453</v>
      </c>
      <c r="I185">
        <v>0.78</v>
      </c>
      <c r="J185">
        <v>0.63</v>
      </c>
      <c r="K185">
        <v>3.33</v>
      </c>
      <c r="L185">
        <v>218</v>
      </c>
      <c r="M185">
        <v>1296.18</v>
      </c>
      <c r="N185">
        <v>1811.41</v>
      </c>
      <c r="O185">
        <v>347.46100000000001</v>
      </c>
      <c r="P185">
        <v>1227.8800000000001</v>
      </c>
      <c r="Q185">
        <v>0</v>
      </c>
      <c r="R185">
        <v>-6161.05</v>
      </c>
      <c r="S185">
        <v>0</v>
      </c>
      <c r="T185">
        <v>0</v>
      </c>
      <c r="U185">
        <v>615.745</v>
      </c>
      <c r="V185">
        <v>2247.11</v>
      </c>
      <c r="W185">
        <v>2371.31</v>
      </c>
      <c r="X185">
        <v>151.51499999999999</v>
      </c>
      <c r="Y185">
        <v>3907.55</v>
      </c>
      <c r="Z185">
        <v>4682.93</v>
      </c>
      <c r="AA185">
        <v>616.89800000000002</v>
      </c>
      <c r="AB185">
        <v>0</v>
      </c>
      <c r="AC185">
        <v>0</v>
      </c>
      <c r="AD185">
        <v>0</v>
      </c>
      <c r="AE185">
        <v>0</v>
      </c>
      <c r="AF185">
        <v>0</v>
      </c>
      <c r="AG185">
        <v>0</v>
      </c>
      <c r="AH185">
        <v>4.01</v>
      </c>
      <c r="AI185">
        <v>4.8099999999999996</v>
      </c>
      <c r="AJ185">
        <v>0.86</v>
      </c>
      <c r="AK185">
        <v>3.01</v>
      </c>
      <c r="AL185">
        <v>0</v>
      </c>
      <c r="AM185">
        <v>-7.11</v>
      </c>
      <c r="AN185">
        <v>0</v>
      </c>
      <c r="AO185">
        <v>0</v>
      </c>
      <c r="AP185">
        <v>1.66</v>
      </c>
      <c r="AQ185">
        <v>5.36</v>
      </c>
      <c r="AR185">
        <v>6.05</v>
      </c>
      <c r="AS185">
        <v>0.42</v>
      </c>
      <c r="AT185">
        <v>19.07</v>
      </c>
      <c r="AU185">
        <v>12.69</v>
      </c>
      <c r="AV185">
        <v>1.63</v>
      </c>
      <c r="AW185">
        <v>0.72</v>
      </c>
      <c r="AX185">
        <v>0.22</v>
      </c>
      <c r="AY185">
        <v>0.82</v>
      </c>
      <c r="AZ185">
        <v>-1.01</v>
      </c>
      <c r="BA185">
        <v>0</v>
      </c>
      <c r="BB185">
        <v>0</v>
      </c>
      <c r="BC185">
        <v>0.47</v>
      </c>
      <c r="BD185">
        <v>1.23</v>
      </c>
      <c r="BE185">
        <v>1.6</v>
      </c>
      <c r="BF185">
        <v>0.12</v>
      </c>
      <c r="BG185">
        <v>5.8</v>
      </c>
      <c r="BH185">
        <v>0.55070200000000002</v>
      </c>
      <c r="BI185">
        <v>5.69693E-2</v>
      </c>
      <c r="BJ185">
        <v>3.9676400000000001E-2</v>
      </c>
      <c r="BK185">
        <v>0.11697100000000001</v>
      </c>
      <c r="BL185">
        <v>0</v>
      </c>
      <c r="BM185">
        <v>-1.24759E-2</v>
      </c>
      <c r="BN185">
        <v>0</v>
      </c>
      <c r="BO185">
        <v>0</v>
      </c>
      <c r="BP185">
        <v>7.1403599999999998E-2</v>
      </c>
      <c r="BQ185">
        <v>0.14872299999999999</v>
      </c>
      <c r="BR185">
        <v>0.28698899999999999</v>
      </c>
      <c r="BS185">
        <v>2.56469E-2</v>
      </c>
      <c r="BT185">
        <v>1.28461</v>
      </c>
      <c r="BU185">
        <v>0.76431899999999997</v>
      </c>
      <c r="BV185">
        <v>1398.2</v>
      </c>
      <c r="BW185">
        <v>2062.92</v>
      </c>
      <c r="BX185">
        <v>347.46100000000001</v>
      </c>
      <c r="BY185">
        <v>1201.51</v>
      </c>
      <c r="BZ185">
        <v>-6161.05</v>
      </c>
      <c r="CA185">
        <v>615.745</v>
      </c>
      <c r="CB185">
        <v>2253.25</v>
      </c>
      <c r="CC185">
        <v>2371.31</v>
      </c>
      <c r="CD185">
        <v>151.51499999999999</v>
      </c>
      <c r="CE185">
        <v>4240.8599999999997</v>
      </c>
      <c r="CF185">
        <v>5010.09</v>
      </c>
      <c r="CG185">
        <v>695.59100000000001</v>
      </c>
      <c r="CH185">
        <v>0</v>
      </c>
      <c r="CI185">
        <v>0</v>
      </c>
      <c r="CJ185">
        <v>0</v>
      </c>
      <c r="CK185">
        <v>0</v>
      </c>
      <c r="CL185">
        <v>0</v>
      </c>
      <c r="CM185">
        <v>4.3099999999999996</v>
      </c>
      <c r="CN185">
        <v>5.35</v>
      </c>
      <c r="CO185">
        <v>0.86</v>
      </c>
      <c r="CP185">
        <v>2.95</v>
      </c>
      <c r="CQ185">
        <v>-7.27</v>
      </c>
      <c r="CR185">
        <v>1.66</v>
      </c>
      <c r="CS185">
        <v>5.37</v>
      </c>
      <c r="CT185">
        <v>6.05</v>
      </c>
      <c r="CU185">
        <v>0.42</v>
      </c>
      <c r="CV185">
        <v>19.7</v>
      </c>
      <c r="CW185">
        <v>13.47</v>
      </c>
      <c r="CX185">
        <v>1.74</v>
      </c>
      <c r="CY185">
        <v>0.79</v>
      </c>
      <c r="CZ185">
        <v>0.22</v>
      </c>
      <c r="DA185">
        <v>3.96</v>
      </c>
      <c r="DB185">
        <v>-1.01</v>
      </c>
      <c r="DC185">
        <v>0.47</v>
      </c>
      <c r="DD185">
        <v>1.24</v>
      </c>
      <c r="DE185">
        <v>1.6</v>
      </c>
      <c r="DF185">
        <v>0.12</v>
      </c>
      <c r="DG185">
        <v>9.1300000000000008</v>
      </c>
      <c r="DH185">
        <v>0.57282500000000003</v>
      </c>
      <c r="DI185">
        <v>5.9746899999999999E-2</v>
      </c>
      <c r="DJ185">
        <v>3.9676400000000001E-2</v>
      </c>
      <c r="DK185">
        <v>0.110417</v>
      </c>
      <c r="DL185">
        <v>-1.24759E-2</v>
      </c>
      <c r="DM185">
        <v>7.1403599999999998E-2</v>
      </c>
      <c r="DN185">
        <v>0.149085</v>
      </c>
      <c r="DO185">
        <v>0.28698899999999999</v>
      </c>
      <c r="DP185">
        <v>2.56469E-2</v>
      </c>
      <c r="DQ185">
        <v>1.30331</v>
      </c>
      <c r="DR185">
        <v>0.78266599999999997</v>
      </c>
      <c r="DS185" t="s">
        <v>689</v>
      </c>
      <c r="DT185" t="s">
        <v>700</v>
      </c>
      <c r="DU185" t="s">
        <v>701</v>
      </c>
      <c r="DV185" t="s">
        <v>455</v>
      </c>
      <c r="DW185">
        <v>1.8708900000000001E-2</v>
      </c>
      <c r="DX185">
        <v>1.8347200000000001E-2</v>
      </c>
      <c r="EC185">
        <v>12.69</v>
      </c>
      <c r="ED185">
        <v>0</v>
      </c>
      <c r="EE185">
        <v>13.47</v>
      </c>
      <c r="EF185">
        <v>0</v>
      </c>
      <c r="EG185">
        <v>3.39</v>
      </c>
      <c r="EH185">
        <v>0</v>
      </c>
      <c r="EI185">
        <v>2.8</v>
      </c>
      <c r="EJ185">
        <v>3.91</v>
      </c>
      <c r="EK185">
        <v>1</v>
      </c>
      <c r="EL185">
        <v>1</v>
      </c>
      <c r="EM185">
        <v>3.9238</v>
      </c>
      <c r="EP185">
        <v>1</v>
      </c>
      <c r="EQ185">
        <v>1</v>
      </c>
      <c r="ER185">
        <v>35.860999999999997</v>
      </c>
      <c r="ES185">
        <v>36.408999999999999</v>
      </c>
      <c r="ET185">
        <v>35.792400000000001</v>
      </c>
      <c r="EU185">
        <v>36.339100000000002</v>
      </c>
      <c r="EV185">
        <v>466.60500000000002</v>
      </c>
      <c r="EW185">
        <v>205.15199999999999</v>
      </c>
      <c r="EX185">
        <v>62.688899999999997</v>
      </c>
      <c r="EY185">
        <v>234.01499999999999</v>
      </c>
      <c r="EZ185">
        <v>0</v>
      </c>
      <c r="FA185">
        <v>-432.702</v>
      </c>
      <c r="FB185">
        <v>0</v>
      </c>
      <c r="FC185">
        <v>0</v>
      </c>
      <c r="FD185">
        <v>134.46700000000001</v>
      </c>
      <c r="FE185">
        <v>351.94400000000002</v>
      </c>
      <c r="FF185">
        <v>457.98599999999999</v>
      </c>
      <c r="FG185">
        <v>35.051499999999997</v>
      </c>
      <c r="FH185">
        <v>1515.21</v>
      </c>
      <c r="FI185">
        <v>0</v>
      </c>
      <c r="FJ185">
        <v>0</v>
      </c>
      <c r="FK185">
        <v>0</v>
      </c>
      <c r="FL185">
        <v>0</v>
      </c>
      <c r="FM185">
        <v>0</v>
      </c>
      <c r="FN185">
        <v>251.81100000000001</v>
      </c>
      <c r="FO185">
        <v>112.04300000000001</v>
      </c>
      <c r="FP185">
        <v>31.3444</v>
      </c>
      <c r="FQ185">
        <v>114.601</v>
      </c>
      <c r="FR185">
        <v>-144.23400000000001</v>
      </c>
      <c r="FS185">
        <v>67.2333</v>
      </c>
      <c r="FT185">
        <v>176.30600000000001</v>
      </c>
      <c r="FU185">
        <v>228.99299999999999</v>
      </c>
      <c r="FV185">
        <v>17.5258</v>
      </c>
      <c r="FW185">
        <v>855.62400000000002</v>
      </c>
      <c r="FX185">
        <v>0</v>
      </c>
      <c r="FY185">
        <v>0</v>
      </c>
      <c r="FZ185">
        <v>0</v>
      </c>
      <c r="GA185">
        <v>0</v>
      </c>
      <c r="GB185">
        <v>3.9238</v>
      </c>
      <c r="GC185">
        <v>6162.86</v>
      </c>
      <c r="GD185">
        <v>2609.59</v>
      </c>
      <c r="GE185">
        <v>42.343899999999998</v>
      </c>
      <c r="GF185">
        <v>3.9238</v>
      </c>
      <c r="GG185">
        <v>6162.86</v>
      </c>
      <c r="GH185">
        <v>2516.41</v>
      </c>
      <c r="GI185">
        <v>40.831899999999997</v>
      </c>
      <c r="GJ185">
        <v>0</v>
      </c>
      <c r="GK185">
        <v>0</v>
      </c>
    </row>
    <row r="186" spans="1:193" x14ac:dyDescent="0.3">
      <c r="A186" s="110">
        <v>45966.897222222222</v>
      </c>
      <c r="B186" t="s">
        <v>875</v>
      </c>
      <c r="D186">
        <v>14</v>
      </c>
      <c r="E186">
        <v>1</v>
      </c>
      <c r="F186">
        <v>2700</v>
      </c>
      <c r="G186" t="s">
        <v>452</v>
      </c>
      <c r="H186" t="s">
        <v>453</v>
      </c>
      <c r="I186">
        <v>1.05</v>
      </c>
      <c r="J186">
        <v>0.9</v>
      </c>
      <c r="K186">
        <v>3.36</v>
      </c>
      <c r="L186">
        <v>158</v>
      </c>
      <c r="M186">
        <v>1767.79</v>
      </c>
      <c r="N186">
        <v>1258.79</v>
      </c>
      <c r="O186">
        <v>340.84399999999999</v>
      </c>
      <c r="P186">
        <v>1476.04</v>
      </c>
      <c r="Q186">
        <v>0</v>
      </c>
      <c r="R186">
        <v>-5921.78</v>
      </c>
      <c r="S186">
        <v>0</v>
      </c>
      <c r="T186">
        <v>0</v>
      </c>
      <c r="U186">
        <v>615.745</v>
      </c>
      <c r="V186">
        <v>2223.64</v>
      </c>
      <c r="W186">
        <v>2371.31</v>
      </c>
      <c r="X186">
        <v>151.51499999999999</v>
      </c>
      <c r="Y186">
        <v>4283.8900000000003</v>
      </c>
      <c r="Z186">
        <v>4843.46</v>
      </c>
      <c r="AA186">
        <v>391.96800000000002</v>
      </c>
      <c r="AB186">
        <v>0</v>
      </c>
      <c r="AC186">
        <v>0</v>
      </c>
      <c r="AD186">
        <v>0</v>
      </c>
      <c r="AE186">
        <v>0</v>
      </c>
      <c r="AF186">
        <v>0</v>
      </c>
      <c r="AG186">
        <v>0</v>
      </c>
      <c r="AH186">
        <v>5.43</v>
      </c>
      <c r="AI186">
        <v>3</v>
      </c>
      <c r="AJ186">
        <v>0.85</v>
      </c>
      <c r="AK186">
        <v>3.65</v>
      </c>
      <c r="AL186">
        <v>0</v>
      </c>
      <c r="AM186">
        <v>-7.45</v>
      </c>
      <c r="AN186">
        <v>0</v>
      </c>
      <c r="AO186">
        <v>0</v>
      </c>
      <c r="AP186">
        <v>1.63</v>
      </c>
      <c r="AQ186">
        <v>5.28</v>
      </c>
      <c r="AR186">
        <v>6.02</v>
      </c>
      <c r="AS186">
        <v>0.41</v>
      </c>
      <c r="AT186">
        <v>18.82</v>
      </c>
      <c r="AU186">
        <v>12.93</v>
      </c>
      <c r="AV186">
        <v>2.34</v>
      </c>
      <c r="AW186">
        <v>0.42</v>
      </c>
      <c r="AX186">
        <v>0.22</v>
      </c>
      <c r="AY186">
        <v>1.05</v>
      </c>
      <c r="AZ186">
        <v>-1.23</v>
      </c>
      <c r="BA186">
        <v>0</v>
      </c>
      <c r="BB186">
        <v>0</v>
      </c>
      <c r="BC186">
        <v>0.47</v>
      </c>
      <c r="BD186">
        <v>1.22</v>
      </c>
      <c r="BE186">
        <v>1.6</v>
      </c>
      <c r="BF186">
        <v>0.12</v>
      </c>
      <c r="BG186">
        <v>6.21</v>
      </c>
      <c r="BH186">
        <v>0.69197699999999995</v>
      </c>
      <c r="BI186">
        <v>2.2439299999999999E-2</v>
      </c>
      <c r="BJ186">
        <v>3.8920799999999998E-2</v>
      </c>
      <c r="BK186">
        <v>0.15856999999999999</v>
      </c>
      <c r="BL186">
        <v>0</v>
      </c>
      <c r="BM186">
        <v>-2.0478799999999998E-2</v>
      </c>
      <c r="BN186">
        <v>0</v>
      </c>
      <c r="BO186">
        <v>0</v>
      </c>
      <c r="BP186">
        <v>7.1403599999999998E-2</v>
      </c>
      <c r="BQ186">
        <v>0.14598800000000001</v>
      </c>
      <c r="BR186">
        <v>0.28698899999999999</v>
      </c>
      <c r="BS186">
        <v>2.56469E-2</v>
      </c>
      <c r="BT186">
        <v>1.4214599999999999</v>
      </c>
      <c r="BU186">
        <v>0.91190800000000005</v>
      </c>
      <c r="BV186">
        <v>2001.49</v>
      </c>
      <c r="BW186">
        <v>1496.63</v>
      </c>
      <c r="BX186">
        <v>340.84399999999999</v>
      </c>
      <c r="BY186">
        <v>1401.79</v>
      </c>
      <c r="BZ186">
        <v>-5921.78</v>
      </c>
      <c r="CA186">
        <v>615.745</v>
      </c>
      <c r="CB186">
        <v>2230.9699999999998</v>
      </c>
      <c r="CC186">
        <v>2371.31</v>
      </c>
      <c r="CD186">
        <v>151.51499999999999</v>
      </c>
      <c r="CE186">
        <v>4688.53</v>
      </c>
      <c r="CF186">
        <v>5240.76</v>
      </c>
      <c r="CG186">
        <v>458.11599999999999</v>
      </c>
      <c r="CH186">
        <v>0</v>
      </c>
      <c r="CI186">
        <v>0</v>
      </c>
      <c r="CJ186">
        <v>0</v>
      </c>
      <c r="CK186">
        <v>0</v>
      </c>
      <c r="CL186">
        <v>0</v>
      </c>
      <c r="CM186">
        <v>6.17</v>
      </c>
      <c r="CN186">
        <v>3.5</v>
      </c>
      <c r="CO186">
        <v>0.85</v>
      </c>
      <c r="CP186">
        <v>3.46</v>
      </c>
      <c r="CQ186">
        <v>-7.62</v>
      </c>
      <c r="CR186">
        <v>1.63</v>
      </c>
      <c r="CS186">
        <v>5.3</v>
      </c>
      <c r="CT186">
        <v>6.02</v>
      </c>
      <c r="CU186">
        <v>0.41</v>
      </c>
      <c r="CV186">
        <v>19.72</v>
      </c>
      <c r="CW186">
        <v>13.98</v>
      </c>
      <c r="CX186">
        <v>2.61</v>
      </c>
      <c r="CY186">
        <v>0.48</v>
      </c>
      <c r="CZ186">
        <v>0.22</v>
      </c>
      <c r="DA186">
        <v>4.08</v>
      </c>
      <c r="DB186">
        <v>-1.23</v>
      </c>
      <c r="DC186">
        <v>0.47</v>
      </c>
      <c r="DD186">
        <v>1.22</v>
      </c>
      <c r="DE186">
        <v>1.6</v>
      </c>
      <c r="DF186">
        <v>0.12</v>
      </c>
      <c r="DG186">
        <v>9.57</v>
      </c>
      <c r="DH186">
        <v>0.80571199999999998</v>
      </c>
      <c r="DI186">
        <v>2.4259900000000001E-2</v>
      </c>
      <c r="DJ186">
        <v>3.8920799999999998E-2</v>
      </c>
      <c r="DK186">
        <v>0.145506</v>
      </c>
      <c r="DL186">
        <v>-2.0478799999999998E-2</v>
      </c>
      <c r="DM186">
        <v>7.1403599999999998E-2</v>
      </c>
      <c r="DN186">
        <v>0.146511</v>
      </c>
      <c r="DO186">
        <v>0.28698899999999999</v>
      </c>
      <c r="DP186">
        <v>2.56469E-2</v>
      </c>
      <c r="DQ186">
        <v>1.52447</v>
      </c>
      <c r="DR186">
        <v>1.0144</v>
      </c>
      <c r="DS186" t="s">
        <v>689</v>
      </c>
      <c r="DT186" t="s">
        <v>700</v>
      </c>
      <c r="DU186" t="s">
        <v>701</v>
      </c>
      <c r="DV186" t="s">
        <v>455</v>
      </c>
      <c r="DW186">
        <v>0.103015</v>
      </c>
      <c r="DX186">
        <v>0.102491</v>
      </c>
      <c r="EC186">
        <v>12.93</v>
      </c>
      <c r="ED186">
        <v>0</v>
      </c>
      <c r="EE186">
        <v>13.98</v>
      </c>
      <c r="EF186">
        <v>0</v>
      </c>
      <c r="EG186">
        <v>4.03</v>
      </c>
      <c r="EH186">
        <v>0</v>
      </c>
      <c r="EI186">
        <v>3.36</v>
      </c>
      <c r="EJ186">
        <v>4.03</v>
      </c>
      <c r="EK186">
        <v>1</v>
      </c>
      <c r="EL186">
        <v>1</v>
      </c>
      <c r="EM186">
        <v>3.2606999999999999</v>
      </c>
      <c r="EP186">
        <v>1</v>
      </c>
      <c r="EQ186">
        <v>1</v>
      </c>
      <c r="ER186">
        <v>40.548000000000002</v>
      </c>
      <c r="ES186">
        <v>41.192</v>
      </c>
      <c r="ET186">
        <v>40.518300000000004</v>
      </c>
      <c r="EU186">
        <v>41.161499999999997</v>
      </c>
      <c r="EV186">
        <v>667.423</v>
      </c>
      <c r="EW186">
        <v>120.38800000000001</v>
      </c>
      <c r="EX186">
        <v>61.495100000000001</v>
      </c>
      <c r="EY186">
        <v>298.71300000000002</v>
      </c>
      <c r="EZ186">
        <v>0</v>
      </c>
      <c r="FA186">
        <v>-525.56500000000005</v>
      </c>
      <c r="FB186">
        <v>0</v>
      </c>
      <c r="FC186">
        <v>0</v>
      </c>
      <c r="FD186">
        <v>134.46700000000001</v>
      </c>
      <c r="FE186">
        <v>347.54300000000001</v>
      </c>
      <c r="FF186">
        <v>457.98599999999999</v>
      </c>
      <c r="FG186">
        <v>35.051499999999997</v>
      </c>
      <c r="FH186">
        <v>1597.5</v>
      </c>
      <c r="FI186">
        <v>0</v>
      </c>
      <c r="FJ186">
        <v>0</v>
      </c>
      <c r="FK186">
        <v>0</v>
      </c>
      <c r="FL186">
        <v>0</v>
      </c>
      <c r="FM186">
        <v>0</v>
      </c>
      <c r="FN186">
        <v>376.04399999999998</v>
      </c>
      <c r="FO186">
        <v>68.125299999999996</v>
      </c>
      <c r="FP186">
        <v>30.747499999999999</v>
      </c>
      <c r="FQ186">
        <v>140.65100000000001</v>
      </c>
      <c r="FR186">
        <v>-175.18799999999999</v>
      </c>
      <c r="FS186">
        <v>67.2333</v>
      </c>
      <c r="FT186">
        <v>174.245</v>
      </c>
      <c r="FU186">
        <v>228.99299999999999</v>
      </c>
      <c r="FV186">
        <v>17.5258</v>
      </c>
      <c r="FW186">
        <v>928.37800000000004</v>
      </c>
      <c r="FX186">
        <v>0</v>
      </c>
      <c r="FY186">
        <v>0</v>
      </c>
      <c r="FZ186">
        <v>0</v>
      </c>
      <c r="GA186">
        <v>0</v>
      </c>
      <c r="GB186">
        <v>3.2606999999999999</v>
      </c>
      <c r="GC186">
        <v>5923.51</v>
      </c>
      <c r="GD186">
        <v>2368.1799999999998</v>
      </c>
      <c r="GE186">
        <v>39.979300000000002</v>
      </c>
      <c r="GF186">
        <v>3.2606999999999999</v>
      </c>
      <c r="GG186">
        <v>5923.51</v>
      </c>
      <c r="GH186">
        <v>2274.5</v>
      </c>
      <c r="GI186">
        <v>38.397799999999997</v>
      </c>
      <c r="GJ186">
        <v>0</v>
      </c>
      <c r="GK186">
        <v>0</v>
      </c>
    </row>
    <row r="187" spans="1:193" x14ac:dyDescent="0.3">
      <c r="A187" s="110">
        <v>45966.897870370369</v>
      </c>
      <c r="B187" t="s">
        <v>876</v>
      </c>
      <c r="D187">
        <v>15</v>
      </c>
      <c r="E187">
        <v>1</v>
      </c>
      <c r="F187">
        <v>2700</v>
      </c>
      <c r="G187" t="s">
        <v>452</v>
      </c>
      <c r="H187" t="s">
        <v>453</v>
      </c>
      <c r="I187">
        <v>0.66</v>
      </c>
      <c r="J187">
        <v>0.5</v>
      </c>
      <c r="K187">
        <v>2.76</v>
      </c>
      <c r="L187">
        <v>264</v>
      </c>
      <c r="M187">
        <v>194.40600000000001</v>
      </c>
      <c r="N187">
        <v>4552.6099999999997</v>
      </c>
      <c r="O187">
        <v>345.11500000000001</v>
      </c>
      <c r="P187">
        <v>765.61</v>
      </c>
      <c r="Q187">
        <v>0</v>
      </c>
      <c r="R187">
        <v>-9570.39</v>
      </c>
      <c r="S187">
        <v>0</v>
      </c>
      <c r="T187">
        <v>0</v>
      </c>
      <c r="U187">
        <v>615.745</v>
      </c>
      <c r="V187">
        <v>2314.58</v>
      </c>
      <c r="W187">
        <v>2371.31</v>
      </c>
      <c r="X187">
        <v>151.51499999999999</v>
      </c>
      <c r="Y187">
        <v>1740.5</v>
      </c>
      <c r="Z187">
        <v>5857.74</v>
      </c>
      <c r="AA187">
        <v>1005.87</v>
      </c>
      <c r="AB187">
        <v>0</v>
      </c>
      <c r="AC187">
        <v>0</v>
      </c>
      <c r="AD187">
        <v>0</v>
      </c>
      <c r="AE187">
        <v>0</v>
      </c>
      <c r="AF187">
        <v>0</v>
      </c>
      <c r="AG187">
        <v>0</v>
      </c>
      <c r="AH187">
        <v>0.67</v>
      </c>
      <c r="AI187">
        <v>10.7</v>
      </c>
      <c r="AJ187">
        <v>0.86</v>
      </c>
      <c r="AK187">
        <v>1.88</v>
      </c>
      <c r="AL187">
        <v>0</v>
      </c>
      <c r="AM187">
        <v>-10.94</v>
      </c>
      <c r="AN187">
        <v>0</v>
      </c>
      <c r="AO187">
        <v>0</v>
      </c>
      <c r="AP187">
        <v>1.63</v>
      </c>
      <c r="AQ187">
        <v>5.51</v>
      </c>
      <c r="AR187">
        <v>6.02</v>
      </c>
      <c r="AS187">
        <v>0.41</v>
      </c>
      <c r="AT187">
        <v>16.739999999999998</v>
      </c>
      <c r="AU187">
        <v>14.11</v>
      </c>
      <c r="AV187">
        <v>0.32</v>
      </c>
      <c r="AW187">
        <v>1.5</v>
      </c>
      <c r="AX187">
        <v>0.22</v>
      </c>
      <c r="AY187">
        <v>0.5</v>
      </c>
      <c r="AZ187">
        <v>-2.0099999999999998</v>
      </c>
      <c r="BA187">
        <v>0</v>
      </c>
      <c r="BB187">
        <v>0</v>
      </c>
      <c r="BC187">
        <v>0.47</v>
      </c>
      <c r="BD187">
        <v>1.27</v>
      </c>
      <c r="BE187">
        <v>1.6</v>
      </c>
      <c r="BF187">
        <v>0.12</v>
      </c>
      <c r="BG187">
        <v>3.99</v>
      </c>
      <c r="BH187">
        <v>0.109988</v>
      </c>
      <c r="BI187">
        <v>0.15728</v>
      </c>
      <c r="BJ187">
        <v>3.9408499999999999E-2</v>
      </c>
      <c r="BK187">
        <v>7.8609299999999993E-2</v>
      </c>
      <c r="BL187">
        <v>0</v>
      </c>
      <c r="BM187">
        <v>-3.6879700000000001E-2</v>
      </c>
      <c r="BN187">
        <v>0</v>
      </c>
      <c r="BO187">
        <v>0</v>
      </c>
      <c r="BP187">
        <v>7.1403599999999998E-2</v>
      </c>
      <c r="BQ187">
        <v>0.15465899999999999</v>
      </c>
      <c r="BR187">
        <v>0.28698899999999999</v>
      </c>
      <c r="BS187">
        <v>2.56469E-2</v>
      </c>
      <c r="BT187">
        <v>0.887104</v>
      </c>
      <c r="BU187">
        <v>0.38528600000000002</v>
      </c>
      <c r="BV187">
        <v>235.107</v>
      </c>
      <c r="BW187">
        <v>4832.09</v>
      </c>
      <c r="BX187">
        <v>345.11500000000001</v>
      </c>
      <c r="BY187">
        <v>746.15700000000004</v>
      </c>
      <c r="BZ187">
        <v>-9570.39</v>
      </c>
      <c r="CA187">
        <v>615.745</v>
      </c>
      <c r="CB187">
        <v>2320.83</v>
      </c>
      <c r="CC187">
        <v>2371.31</v>
      </c>
      <c r="CD187">
        <v>151.51499999999999</v>
      </c>
      <c r="CE187">
        <v>2047.47</v>
      </c>
      <c r="CF187">
        <v>6158.46</v>
      </c>
      <c r="CG187">
        <v>1058.02</v>
      </c>
      <c r="CH187">
        <v>0</v>
      </c>
      <c r="CI187">
        <v>0</v>
      </c>
      <c r="CJ187">
        <v>0</v>
      </c>
      <c r="CK187">
        <v>0</v>
      </c>
      <c r="CL187">
        <v>0</v>
      </c>
      <c r="CM187">
        <v>0.81</v>
      </c>
      <c r="CN187">
        <v>11.27</v>
      </c>
      <c r="CO187">
        <v>0.86</v>
      </c>
      <c r="CP187">
        <v>1.83</v>
      </c>
      <c r="CQ187">
        <v>-11.12</v>
      </c>
      <c r="CR187">
        <v>1.63</v>
      </c>
      <c r="CS187">
        <v>5.53</v>
      </c>
      <c r="CT187">
        <v>6.02</v>
      </c>
      <c r="CU187">
        <v>0.41</v>
      </c>
      <c r="CV187">
        <v>17.239999999999998</v>
      </c>
      <c r="CW187">
        <v>14.77</v>
      </c>
      <c r="CX187">
        <v>0.37</v>
      </c>
      <c r="CY187">
        <v>1.56</v>
      </c>
      <c r="CZ187">
        <v>0.22</v>
      </c>
      <c r="DA187">
        <v>3.14</v>
      </c>
      <c r="DB187">
        <v>-2.0099999999999998</v>
      </c>
      <c r="DC187">
        <v>0.47</v>
      </c>
      <c r="DD187">
        <v>1.28</v>
      </c>
      <c r="DE187">
        <v>1.6</v>
      </c>
      <c r="DF187">
        <v>0.12</v>
      </c>
      <c r="DG187">
        <v>6.75</v>
      </c>
      <c r="DH187">
        <v>0.14200199999999999</v>
      </c>
      <c r="DI187">
        <v>0.15968399999999999</v>
      </c>
      <c r="DJ187">
        <v>3.9408499999999999E-2</v>
      </c>
      <c r="DK187">
        <v>7.62713E-2</v>
      </c>
      <c r="DL187">
        <v>-3.6879700000000001E-2</v>
      </c>
      <c r="DM187">
        <v>7.1403599999999998E-2</v>
      </c>
      <c r="DN187">
        <v>0.15488499999999999</v>
      </c>
      <c r="DO187">
        <v>0.28698899999999999</v>
      </c>
      <c r="DP187">
        <v>2.56469E-2</v>
      </c>
      <c r="DQ187">
        <v>0.91941099999999998</v>
      </c>
      <c r="DR187">
        <v>0.41736600000000001</v>
      </c>
      <c r="DS187" t="s">
        <v>689</v>
      </c>
      <c r="DT187" t="s">
        <v>700</v>
      </c>
      <c r="DU187" t="s">
        <v>701</v>
      </c>
      <c r="DV187" t="s">
        <v>455</v>
      </c>
      <c r="DW187">
        <v>3.23069E-2</v>
      </c>
      <c r="DX187">
        <v>3.2079999999999997E-2</v>
      </c>
      <c r="EC187">
        <v>14.11</v>
      </c>
      <c r="ED187">
        <v>0</v>
      </c>
      <c r="EE187">
        <v>14.77</v>
      </c>
      <c r="EF187">
        <v>0</v>
      </c>
      <c r="EG187">
        <v>2.54</v>
      </c>
      <c r="EH187">
        <v>0</v>
      </c>
      <c r="EI187">
        <v>2.2000000000000002</v>
      </c>
      <c r="EJ187">
        <v>3.09</v>
      </c>
      <c r="EK187">
        <v>1</v>
      </c>
      <c r="EL187">
        <v>1</v>
      </c>
      <c r="EM187">
        <v>5.6820000000000004</v>
      </c>
      <c r="EP187">
        <v>1</v>
      </c>
      <c r="EQ187">
        <v>1</v>
      </c>
      <c r="ER187">
        <v>46.43</v>
      </c>
      <c r="ES187">
        <v>47.194000000000003</v>
      </c>
      <c r="ET187">
        <v>46.377800000000001</v>
      </c>
      <c r="EU187">
        <v>47.140599999999999</v>
      </c>
      <c r="EV187">
        <v>92.35</v>
      </c>
      <c r="EW187">
        <v>429.11200000000002</v>
      </c>
      <c r="EX187">
        <v>62.265599999999999</v>
      </c>
      <c r="EY187">
        <v>144.05099999999999</v>
      </c>
      <c r="EZ187">
        <v>0</v>
      </c>
      <c r="FA187">
        <v>-862.89499999999998</v>
      </c>
      <c r="FB187">
        <v>0</v>
      </c>
      <c r="FC187">
        <v>0</v>
      </c>
      <c r="FD187">
        <v>134.46700000000001</v>
      </c>
      <c r="FE187">
        <v>362.54199999999997</v>
      </c>
      <c r="FF187">
        <v>457.98599999999999</v>
      </c>
      <c r="FG187">
        <v>35.051499999999997</v>
      </c>
      <c r="FH187">
        <v>854.93</v>
      </c>
      <c r="FI187">
        <v>0</v>
      </c>
      <c r="FJ187">
        <v>0</v>
      </c>
      <c r="FK187">
        <v>0</v>
      </c>
      <c r="FL187">
        <v>0</v>
      </c>
      <c r="FM187">
        <v>0</v>
      </c>
      <c r="FN187">
        <v>55.142600000000002</v>
      </c>
      <c r="FO187">
        <v>222.11199999999999</v>
      </c>
      <c r="FP187">
        <v>31.1328</v>
      </c>
      <c r="FQ187">
        <v>70.259399999999999</v>
      </c>
      <c r="FR187">
        <v>-287.63200000000001</v>
      </c>
      <c r="FS187">
        <v>67.2333</v>
      </c>
      <c r="FT187">
        <v>181.66800000000001</v>
      </c>
      <c r="FU187">
        <v>228.99299999999999</v>
      </c>
      <c r="FV187">
        <v>17.5258</v>
      </c>
      <c r="FW187">
        <v>586.43499999999995</v>
      </c>
      <c r="FX187">
        <v>0</v>
      </c>
      <c r="FY187">
        <v>0</v>
      </c>
      <c r="FZ187">
        <v>0</v>
      </c>
      <c r="GA187">
        <v>0</v>
      </c>
      <c r="GB187">
        <v>5.6820000000000004</v>
      </c>
      <c r="GC187">
        <v>9573.19</v>
      </c>
      <c r="GD187">
        <v>4398.75</v>
      </c>
      <c r="GE187">
        <v>45.948700000000002</v>
      </c>
      <c r="GF187">
        <v>5.6820000000000004</v>
      </c>
      <c r="GG187">
        <v>9573.19</v>
      </c>
      <c r="GH187">
        <v>4296.8</v>
      </c>
      <c r="GI187">
        <v>44.883699999999997</v>
      </c>
      <c r="GJ187">
        <v>0</v>
      </c>
      <c r="GK187">
        <v>0</v>
      </c>
    </row>
    <row r="188" spans="1:193" x14ac:dyDescent="0.3">
      <c r="A188" s="110">
        <v>45966.898506944446</v>
      </c>
      <c r="B188" t="s">
        <v>877</v>
      </c>
      <c r="D188">
        <v>16</v>
      </c>
      <c r="E188">
        <v>1</v>
      </c>
      <c r="F188">
        <v>2700</v>
      </c>
      <c r="G188" t="s">
        <v>452</v>
      </c>
      <c r="H188" t="s">
        <v>453</v>
      </c>
      <c r="I188">
        <v>0.84</v>
      </c>
      <c r="J188">
        <v>0.8</v>
      </c>
      <c r="K188">
        <v>3.91</v>
      </c>
      <c r="L188" t="s">
        <v>688</v>
      </c>
      <c r="M188">
        <v>3383.68</v>
      </c>
      <c r="N188">
        <v>90.316900000000004</v>
      </c>
      <c r="O188">
        <v>345.916</v>
      </c>
      <c r="P188">
        <v>1505.67</v>
      </c>
      <c r="Q188">
        <v>0</v>
      </c>
      <c r="R188">
        <v>-4646.3</v>
      </c>
      <c r="S188">
        <v>0</v>
      </c>
      <c r="T188">
        <v>0</v>
      </c>
      <c r="U188">
        <v>615.745</v>
      </c>
      <c r="V188">
        <v>2168.66</v>
      </c>
      <c r="W188">
        <v>2371.31</v>
      </c>
      <c r="X188">
        <v>151.51499999999999</v>
      </c>
      <c r="Y188">
        <v>5986.51</v>
      </c>
      <c r="Z188">
        <v>5325.58</v>
      </c>
      <c r="AA188">
        <v>48.417700000000004</v>
      </c>
      <c r="AB188">
        <v>0</v>
      </c>
      <c r="AC188">
        <v>0</v>
      </c>
      <c r="AD188">
        <v>0</v>
      </c>
      <c r="AE188">
        <v>0</v>
      </c>
      <c r="AF188">
        <v>0</v>
      </c>
      <c r="AG188">
        <v>0</v>
      </c>
      <c r="AH188">
        <v>9.85</v>
      </c>
      <c r="AI188">
        <v>0.19</v>
      </c>
      <c r="AJ188">
        <v>0.86</v>
      </c>
      <c r="AK188">
        <v>3.88</v>
      </c>
      <c r="AL188">
        <v>0</v>
      </c>
      <c r="AM188">
        <v>-5.69</v>
      </c>
      <c r="AN188">
        <v>0</v>
      </c>
      <c r="AO188">
        <v>0</v>
      </c>
      <c r="AP188">
        <v>1.66</v>
      </c>
      <c r="AQ188">
        <v>5.21</v>
      </c>
      <c r="AR188">
        <v>6.08</v>
      </c>
      <c r="AS188">
        <v>0.42</v>
      </c>
      <c r="AT188">
        <v>22.46</v>
      </c>
      <c r="AU188">
        <v>14.78</v>
      </c>
      <c r="AV188">
        <v>3.47</v>
      </c>
      <c r="AW188">
        <v>0.03</v>
      </c>
      <c r="AX188">
        <v>0.22</v>
      </c>
      <c r="AY188">
        <v>1.07</v>
      </c>
      <c r="AZ188">
        <v>-0.83</v>
      </c>
      <c r="BA188">
        <v>0</v>
      </c>
      <c r="BB188">
        <v>0</v>
      </c>
      <c r="BC188">
        <v>0.47</v>
      </c>
      <c r="BD188">
        <v>1.19</v>
      </c>
      <c r="BE188">
        <v>1.6</v>
      </c>
      <c r="BF188">
        <v>0.12</v>
      </c>
      <c r="BG188">
        <v>7.34</v>
      </c>
      <c r="BH188">
        <v>0.81231200000000003</v>
      </c>
      <c r="BI188" s="117">
        <v>5.2232199999999998E-5</v>
      </c>
      <c r="BJ188">
        <v>3.95E-2</v>
      </c>
      <c r="BK188">
        <v>0.160715</v>
      </c>
      <c r="BL188">
        <v>0</v>
      </c>
      <c r="BM188">
        <v>-1.07029E-2</v>
      </c>
      <c r="BN188">
        <v>0</v>
      </c>
      <c r="BO188">
        <v>0</v>
      </c>
      <c r="BP188">
        <v>7.1403599999999998E-2</v>
      </c>
      <c r="BQ188">
        <v>0.14252300000000001</v>
      </c>
      <c r="BR188">
        <v>0.28698899999999999</v>
      </c>
      <c r="BS188">
        <v>2.56469E-2</v>
      </c>
      <c r="BT188">
        <v>1.52844</v>
      </c>
      <c r="BU188">
        <v>1.01258</v>
      </c>
      <c r="BV188">
        <v>3615.51</v>
      </c>
      <c r="BW188">
        <v>199.76499999999999</v>
      </c>
      <c r="BX188">
        <v>345.916</v>
      </c>
      <c r="BY188">
        <v>1418.03</v>
      </c>
      <c r="BZ188">
        <v>-4646.3</v>
      </c>
      <c r="CA188">
        <v>615.745</v>
      </c>
      <c r="CB188">
        <v>2177.33</v>
      </c>
      <c r="CC188">
        <v>2371.31</v>
      </c>
      <c r="CD188">
        <v>151.51499999999999</v>
      </c>
      <c r="CE188">
        <v>6248.8</v>
      </c>
      <c r="CF188">
        <v>5579.21</v>
      </c>
      <c r="CG188">
        <v>100.889</v>
      </c>
      <c r="CH188">
        <v>0</v>
      </c>
      <c r="CI188">
        <v>0</v>
      </c>
      <c r="CJ188">
        <v>0</v>
      </c>
      <c r="CK188">
        <v>0</v>
      </c>
      <c r="CL188">
        <v>0</v>
      </c>
      <c r="CM188">
        <v>10.66</v>
      </c>
      <c r="CN188">
        <v>0.42</v>
      </c>
      <c r="CO188">
        <v>0.86</v>
      </c>
      <c r="CP188">
        <v>3.68</v>
      </c>
      <c r="CQ188">
        <v>-5.75</v>
      </c>
      <c r="CR188">
        <v>1.66</v>
      </c>
      <c r="CS188">
        <v>5.23</v>
      </c>
      <c r="CT188">
        <v>6.08</v>
      </c>
      <c r="CU188">
        <v>0.42</v>
      </c>
      <c r="CV188">
        <v>23.26</v>
      </c>
      <c r="CW188">
        <v>15.62</v>
      </c>
      <c r="CX188">
        <v>3.83</v>
      </c>
      <c r="CY188">
        <v>7.0000000000000007E-2</v>
      </c>
      <c r="CZ188">
        <v>0.22</v>
      </c>
      <c r="DA188">
        <v>4.57</v>
      </c>
      <c r="DB188">
        <v>-0.83</v>
      </c>
      <c r="DC188">
        <v>0.47</v>
      </c>
      <c r="DD188">
        <v>1.2</v>
      </c>
      <c r="DE188">
        <v>1.6</v>
      </c>
      <c r="DF188">
        <v>0.12</v>
      </c>
      <c r="DG188">
        <v>11.25</v>
      </c>
      <c r="DH188">
        <v>0.90009499999999998</v>
      </c>
      <c r="DI188" s="117">
        <v>9.8966600000000002E-5</v>
      </c>
      <c r="DJ188">
        <v>3.95E-2</v>
      </c>
      <c r="DK188">
        <v>0.15725</v>
      </c>
      <c r="DL188">
        <v>-1.07029E-2</v>
      </c>
      <c r="DM188">
        <v>7.1403599999999998E-2</v>
      </c>
      <c r="DN188">
        <v>0.143035</v>
      </c>
      <c r="DO188">
        <v>0.28698899999999999</v>
      </c>
      <c r="DP188">
        <v>2.56469E-2</v>
      </c>
      <c r="DQ188">
        <v>1.6133200000000001</v>
      </c>
      <c r="DR188">
        <v>1.09694</v>
      </c>
      <c r="DS188" t="s">
        <v>689</v>
      </c>
      <c r="DT188" t="s">
        <v>700</v>
      </c>
      <c r="DU188" t="s">
        <v>701</v>
      </c>
      <c r="DV188" t="s">
        <v>455</v>
      </c>
      <c r="DW188">
        <v>8.4875900000000004E-2</v>
      </c>
      <c r="DX188">
        <v>8.4363800000000003E-2</v>
      </c>
      <c r="EC188">
        <v>14.78</v>
      </c>
      <c r="ED188">
        <v>0</v>
      </c>
      <c r="EE188">
        <v>15.62</v>
      </c>
      <c r="EF188">
        <v>0</v>
      </c>
      <c r="EG188">
        <v>4.79</v>
      </c>
      <c r="EH188">
        <v>0</v>
      </c>
      <c r="EI188">
        <v>4.17</v>
      </c>
      <c r="EJ188">
        <v>4.5199999999999996</v>
      </c>
      <c r="EK188">
        <v>1</v>
      </c>
      <c r="EL188">
        <v>1</v>
      </c>
      <c r="EM188">
        <v>2.8130000000000002</v>
      </c>
      <c r="EP188">
        <v>1</v>
      </c>
      <c r="EQ188">
        <v>1</v>
      </c>
      <c r="ER188">
        <v>45.628</v>
      </c>
      <c r="ES188">
        <v>46.375</v>
      </c>
      <c r="ET188">
        <v>45.556600000000003</v>
      </c>
      <c r="EU188">
        <v>46.302599999999998</v>
      </c>
      <c r="EV188">
        <v>992.15700000000004</v>
      </c>
      <c r="EW188">
        <v>9.9749099999999995</v>
      </c>
      <c r="EX188">
        <v>62.4101</v>
      </c>
      <c r="EY188">
        <v>306.197</v>
      </c>
      <c r="EZ188">
        <v>0</v>
      </c>
      <c r="FA188">
        <v>-356.99599999999998</v>
      </c>
      <c r="FB188">
        <v>0</v>
      </c>
      <c r="FC188">
        <v>0</v>
      </c>
      <c r="FD188">
        <v>134.46700000000001</v>
      </c>
      <c r="FE188">
        <v>340.11200000000002</v>
      </c>
      <c r="FF188">
        <v>457.98599999999999</v>
      </c>
      <c r="FG188">
        <v>35.051499999999997</v>
      </c>
      <c r="FH188">
        <v>1981.36</v>
      </c>
      <c r="FI188">
        <v>0</v>
      </c>
      <c r="FJ188">
        <v>0</v>
      </c>
      <c r="FK188">
        <v>0</v>
      </c>
      <c r="FL188">
        <v>0</v>
      </c>
      <c r="FM188">
        <v>0</v>
      </c>
      <c r="FN188">
        <v>548.95299999999997</v>
      </c>
      <c r="FO188">
        <v>10.087899999999999</v>
      </c>
      <c r="FP188">
        <v>31.205100000000002</v>
      </c>
      <c r="FQ188">
        <v>145.63</v>
      </c>
      <c r="FR188">
        <v>-118.999</v>
      </c>
      <c r="FS188">
        <v>67.2333</v>
      </c>
      <c r="FT188">
        <v>170.51499999999999</v>
      </c>
      <c r="FU188">
        <v>228.99299999999999</v>
      </c>
      <c r="FV188">
        <v>17.5258</v>
      </c>
      <c r="FW188">
        <v>1101.1400000000001</v>
      </c>
      <c r="FX188">
        <v>0</v>
      </c>
      <c r="FY188">
        <v>0</v>
      </c>
      <c r="FZ188">
        <v>0</v>
      </c>
      <c r="GA188">
        <v>0</v>
      </c>
      <c r="GB188">
        <v>2.8130000000000002</v>
      </c>
      <c r="GC188">
        <v>4647.67</v>
      </c>
      <c r="GD188">
        <v>1901.37</v>
      </c>
      <c r="GE188">
        <v>40.910200000000003</v>
      </c>
      <c r="GF188">
        <v>2.8130000000000002</v>
      </c>
      <c r="GG188">
        <v>4647.67</v>
      </c>
      <c r="GH188">
        <v>1870.78</v>
      </c>
      <c r="GI188">
        <v>40.251899999999999</v>
      </c>
      <c r="GJ188">
        <v>0</v>
      </c>
      <c r="GK188">
        <v>0</v>
      </c>
    </row>
    <row r="189" spans="1:193" x14ac:dyDescent="0.3">
      <c r="A189" s="110">
        <v>45966.899155092593</v>
      </c>
      <c r="B189" t="s">
        <v>878</v>
      </c>
      <c r="D189">
        <v>12</v>
      </c>
      <c r="E189">
        <v>1</v>
      </c>
      <c r="F189">
        <v>2100</v>
      </c>
      <c r="G189" t="s">
        <v>452</v>
      </c>
      <c r="H189" t="s">
        <v>453</v>
      </c>
      <c r="I189">
        <v>0.51</v>
      </c>
      <c r="J189">
        <v>0.47</v>
      </c>
      <c r="K189">
        <v>4.03</v>
      </c>
      <c r="L189">
        <v>49</v>
      </c>
      <c r="M189">
        <v>1531.58</v>
      </c>
      <c r="N189">
        <v>176.74199999999999</v>
      </c>
      <c r="O189">
        <v>277.07299999999998</v>
      </c>
      <c r="P189">
        <v>1304.79</v>
      </c>
      <c r="Q189">
        <v>0</v>
      </c>
      <c r="R189">
        <v>-4222.1400000000003</v>
      </c>
      <c r="S189">
        <v>0</v>
      </c>
      <c r="T189">
        <v>0</v>
      </c>
      <c r="U189">
        <v>505.55700000000002</v>
      </c>
      <c r="V189">
        <v>935</v>
      </c>
      <c r="W189">
        <v>2025.88</v>
      </c>
      <c r="X189">
        <v>119.621</v>
      </c>
      <c r="Y189">
        <v>2654.1</v>
      </c>
      <c r="Z189">
        <v>3290.18</v>
      </c>
      <c r="AA189">
        <v>39.826700000000002</v>
      </c>
      <c r="AB189">
        <v>0</v>
      </c>
      <c r="AC189">
        <v>0</v>
      </c>
      <c r="AD189">
        <v>0</v>
      </c>
      <c r="AE189">
        <v>43.1492</v>
      </c>
      <c r="AF189">
        <v>43.1492</v>
      </c>
      <c r="AG189">
        <v>0</v>
      </c>
      <c r="AH189">
        <v>5.87</v>
      </c>
      <c r="AI189">
        <v>0.61</v>
      </c>
      <c r="AJ189">
        <v>0.88</v>
      </c>
      <c r="AK189">
        <v>4.18</v>
      </c>
      <c r="AL189">
        <v>0</v>
      </c>
      <c r="AM189">
        <v>-5.13</v>
      </c>
      <c r="AN189">
        <v>0</v>
      </c>
      <c r="AO189">
        <v>0</v>
      </c>
      <c r="AP189">
        <v>1.75</v>
      </c>
      <c r="AQ189">
        <v>5.43</v>
      </c>
      <c r="AR189">
        <v>6.66</v>
      </c>
      <c r="AS189">
        <v>0.42</v>
      </c>
      <c r="AT189">
        <v>20.67</v>
      </c>
      <c r="AU189">
        <v>11.54</v>
      </c>
      <c r="AV189">
        <v>2.35</v>
      </c>
      <c r="AW189">
        <v>0.11</v>
      </c>
      <c r="AX189">
        <v>0.22</v>
      </c>
      <c r="AY189">
        <v>1.1100000000000001</v>
      </c>
      <c r="AZ189">
        <v>-0.87</v>
      </c>
      <c r="BA189">
        <v>0</v>
      </c>
      <c r="BB189">
        <v>0</v>
      </c>
      <c r="BC189">
        <v>0.5</v>
      </c>
      <c r="BD189">
        <v>2.57</v>
      </c>
      <c r="BE189">
        <v>1.76</v>
      </c>
      <c r="BF189">
        <v>0.12</v>
      </c>
      <c r="BG189">
        <v>7.87</v>
      </c>
      <c r="BH189">
        <v>0.53002099999999996</v>
      </c>
      <c r="BI189">
        <v>8.9803000000000001E-3</v>
      </c>
      <c r="BJ189">
        <v>3.1638800000000002E-2</v>
      </c>
      <c r="BK189">
        <v>0.14572499999999999</v>
      </c>
      <c r="BL189">
        <v>0</v>
      </c>
      <c r="BM189">
        <v>-6.98747E-3</v>
      </c>
      <c r="BN189">
        <v>0</v>
      </c>
      <c r="BO189">
        <v>0</v>
      </c>
      <c r="BP189">
        <v>5.8625900000000002E-2</v>
      </c>
      <c r="BQ189">
        <v>8.6452799999999996E-2</v>
      </c>
      <c r="BR189">
        <v>0.24510499999999999</v>
      </c>
      <c r="BS189">
        <v>2.02483E-2</v>
      </c>
      <c r="BT189">
        <v>1.11981</v>
      </c>
      <c r="BU189">
        <v>0.71636500000000003</v>
      </c>
      <c r="BV189">
        <v>1642.07</v>
      </c>
      <c r="BW189">
        <v>235.41</v>
      </c>
      <c r="BX189">
        <v>277.07299999999998</v>
      </c>
      <c r="BY189">
        <v>1271.28</v>
      </c>
      <c r="BZ189">
        <v>-4222.1400000000003</v>
      </c>
      <c r="CA189">
        <v>505.55700000000002</v>
      </c>
      <c r="CB189">
        <v>940.84699999999998</v>
      </c>
      <c r="CC189">
        <v>2025.88</v>
      </c>
      <c r="CD189">
        <v>119.621</v>
      </c>
      <c r="CE189">
        <v>2795.6</v>
      </c>
      <c r="CF189">
        <v>3425.83</v>
      </c>
      <c r="CG189">
        <v>73.775199999999998</v>
      </c>
      <c r="CH189">
        <v>0</v>
      </c>
      <c r="CI189">
        <v>0</v>
      </c>
      <c r="CJ189">
        <v>43.1492</v>
      </c>
      <c r="CK189">
        <v>43.1492</v>
      </c>
      <c r="CL189">
        <v>0</v>
      </c>
      <c r="CM189">
        <v>6.27</v>
      </c>
      <c r="CN189">
        <v>0.83</v>
      </c>
      <c r="CO189">
        <v>0.88</v>
      </c>
      <c r="CP189">
        <v>4.07</v>
      </c>
      <c r="CQ189">
        <v>-5.18</v>
      </c>
      <c r="CR189">
        <v>1.75</v>
      </c>
      <c r="CS189">
        <v>5.44</v>
      </c>
      <c r="CT189">
        <v>6.66</v>
      </c>
      <c r="CU189">
        <v>0.42</v>
      </c>
      <c r="CV189">
        <v>21.14</v>
      </c>
      <c r="CW189">
        <v>12.05</v>
      </c>
      <c r="CX189">
        <v>2.5</v>
      </c>
      <c r="CY189">
        <v>0.15</v>
      </c>
      <c r="CZ189">
        <v>0.22</v>
      </c>
      <c r="DA189">
        <v>4.95</v>
      </c>
      <c r="DB189">
        <v>-0.87</v>
      </c>
      <c r="DC189">
        <v>0.5</v>
      </c>
      <c r="DD189">
        <v>2.57</v>
      </c>
      <c r="DE189">
        <v>1.76</v>
      </c>
      <c r="DF189">
        <v>0.12</v>
      </c>
      <c r="DG189">
        <v>11.9</v>
      </c>
      <c r="DH189">
        <v>0.546149</v>
      </c>
      <c r="DI189">
        <v>9.0878699999999996E-3</v>
      </c>
      <c r="DJ189">
        <v>3.1638800000000002E-2</v>
      </c>
      <c r="DK189">
        <v>0.14361299999999999</v>
      </c>
      <c r="DL189">
        <v>-6.98747E-3</v>
      </c>
      <c r="DM189">
        <v>5.8625900000000002E-2</v>
      </c>
      <c r="DN189">
        <v>8.6817800000000001E-2</v>
      </c>
      <c r="DO189">
        <v>0.24510499999999999</v>
      </c>
      <c r="DP189">
        <v>2.02483E-2</v>
      </c>
      <c r="DQ189">
        <v>1.1343000000000001</v>
      </c>
      <c r="DR189">
        <v>0.73048900000000005</v>
      </c>
      <c r="DS189" t="s">
        <v>689</v>
      </c>
      <c r="DT189" t="s">
        <v>700</v>
      </c>
      <c r="DU189" t="s">
        <v>701</v>
      </c>
      <c r="DV189" t="s">
        <v>455</v>
      </c>
      <c r="DW189">
        <v>1.4488900000000001E-2</v>
      </c>
      <c r="DX189">
        <v>1.41239E-2</v>
      </c>
      <c r="EC189">
        <v>11.54</v>
      </c>
      <c r="ED189">
        <v>0</v>
      </c>
      <c r="EE189">
        <v>12.05</v>
      </c>
      <c r="EF189">
        <v>0</v>
      </c>
      <c r="EG189">
        <v>3.79</v>
      </c>
      <c r="EH189">
        <v>0</v>
      </c>
      <c r="EI189">
        <v>2.93</v>
      </c>
      <c r="EJ189">
        <v>4.8899999999999997</v>
      </c>
      <c r="EK189">
        <v>1</v>
      </c>
      <c r="EL189">
        <v>1</v>
      </c>
      <c r="EM189">
        <v>2.6873</v>
      </c>
      <c r="EP189">
        <v>1</v>
      </c>
      <c r="EQ189">
        <v>1</v>
      </c>
      <c r="ER189">
        <v>26.847999999999999</v>
      </c>
      <c r="ES189">
        <v>27.213000000000001</v>
      </c>
      <c r="ET189">
        <v>26.9893</v>
      </c>
      <c r="EU189">
        <v>27.356400000000001</v>
      </c>
      <c r="EV189">
        <v>522.74199999999996</v>
      </c>
      <c r="EW189">
        <v>25.499500000000001</v>
      </c>
      <c r="EX189">
        <v>49.9895</v>
      </c>
      <c r="EY189">
        <v>246.79599999999999</v>
      </c>
      <c r="EZ189">
        <v>0</v>
      </c>
      <c r="FA189">
        <v>-288.58</v>
      </c>
      <c r="FB189">
        <v>0</v>
      </c>
      <c r="FC189">
        <v>0</v>
      </c>
      <c r="FD189">
        <v>110.404</v>
      </c>
      <c r="FE189">
        <v>156.88800000000001</v>
      </c>
      <c r="FF189">
        <v>391.38499999999999</v>
      </c>
      <c r="FG189">
        <v>27.673200000000001</v>
      </c>
      <c r="FH189">
        <v>1242.8</v>
      </c>
      <c r="FI189">
        <v>0</v>
      </c>
      <c r="FJ189">
        <v>0</v>
      </c>
      <c r="FK189">
        <v>0</v>
      </c>
      <c r="FL189">
        <v>252.315</v>
      </c>
      <c r="FM189">
        <v>252.315</v>
      </c>
      <c r="FN189">
        <v>280.07100000000003</v>
      </c>
      <c r="FO189">
        <v>16.9802</v>
      </c>
      <c r="FP189">
        <v>24.994700000000002</v>
      </c>
      <c r="FQ189">
        <v>119.75</v>
      </c>
      <c r="FR189">
        <v>-96.193399999999997</v>
      </c>
      <c r="FS189">
        <v>55.201799999999999</v>
      </c>
      <c r="FT189">
        <v>78.835300000000004</v>
      </c>
      <c r="FU189">
        <v>195.69200000000001</v>
      </c>
      <c r="FV189">
        <v>13.836600000000001</v>
      </c>
      <c r="FW189">
        <v>689.16899999999998</v>
      </c>
      <c r="FX189">
        <v>0</v>
      </c>
      <c r="FY189">
        <v>0</v>
      </c>
      <c r="FZ189">
        <v>252.315</v>
      </c>
      <c r="GA189">
        <v>252.315</v>
      </c>
      <c r="GB189">
        <v>2.6873</v>
      </c>
      <c r="GC189">
        <v>4223.38</v>
      </c>
      <c r="GD189">
        <v>2271.0700000000002</v>
      </c>
      <c r="GE189">
        <v>53.773699999999998</v>
      </c>
      <c r="GF189">
        <v>2.6873</v>
      </c>
      <c r="GG189">
        <v>4223.38</v>
      </c>
      <c r="GH189">
        <v>2248.14</v>
      </c>
      <c r="GI189">
        <v>53.230699999999999</v>
      </c>
      <c r="GJ189">
        <v>0</v>
      </c>
      <c r="GK189">
        <v>0</v>
      </c>
    </row>
    <row r="190" spans="1:193" x14ac:dyDescent="0.3">
      <c r="A190" s="110">
        <v>45966.899768518517</v>
      </c>
      <c r="B190" t="s">
        <v>879</v>
      </c>
      <c r="D190">
        <v>12</v>
      </c>
      <c r="E190">
        <v>1</v>
      </c>
      <c r="F190">
        <v>2100</v>
      </c>
      <c r="G190" t="s">
        <v>452</v>
      </c>
      <c r="H190" t="s">
        <v>453</v>
      </c>
      <c r="I190">
        <v>0.51</v>
      </c>
      <c r="J190">
        <v>1.42</v>
      </c>
      <c r="K190">
        <v>4.57</v>
      </c>
      <c r="L190">
        <v>49</v>
      </c>
      <c r="M190">
        <v>1531.58</v>
      </c>
      <c r="N190">
        <v>176.74199999999999</v>
      </c>
      <c r="O190">
        <v>277.07299999999998</v>
      </c>
      <c r="P190">
        <v>1304.79</v>
      </c>
      <c r="Q190">
        <v>0</v>
      </c>
      <c r="R190">
        <v>-6876.24</v>
      </c>
      <c r="S190">
        <v>0</v>
      </c>
      <c r="T190">
        <v>0</v>
      </c>
      <c r="U190">
        <v>505.55700000000002</v>
      </c>
      <c r="V190">
        <v>935</v>
      </c>
      <c r="W190">
        <v>2025.88</v>
      </c>
      <c r="X190">
        <v>119.621</v>
      </c>
      <c r="Y190">
        <v>-2.0909499999999999E-4</v>
      </c>
      <c r="Z190">
        <v>3290.18</v>
      </c>
      <c r="AA190">
        <v>39.826700000000002</v>
      </c>
      <c r="AB190">
        <v>0</v>
      </c>
      <c r="AC190">
        <v>0</v>
      </c>
      <c r="AD190">
        <v>0</v>
      </c>
      <c r="AE190">
        <v>43.1492</v>
      </c>
      <c r="AF190">
        <v>43.1492</v>
      </c>
      <c r="AG190">
        <v>0</v>
      </c>
      <c r="AH190">
        <v>5.87</v>
      </c>
      <c r="AI190">
        <v>0.61</v>
      </c>
      <c r="AJ190">
        <v>0.88</v>
      </c>
      <c r="AK190">
        <v>4.18</v>
      </c>
      <c r="AL190">
        <v>0</v>
      </c>
      <c r="AM190">
        <v>-6.08</v>
      </c>
      <c r="AN190">
        <v>0</v>
      </c>
      <c r="AO190">
        <v>0</v>
      </c>
      <c r="AP190">
        <v>1.75</v>
      </c>
      <c r="AQ190">
        <v>5.43</v>
      </c>
      <c r="AR190">
        <v>6.66</v>
      </c>
      <c r="AS190">
        <v>0.42</v>
      </c>
      <c r="AT190">
        <v>19.72</v>
      </c>
      <c r="AU190">
        <v>11.54</v>
      </c>
      <c r="AV190">
        <v>2.35</v>
      </c>
      <c r="AW190">
        <v>0.11</v>
      </c>
      <c r="AX190">
        <v>0.22</v>
      </c>
      <c r="AY190">
        <v>1.1100000000000001</v>
      </c>
      <c r="AZ190">
        <v>-1.41</v>
      </c>
      <c r="BA190">
        <v>0</v>
      </c>
      <c r="BB190">
        <v>0</v>
      </c>
      <c r="BC190">
        <v>0.5</v>
      </c>
      <c r="BD190">
        <v>2.57</v>
      </c>
      <c r="BE190">
        <v>1.76</v>
      </c>
      <c r="BF190">
        <v>0.12</v>
      </c>
      <c r="BG190">
        <v>7.33</v>
      </c>
      <c r="BH190">
        <v>0.53002099999999996</v>
      </c>
      <c r="BI190">
        <v>8.9803000000000001E-3</v>
      </c>
      <c r="BJ190">
        <v>3.1638800000000002E-2</v>
      </c>
      <c r="BK190">
        <v>0.14572499999999999</v>
      </c>
      <c r="BL190">
        <v>0</v>
      </c>
      <c r="BM190">
        <v>-1.13799E-2</v>
      </c>
      <c r="BN190">
        <v>0</v>
      </c>
      <c r="BO190">
        <v>0</v>
      </c>
      <c r="BP190">
        <v>5.8625900000000002E-2</v>
      </c>
      <c r="BQ190">
        <v>8.6452799999999996E-2</v>
      </c>
      <c r="BR190">
        <v>0.24510499999999999</v>
      </c>
      <c r="BS190">
        <v>2.02483E-2</v>
      </c>
      <c r="BT190">
        <v>1.1154200000000001</v>
      </c>
      <c r="BU190">
        <v>0.71636500000000003</v>
      </c>
      <c r="BV190">
        <v>1642.07</v>
      </c>
      <c r="BW190">
        <v>235.41</v>
      </c>
      <c r="BX190">
        <v>277.07299999999998</v>
      </c>
      <c r="BY190">
        <v>1271.28</v>
      </c>
      <c r="BZ190">
        <v>-4222.1400000000003</v>
      </c>
      <c r="CA190">
        <v>505.55700000000002</v>
      </c>
      <c r="CB190">
        <v>940.84699999999998</v>
      </c>
      <c r="CC190">
        <v>2025.88</v>
      </c>
      <c r="CD190">
        <v>119.621</v>
      </c>
      <c r="CE190">
        <v>2795.6</v>
      </c>
      <c r="CF190">
        <v>3425.83</v>
      </c>
      <c r="CG190">
        <v>73.775199999999998</v>
      </c>
      <c r="CH190">
        <v>0</v>
      </c>
      <c r="CI190">
        <v>0</v>
      </c>
      <c r="CJ190">
        <v>43.1492</v>
      </c>
      <c r="CK190">
        <v>43.1492</v>
      </c>
      <c r="CL190">
        <v>0</v>
      </c>
      <c r="CM190">
        <v>6.27</v>
      </c>
      <c r="CN190">
        <v>0.83</v>
      </c>
      <c r="CO190">
        <v>0.88</v>
      </c>
      <c r="CP190">
        <v>4.07</v>
      </c>
      <c r="CQ190">
        <v>-5.18</v>
      </c>
      <c r="CR190">
        <v>1.75</v>
      </c>
      <c r="CS190">
        <v>5.44</v>
      </c>
      <c r="CT190">
        <v>6.66</v>
      </c>
      <c r="CU190">
        <v>0.42</v>
      </c>
      <c r="CV190">
        <v>21.14</v>
      </c>
      <c r="CW190">
        <v>12.05</v>
      </c>
      <c r="CX190">
        <v>2.5</v>
      </c>
      <c r="CY190">
        <v>0.15</v>
      </c>
      <c r="CZ190">
        <v>0.22</v>
      </c>
      <c r="DA190">
        <v>4.95</v>
      </c>
      <c r="DB190">
        <v>-0.87</v>
      </c>
      <c r="DC190">
        <v>0.5</v>
      </c>
      <c r="DD190">
        <v>2.57</v>
      </c>
      <c r="DE190">
        <v>1.76</v>
      </c>
      <c r="DF190">
        <v>0.12</v>
      </c>
      <c r="DG190">
        <v>11.9</v>
      </c>
      <c r="DH190">
        <v>0.546149</v>
      </c>
      <c r="DI190">
        <v>9.0878699999999996E-3</v>
      </c>
      <c r="DJ190">
        <v>3.1638800000000002E-2</v>
      </c>
      <c r="DK190">
        <v>0.14361299999999999</v>
      </c>
      <c r="DL190">
        <v>-6.98747E-3</v>
      </c>
      <c r="DM190">
        <v>5.8625900000000002E-2</v>
      </c>
      <c r="DN190">
        <v>8.6817800000000001E-2</v>
      </c>
      <c r="DO190">
        <v>0.24510499999999999</v>
      </c>
      <c r="DP190">
        <v>2.02483E-2</v>
      </c>
      <c r="DQ190">
        <v>1.1343000000000001</v>
      </c>
      <c r="DR190">
        <v>0.73048900000000005</v>
      </c>
      <c r="DS190" t="s">
        <v>689</v>
      </c>
      <c r="DT190" t="s">
        <v>700</v>
      </c>
      <c r="DU190" t="s">
        <v>701</v>
      </c>
      <c r="DV190" t="s">
        <v>455</v>
      </c>
      <c r="DW190">
        <v>1.88813E-2</v>
      </c>
      <c r="DX190">
        <v>1.41239E-2</v>
      </c>
      <c r="EC190">
        <v>11.54</v>
      </c>
      <c r="ED190">
        <v>0</v>
      </c>
      <c r="EE190">
        <v>12.05</v>
      </c>
      <c r="EF190">
        <v>0</v>
      </c>
      <c r="EG190">
        <v>3.79</v>
      </c>
      <c r="EH190">
        <v>0</v>
      </c>
      <c r="EI190">
        <v>2.93</v>
      </c>
      <c r="EJ190">
        <v>4.8899999999999997</v>
      </c>
      <c r="EK190">
        <v>1</v>
      </c>
      <c r="EL190">
        <v>1.6286099999999999</v>
      </c>
      <c r="EM190">
        <v>4.3765700000000001</v>
      </c>
      <c r="EP190">
        <v>1</v>
      </c>
      <c r="EQ190">
        <v>1</v>
      </c>
      <c r="ER190">
        <v>26.847999999999999</v>
      </c>
      <c r="ES190">
        <v>27.213000000000001</v>
      </c>
      <c r="ET190">
        <v>26.9893</v>
      </c>
      <c r="EU190">
        <v>27.356400000000001</v>
      </c>
      <c r="EV190">
        <v>522.74199999999996</v>
      </c>
      <c r="EW190">
        <v>25.499500000000001</v>
      </c>
      <c r="EX190">
        <v>49.9895</v>
      </c>
      <c r="EY190">
        <v>246.79599999999999</v>
      </c>
      <c r="EZ190">
        <v>0</v>
      </c>
      <c r="FA190">
        <v>-469.98599999999999</v>
      </c>
      <c r="FB190">
        <v>0</v>
      </c>
      <c r="FC190">
        <v>0</v>
      </c>
      <c r="FD190">
        <v>110.404</v>
      </c>
      <c r="FE190">
        <v>156.88800000000001</v>
      </c>
      <c r="FF190">
        <v>391.38499999999999</v>
      </c>
      <c r="FG190">
        <v>27.673200000000001</v>
      </c>
      <c r="FH190">
        <v>1061.3900000000001</v>
      </c>
      <c r="FI190">
        <v>0</v>
      </c>
      <c r="FJ190">
        <v>0</v>
      </c>
      <c r="FK190">
        <v>0</v>
      </c>
      <c r="FL190">
        <v>252.315</v>
      </c>
      <c r="FM190">
        <v>252.315</v>
      </c>
      <c r="FN190">
        <v>280.07100000000003</v>
      </c>
      <c r="FO190">
        <v>16.9802</v>
      </c>
      <c r="FP190">
        <v>24.994700000000002</v>
      </c>
      <c r="FQ190">
        <v>119.75</v>
      </c>
      <c r="FR190">
        <v>-96.193399999999997</v>
      </c>
      <c r="FS190">
        <v>55.201799999999999</v>
      </c>
      <c r="FT190">
        <v>78.835300000000004</v>
      </c>
      <c r="FU190">
        <v>195.69200000000001</v>
      </c>
      <c r="FV190">
        <v>13.836600000000001</v>
      </c>
      <c r="FW190">
        <v>689.16899999999998</v>
      </c>
      <c r="FX190">
        <v>0</v>
      </c>
      <c r="FY190">
        <v>0</v>
      </c>
      <c r="FZ190">
        <v>252.315</v>
      </c>
      <c r="GA190">
        <v>252.315</v>
      </c>
      <c r="GB190">
        <v>4.3765700000000001</v>
      </c>
      <c r="GC190">
        <v>6878.25</v>
      </c>
      <c r="GD190">
        <v>4698.07</v>
      </c>
      <c r="GE190">
        <v>68.303200000000004</v>
      </c>
      <c r="GF190">
        <v>2.6873</v>
      </c>
      <c r="GG190">
        <v>4223.38</v>
      </c>
      <c r="GH190">
        <v>2248.14</v>
      </c>
      <c r="GI190">
        <v>53.230699999999999</v>
      </c>
      <c r="GJ190">
        <v>0</v>
      </c>
      <c r="GK190">
        <v>0</v>
      </c>
    </row>
    <row r="191" spans="1:193" x14ac:dyDescent="0.3">
      <c r="A191" s="110">
        <v>45966.900416666664</v>
      </c>
      <c r="B191" t="s">
        <v>880</v>
      </c>
      <c r="D191">
        <v>12</v>
      </c>
      <c r="E191">
        <v>1</v>
      </c>
      <c r="F191">
        <v>2100</v>
      </c>
      <c r="G191" t="s">
        <v>452</v>
      </c>
      <c r="H191" t="s">
        <v>456</v>
      </c>
      <c r="I191">
        <v>0.51</v>
      </c>
      <c r="J191">
        <v>-7.0000000000000007E-2</v>
      </c>
      <c r="K191">
        <v>3.8</v>
      </c>
      <c r="L191">
        <v>49</v>
      </c>
      <c r="M191">
        <v>1531.58</v>
      </c>
      <c r="N191">
        <v>176.74199999999999</v>
      </c>
      <c r="O191">
        <v>277.07299999999998</v>
      </c>
      <c r="P191">
        <v>1304.79</v>
      </c>
      <c r="Q191">
        <v>0</v>
      </c>
      <c r="R191">
        <v>-3142.29</v>
      </c>
      <c r="S191">
        <v>0</v>
      </c>
      <c r="T191">
        <v>0</v>
      </c>
      <c r="U191">
        <v>505.55700000000002</v>
      </c>
      <c r="V191">
        <v>935</v>
      </c>
      <c r="W191">
        <v>2025.88</v>
      </c>
      <c r="X191">
        <v>119.621</v>
      </c>
      <c r="Y191">
        <v>3733.94</v>
      </c>
      <c r="Z191">
        <v>3290.18</v>
      </c>
      <c r="AA191">
        <v>39.826700000000002</v>
      </c>
      <c r="AB191">
        <v>0</v>
      </c>
      <c r="AC191">
        <v>0</v>
      </c>
      <c r="AD191">
        <v>0</v>
      </c>
      <c r="AE191">
        <v>43.1492</v>
      </c>
      <c r="AF191">
        <v>43.1492</v>
      </c>
      <c r="AG191">
        <v>0</v>
      </c>
      <c r="AH191">
        <v>5.87</v>
      </c>
      <c r="AI191">
        <v>0.61</v>
      </c>
      <c r="AJ191">
        <v>0.88</v>
      </c>
      <c r="AK191">
        <v>4.18</v>
      </c>
      <c r="AL191">
        <v>0</v>
      </c>
      <c r="AM191">
        <v>-4.59</v>
      </c>
      <c r="AN191">
        <v>0</v>
      </c>
      <c r="AO191">
        <v>0</v>
      </c>
      <c r="AP191">
        <v>1.75</v>
      </c>
      <c r="AQ191">
        <v>5.43</v>
      </c>
      <c r="AR191">
        <v>6.66</v>
      </c>
      <c r="AS191">
        <v>0.42</v>
      </c>
      <c r="AT191">
        <v>21.21</v>
      </c>
      <c r="AU191">
        <v>11.54</v>
      </c>
      <c r="AV191">
        <v>2.35</v>
      </c>
      <c r="AW191">
        <v>0.11</v>
      </c>
      <c r="AX191">
        <v>0.22</v>
      </c>
      <c r="AY191">
        <v>1.1100000000000001</v>
      </c>
      <c r="AZ191">
        <v>-0.64</v>
      </c>
      <c r="BA191">
        <v>0</v>
      </c>
      <c r="BB191">
        <v>0</v>
      </c>
      <c r="BC191">
        <v>0.5</v>
      </c>
      <c r="BD191">
        <v>2.57</v>
      </c>
      <c r="BE191">
        <v>1.76</v>
      </c>
      <c r="BF191">
        <v>0.12</v>
      </c>
      <c r="BG191">
        <v>8.1</v>
      </c>
      <c r="BH191">
        <v>0.53002099999999996</v>
      </c>
      <c r="BI191">
        <v>8.9803000000000001E-3</v>
      </c>
      <c r="BJ191">
        <v>3.1638800000000002E-2</v>
      </c>
      <c r="BK191">
        <v>0.14572499999999999</v>
      </c>
      <c r="BL191">
        <v>0</v>
      </c>
      <c r="BM191">
        <v>-5.2003700000000002E-3</v>
      </c>
      <c r="BN191">
        <v>0</v>
      </c>
      <c r="BO191">
        <v>0</v>
      </c>
      <c r="BP191">
        <v>5.8625900000000002E-2</v>
      </c>
      <c r="BQ191">
        <v>8.6452799999999996E-2</v>
      </c>
      <c r="BR191">
        <v>0.24510499999999999</v>
      </c>
      <c r="BS191">
        <v>2.02483E-2</v>
      </c>
      <c r="BT191">
        <v>1.1215999999999999</v>
      </c>
      <c r="BU191">
        <v>0.71636500000000003</v>
      </c>
      <c r="BV191">
        <v>1642.07</v>
      </c>
      <c r="BW191">
        <v>235.41</v>
      </c>
      <c r="BX191">
        <v>277.07299999999998</v>
      </c>
      <c r="BY191">
        <v>1271.28</v>
      </c>
      <c r="BZ191">
        <v>-4222.1400000000003</v>
      </c>
      <c r="CA191">
        <v>505.55700000000002</v>
      </c>
      <c r="CB191">
        <v>940.84699999999998</v>
      </c>
      <c r="CC191">
        <v>2025.88</v>
      </c>
      <c r="CD191">
        <v>119.621</v>
      </c>
      <c r="CE191">
        <v>2795.6</v>
      </c>
      <c r="CF191">
        <v>3425.83</v>
      </c>
      <c r="CG191">
        <v>73.775199999999998</v>
      </c>
      <c r="CH191">
        <v>0</v>
      </c>
      <c r="CI191">
        <v>0</v>
      </c>
      <c r="CJ191">
        <v>43.1492</v>
      </c>
      <c r="CK191">
        <v>43.1492</v>
      </c>
      <c r="CL191">
        <v>0</v>
      </c>
      <c r="CM191">
        <v>6.27</v>
      </c>
      <c r="CN191">
        <v>0.83</v>
      </c>
      <c r="CO191">
        <v>0.88</v>
      </c>
      <c r="CP191">
        <v>4.07</v>
      </c>
      <c r="CQ191">
        <v>-5.18</v>
      </c>
      <c r="CR191">
        <v>1.75</v>
      </c>
      <c r="CS191">
        <v>5.44</v>
      </c>
      <c r="CT191">
        <v>6.66</v>
      </c>
      <c r="CU191">
        <v>0.42</v>
      </c>
      <c r="CV191">
        <v>21.14</v>
      </c>
      <c r="CW191">
        <v>12.05</v>
      </c>
      <c r="CX191">
        <v>2.5</v>
      </c>
      <c r="CY191">
        <v>0.15</v>
      </c>
      <c r="CZ191">
        <v>0.22</v>
      </c>
      <c r="DA191">
        <v>4.95</v>
      </c>
      <c r="DB191">
        <v>-0.87</v>
      </c>
      <c r="DC191">
        <v>0.5</v>
      </c>
      <c r="DD191">
        <v>2.57</v>
      </c>
      <c r="DE191">
        <v>1.76</v>
      </c>
      <c r="DF191">
        <v>0.12</v>
      </c>
      <c r="DG191">
        <v>11.9</v>
      </c>
      <c r="DH191">
        <v>0.546149</v>
      </c>
      <c r="DI191">
        <v>9.0878699999999996E-3</v>
      </c>
      <c r="DJ191">
        <v>3.1638800000000002E-2</v>
      </c>
      <c r="DK191">
        <v>0.14361299999999999</v>
      </c>
      <c r="DL191">
        <v>-6.98747E-3</v>
      </c>
      <c r="DM191">
        <v>5.8625900000000002E-2</v>
      </c>
      <c r="DN191">
        <v>8.6817800000000001E-2</v>
      </c>
      <c r="DO191">
        <v>0.24510499999999999</v>
      </c>
      <c r="DP191">
        <v>2.02483E-2</v>
      </c>
      <c r="DQ191">
        <v>1.1343000000000001</v>
      </c>
      <c r="DR191">
        <v>0.73048900000000005</v>
      </c>
      <c r="DS191" t="s">
        <v>689</v>
      </c>
      <c r="DT191" t="s">
        <v>700</v>
      </c>
      <c r="DU191" t="s">
        <v>701</v>
      </c>
      <c r="DV191" t="s">
        <v>455</v>
      </c>
      <c r="DW191">
        <v>1.2701799999999999E-2</v>
      </c>
      <c r="DX191">
        <v>1.41239E-2</v>
      </c>
      <c r="EC191">
        <v>11.54</v>
      </c>
      <c r="ED191">
        <v>0</v>
      </c>
      <c r="EE191">
        <v>12.05</v>
      </c>
      <c r="EF191">
        <v>0</v>
      </c>
      <c r="EG191">
        <v>3.79</v>
      </c>
      <c r="EH191">
        <v>0</v>
      </c>
      <c r="EI191">
        <v>2.93</v>
      </c>
      <c r="EJ191">
        <v>4.8899999999999997</v>
      </c>
      <c r="EK191">
        <v>1</v>
      </c>
      <c r="EL191">
        <v>0.74424100000000004</v>
      </c>
      <c r="EM191">
        <v>2</v>
      </c>
      <c r="EP191">
        <v>1</v>
      </c>
      <c r="EQ191">
        <v>1</v>
      </c>
      <c r="ER191">
        <v>26.847999999999999</v>
      </c>
      <c r="ES191">
        <v>27.213000000000001</v>
      </c>
      <c r="ET191">
        <v>26.9893</v>
      </c>
      <c r="EU191">
        <v>27.356400000000001</v>
      </c>
      <c r="EV191">
        <v>522.74199999999996</v>
      </c>
      <c r="EW191">
        <v>25.499500000000001</v>
      </c>
      <c r="EX191">
        <v>49.9895</v>
      </c>
      <c r="EY191">
        <v>246.79599999999999</v>
      </c>
      <c r="EZ191">
        <v>0</v>
      </c>
      <c r="FA191">
        <v>-214.773</v>
      </c>
      <c r="FB191">
        <v>0</v>
      </c>
      <c r="FC191">
        <v>0</v>
      </c>
      <c r="FD191">
        <v>110.404</v>
      </c>
      <c r="FE191">
        <v>156.88800000000001</v>
      </c>
      <c r="FF191">
        <v>391.38499999999999</v>
      </c>
      <c r="FG191">
        <v>27.673200000000001</v>
      </c>
      <c r="FH191">
        <v>1316.6</v>
      </c>
      <c r="FI191">
        <v>0</v>
      </c>
      <c r="FJ191">
        <v>0</v>
      </c>
      <c r="FK191">
        <v>0</v>
      </c>
      <c r="FL191">
        <v>252.315</v>
      </c>
      <c r="FM191">
        <v>252.315</v>
      </c>
      <c r="FN191">
        <v>280.07100000000003</v>
      </c>
      <c r="FO191">
        <v>16.9802</v>
      </c>
      <c r="FP191">
        <v>24.994700000000002</v>
      </c>
      <c r="FQ191">
        <v>119.75</v>
      </c>
      <c r="FR191">
        <v>-96.193399999999997</v>
      </c>
      <c r="FS191">
        <v>55.201799999999999</v>
      </c>
      <c r="FT191">
        <v>78.835300000000004</v>
      </c>
      <c r="FU191">
        <v>195.69200000000001</v>
      </c>
      <c r="FV191">
        <v>13.836600000000001</v>
      </c>
      <c r="FW191">
        <v>689.16899999999998</v>
      </c>
      <c r="FX191">
        <v>0</v>
      </c>
      <c r="FY191">
        <v>0</v>
      </c>
      <c r="FZ191">
        <v>252.315</v>
      </c>
      <c r="GA191">
        <v>252.315</v>
      </c>
      <c r="GB191">
        <v>2</v>
      </c>
      <c r="GC191">
        <v>3143.22</v>
      </c>
      <c r="GD191">
        <v>1349.76</v>
      </c>
      <c r="GE191">
        <v>42.941899999999997</v>
      </c>
      <c r="GF191">
        <v>2.6873</v>
      </c>
      <c r="GG191">
        <v>4223.38</v>
      </c>
      <c r="GH191">
        <v>2248.14</v>
      </c>
      <c r="GI191">
        <v>53.230699999999999</v>
      </c>
      <c r="GJ191">
        <v>0</v>
      </c>
      <c r="GK191">
        <v>0</v>
      </c>
    </row>
    <row r="192" spans="1:193" x14ac:dyDescent="0.3">
      <c r="A192" s="110">
        <v>45966.901076388887</v>
      </c>
      <c r="B192" t="s">
        <v>881</v>
      </c>
      <c r="D192">
        <v>12</v>
      </c>
      <c r="E192">
        <v>1</v>
      </c>
      <c r="F192">
        <v>2100</v>
      </c>
      <c r="G192" t="s">
        <v>452</v>
      </c>
      <c r="H192" t="s">
        <v>453</v>
      </c>
      <c r="I192">
        <v>0.51</v>
      </c>
      <c r="J192">
        <v>0.47</v>
      </c>
      <c r="K192">
        <v>4.03</v>
      </c>
      <c r="L192">
        <v>49</v>
      </c>
      <c r="M192">
        <v>1531.58</v>
      </c>
      <c r="N192">
        <v>176.74199999999999</v>
      </c>
      <c r="O192">
        <v>277.07299999999998</v>
      </c>
      <c r="P192">
        <v>1304.79</v>
      </c>
      <c r="Q192">
        <v>0</v>
      </c>
      <c r="R192">
        <v>-4235.38</v>
      </c>
      <c r="S192">
        <v>0</v>
      </c>
      <c r="T192">
        <v>0</v>
      </c>
      <c r="U192">
        <v>505.55700000000002</v>
      </c>
      <c r="V192">
        <v>935</v>
      </c>
      <c r="W192">
        <v>2025.88</v>
      </c>
      <c r="X192">
        <v>119.621</v>
      </c>
      <c r="Y192">
        <v>2640.86</v>
      </c>
      <c r="Z192">
        <v>3290.18</v>
      </c>
      <c r="AA192">
        <v>39.826700000000002</v>
      </c>
      <c r="AB192">
        <v>0</v>
      </c>
      <c r="AC192">
        <v>0</v>
      </c>
      <c r="AD192">
        <v>0</v>
      </c>
      <c r="AE192">
        <v>43.1492</v>
      </c>
      <c r="AF192">
        <v>43.1492</v>
      </c>
      <c r="AG192">
        <v>0</v>
      </c>
      <c r="AH192">
        <v>5.87</v>
      </c>
      <c r="AI192">
        <v>0.61</v>
      </c>
      <c r="AJ192">
        <v>0.88</v>
      </c>
      <c r="AK192">
        <v>4.18</v>
      </c>
      <c r="AL192">
        <v>0</v>
      </c>
      <c r="AM192">
        <v>-5.13</v>
      </c>
      <c r="AN192">
        <v>0</v>
      </c>
      <c r="AO192">
        <v>0</v>
      </c>
      <c r="AP192">
        <v>1.75</v>
      </c>
      <c r="AQ192">
        <v>5.43</v>
      </c>
      <c r="AR192">
        <v>6.66</v>
      </c>
      <c r="AS192">
        <v>0.42</v>
      </c>
      <c r="AT192">
        <v>20.67</v>
      </c>
      <c r="AU192">
        <v>11.54</v>
      </c>
      <c r="AV192">
        <v>2.35</v>
      </c>
      <c r="AW192">
        <v>0.11</v>
      </c>
      <c r="AX192">
        <v>0.22</v>
      </c>
      <c r="AY192">
        <v>1.1100000000000001</v>
      </c>
      <c r="AZ192">
        <v>-0.87</v>
      </c>
      <c r="BA192">
        <v>0</v>
      </c>
      <c r="BB192">
        <v>0</v>
      </c>
      <c r="BC192">
        <v>0.5</v>
      </c>
      <c r="BD192">
        <v>2.57</v>
      </c>
      <c r="BE192">
        <v>1.76</v>
      </c>
      <c r="BF192">
        <v>0.12</v>
      </c>
      <c r="BG192">
        <v>7.87</v>
      </c>
      <c r="BH192">
        <v>0.53002099999999996</v>
      </c>
      <c r="BI192">
        <v>8.9803000000000001E-3</v>
      </c>
      <c r="BJ192">
        <v>3.1638800000000002E-2</v>
      </c>
      <c r="BK192">
        <v>0.14572499999999999</v>
      </c>
      <c r="BL192">
        <v>0</v>
      </c>
      <c r="BM192">
        <v>-6.9700200000000004E-3</v>
      </c>
      <c r="BN192">
        <v>0</v>
      </c>
      <c r="BO192">
        <v>0</v>
      </c>
      <c r="BP192">
        <v>5.8625900000000002E-2</v>
      </c>
      <c r="BQ192">
        <v>8.6452799999999996E-2</v>
      </c>
      <c r="BR192">
        <v>0.24510499999999999</v>
      </c>
      <c r="BS192">
        <v>2.02483E-2</v>
      </c>
      <c r="BT192">
        <v>1.1198300000000001</v>
      </c>
      <c r="BU192">
        <v>0.71636500000000003</v>
      </c>
      <c r="BV192">
        <v>1642.07</v>
      </c>
      <c r="BW192">
        <v>235.41</v>
      </c>
      <c r="BX192">
        <v>277.07299999999998</v>
      </c>
      <c r="BY192">
        <v>1271.28</v>
      </c>
      <c r="BZ192">
        <v>-4222.1400000000003</v>
      </c>
      <c r="CA192">
        <v>505.55700000000002</v>
      </c>
      <c r="CB192">
        <v>940.84699999999998</v>
      </c>
      <c r="CC192">
        <v>2025.88</v>
      </c>
      <c r="CD192">
        <v>119.621</v>
      </c>
      <c r="CE192">
        <v>2795.6</v>
      </c>
      <c r="CF192">
        <v>3425.83</v>
      </c>
      <c r="CG192">
        <v>73.775199999999998</v>
      </c>
      <c r="CH192">
        <v>0</v>
      </c>
      <c r="CI192">
        <v>0</v>
      </c>
      <c r="CJ192">
        <v>43.1492</v>
      </c>
      <c r="CK192">
        <v>43.1492</v>
      </c>
      <c r="CL192">
        <v>0</v>
      </c>
      <c r="CM192">
        <v>6.27</v>
      </c>
      <c r="CN192">
        <v>0.83</v>
      </c>
      <c r="CO192">
        <v>0.88</v>
      </c>
      <c r="CP192">
        <v>4.07</v>
      </c>
      <c r="CQ192">
        <v>-5.18</v>
      </c>
      <c r="CR192">
        <v>1.75</v>
      </c>
      <c r="CS192">
        <v>5.44</v>
      </c>
      <c r="CT192">
        <v>6.66</v>
      </c>
      <c r="CU192">
        <v>0.42</v>
      </c>
      <c r="CV192">
        <v>21.14</v>
      </c>
      <c r="CW192">
        <v>12.05</v>
      </c>
      <c r="CX192">
        <v>2.5</v>
      </c>
      <c r="CY192">
        <v>0.15</v>
      </c>
      <c r="CZ192">
        <v>0.22</v>
      </c>
      <c r="DA192">
        <v>4.95</v>
      </c>
      <c r="DB192">
        <v>-0.87</v>
      </c>
      <c r="DC192">
        <v>0.5</v>
      </c>
      <c r="DD192">
        <v>2.57</v>
      </c>
      <c r="DE192">
        <v>1.76</v>
      </c>
      <c r="DF192">
        <v>0.12</v>
      </c>
      <c r="DG192">
        <v>11.9</v>
      </c>
      <c r="DH192">
        <v>0.546149</v>
      </c>
      <c r="DI192">
        <v>9.0878699999999996E-3</v>
      </c>
      <c r="DJ192">
        <v>3.1638800000000002E-2</v>
      </c>
      <c r="DK192">
        <v>0.14361299999999999</v>
      </c>
      <c r="DL192">
        <v>-6.98747E-3</v>
      </c>
      <c r="DM192">
        <v>5.8625900000000002E-2</v>
      </c>
      <c r="DN192">
        <v>8.6817800000000001E-2</v>
      </c>
      <c r="DO192">
        <v>0.24510499999999999</v>
      </c>
      <c r="DP192">
        <v>2.02483E-2</v>
      </c>
      <c r="DQ192">
        <v>1.1343000000000001</v>
      </c>
      <c r="DR192">
        <v>0.73048900000000005</v>
      </c>
      <c r="DS192" t="s">
        <v>689</v>
      </c>
      <c r="DT192" t="s">
        <v>700</v>
      </c>
      <c r="DU192" t="s">
        <v>701</v>
      </c>
      <c r="DV192" t="s">
        <v>455</v>
      </c>
      <c r="DW192">
        <v>1.4471400000000001E-2</v>
      </c>
      <c r="DX192">
        <v>1.41239E-2</v>
      </c>
      <c r="EC192">
        <v>11.54</v>
      </c>
      <c r="ED192">
        <v>0</v>
      </c>
      <c r="EE192">
        <v>12.05</v>
      </c>
      <c r="EF192">
        <v>0</v>
      </c>
      <c r="EG192">
        <v>3.79</v>
      </c>
      <c r="EH192">
        <v>0</v>
      </c>
      <c r="EI192">
        <v>2.93</v>
      </c>
      <c r="EJ192">
        <v>4.8899999999999997</v>
      </c>
      <c r="EK192">
        <v>1</v>
      </c>
      <c r="EL192">
        <v>1</v>
      </c>
      <c r="EM192">
        <v>2.6873</v>
      </c>
      <c r="EP192">
        <v>1</v>
      </c>
      <c r="EQ192">
        <v>1</v>
      </c>
      <c r="ER192">
        <v>26.847999999999999</v>
      </c>
      <c r="ES192">
        <v>27.213000000000001</v>
      </c>
      <c r="ET192">
        <v>26.9893</v>
      </c>
      <c r="EU192">
        <v>27.356400000000001</v>
      </c>
      <c r="EV192">
        <v>522.74199999999996</v>
      </c>
      <c r="EW192">
        <v>25.499500000000001</v>
      </c>
      <c r="EX192">
        <v>49.9895</v>
      </c>
      <c r="EY192">
        <v>246.79599999999999</v>
      </c>
      <c r="EZ192">
        <v>0</v>
      </c>
      <c r="FA192">
        <v>-288.92899999999997</v>
      </c>
      <c r="FB192">
        <v>0</v>
      </c>
      <c r="FC192">
        <v>0</v>
      </c>
      <c r="FD192">
        <v>110.404</v>
      </c>
      <c r="FE192">
        <v>156.88800000000001</v>
      </c>
      <c r="FF192">
        <v>391.38499999999999</v>
      </c>
      <c r="FG192">
        <v>27.673200000000001</v>
      </c>
      <c r="FH192">
        <v>1242.45</v>
      </c>
      <c r="FI192">
        <v>0</v>
      </c>
      <c r="FJ192">
        <v>0</v>
      </c>
      <c r="FK192">
        <v>0</v>
      </c>
      <c r="FL192">
        <v>252.315</v>
      </c>
      <c r="FM192">
        <v>252.315</v>
      </c>
      <c r="FN192">
        <v>280.07100000000003</v>
      </c>
      <c r="FO192">
        <v>16.9802</v>
      </c>
      <c r="FP192">
        <v>24.994700000000002</v>
      </c>
      <c r="FQ192">
        <v>119.75</v>
      </c>
      <c r="FR192">
        <v>-96.193399999999997</v>
      </c>
      <c r="FS192">
        <v>55.201799999999999</v>
      </c>
      <c r="FT192">
        <v>78.835300000000004</v>
      </c>
      <c r="FU192">
        <v>195.69200000000001</v>
      </c>
      <c r="FV192">
        <v>13.836600000000001</v>
      </c>
      <c r="FW192">
        <v>689.16899999999998</v>
      </c>
      <c r="FX192">
        <v>0</v>
      </c>
      <c r="FY192">
        <v>0</v>
      </c>
      <c r="FZ192">
        <v>252.315</v>
      </c>
      <c r="GA192">
        <v>252.315</v>
      </c>
      <c r="GB192">
        <v>2.6873</v>
      </c>
      <c r="GC192">
        <v>4236.62</v>
      </c>
      <c r="GD192">
        <v>2284.7600000000002</v>
      </c>
      <c r="GE192">
        <v>53.928899999999999</v>
      </c>
      <c r="GF192">
        <v>2.6873</v>
      </c>
      <c r="GG192">
        <v>4223.38</v>
      </c>
      <c r="GH192">
        <v>2248.14</v>
      </c>
      <c r="GI192">
        <v>53.230699999999999</v>
      </c>
      <c r="GJ192">
        <v>0</v>
      </c>
      <c r="GK192">
        <v>0</v>
      </c>
    </row>
    <row r="193" spans="1:194" x14ac:dyDescent="0.3">
      <c r="A193" s="110">
        <v>45966.901736111111</v>
      </c>
      <c r="B193" t="s">
        <v>882</v>
      </c>
      <c r="D193">
        <v>12</v>
      </c>
      <c r="E193">
        <v>1</v>
      </c>
      <c r="F193">
        <v>2100</v>
      </c>
      <c r="G193" t="s">
        <v>452</v>
      </c>
      <c r="H193" t="s">
        <v>453</v>
      </c>
      <c r="I193">
        <v>0.51</v>
      </c>
      <c r="J193">
        <v>1.72</v>
      </c>
      <c r="K193">
        <v>4.46</v>
      </c>
      <c r="L193">
        <v>49</v>
      </c>
      <c r="M193">
        <v>1531.58</v>
      </c>
      <c r="N193">
        <v>176.74199999999999</v>
      </c>
      <c r="O193">
        <v>277.07299999999998</v>
      </c>
      <c r="P193">
        <v>1304.79</v>
      </c>
      <c r="Q193">
        <v>0</v>
      </c>
      <c r="R193">
        <v>-5345.93</v>
      </c>
      <c r="S193">
        <v>0</v>
      </c>
      <c r="T193">
        <v>0</v>
      </c>
      <c r="U193">
        <v>505.55700000000002</v>
      </c>
      <c r="V193">
        <v>935</v>
      </c>
      <c r="W193">
        <v>2025.88</v>
      </c>
      <c r="X193">
        <v>119.621</v>
      </c>
      <c r="Y193">
        <v>1530.31</v>
      </c>
      <c r="Z193">
        <v>3290.18</v>
      </c>
      <c r="AA193">
        <v>39.826700000000002</v>
      </c>
      <c r="AB193">
        <v>0</v>
      </c>
      <c r="AC193">
        <v>0</v>
      </c>
      <c r="AD193">
        <v>0</v>
      </c>
      <c r="AE193">
        <v>43.1492</v>
      </c>
      <c r="AF193">
        <v>43.1492</v>
      </c>
      <c r="AG193">
        <v>0</v>
      </c>
      <c r="AH193">
        <v>5.87</v>
      </c>
      <c r="AI193">
        <v>0.61</v>
      </c>
      <c r="AJ193">
        <v>0.88</v>
      </c>
      <c r="AK193">
        <v>4.18</v>
      </c>
      <c r="AL193">
        <v>0</v>
      </c>
      <c r="AM193">
        <v>-6.38</v>
      </c>
      <c r="AN193">
        <v>0</v>
      </c>
      <c r="AO193">
        <v>0</v>
      </c>
      <c r="AP193">
        <v>1.75</v>
      </c>
      <c r="AQ193">
        <v>5.43</v>
      </c>
      <c r="AR193">
        <v>6.66</v>
      </c>
      <c r="AS193">
        <v>0.42</v>
      </c>
      <c r="AT193">
        <v>19.420000000000002</v>
      </c>
      <c r="AU193">
        <v>11.54</v>
      </c>
      <c r="AV193">
        <v>2.35</v>
      </c>
      <c r="AW193">
        <v>0.11</v>
      </c>
      <c r="AX193">
        <v>0.22</v>
      </c>
      <c r="AY193">
        <v>1.1100000000000001</v>
      </c>
      <c r="AZ193">
        <v>-1.3</v>
      </c>
      <c r="BA193">
        <v>0</v>
      </c>
      <c r="BB193">
        <v>0</v>
      </c>
      <c r="BC193">
        <v>0.5</v>
      </c>
      <c r="BD193">
        <v>2.57</v>
      </c>
      <c r="BE193">
        <v>1.76</v>
      </c>
      <c r="BF193">
        <v>0.12</v>
      </c>
      <c r="BG193">
        <v>7.44</v>
      </c>
      <c r="BH193">
        <v>0.53002099999999996</v>
      </c>
      <c r="BI193">
        <v>8.9803000000000001E-3</v>
      </c>
      <c r="BJ193">
        <v>3.1638800000000002E-2</v>
      </c>
      <c r="BK193">
        <v>0.14572499999999999</v>
      </c>
      <c r="BL193">
        <v>0</v>
      </c>
      <c r="BM193">
        <v>-1.49012E-2</v>
      </c>
      <c r="BN193">
        <v>0</v>
      </c>
      <c r="BO193">
        <v>0</v>
      </c>
      <c r="BP193">
        <v>5.8625900000000002E-2</v>
      </c>
      <c r="BQ193">
        <v>8.6452799999999996E-2</v>
      </c>
      <c r="BR193">
        <v>0.24510499999999999</v>
      </c>
      <c r="BS193">
        <v>2.02483E-2</v>
      </c>
      <c r="BT193">
        <v>1.1119000000000001</v>
      </c>
      <c r="BU193">
        <v>0.71636500000000003</v>
      </c>
      <c r="BV193">
        <v>1642.07</v>
      </c>
      <c r="BW193">
        <v>235.41</v>
      </c>
      <c r="BX193">
        <v>277.07299999999998</v>
      </c>
      <c r="BY193">
        <v>1271.28</v>
      </c>
      <c r="BZ193">
        <v>-4222.1400000000003</v>
      </c>
      <c r="CA193">
        <v>505.55700000000002</v>
      </c>
      <c r="CB193">
        <v>940.84699999999998</v>
      </c>
      <c r="CC193">
        <v>2025.88</v>
      </c>
      <c r="CD193">
        <v>119.621</v>
      </c>
      <c r="CE193">
        <v>2795.6</v>
      </c>
      <c r="CF193">
        <v>3425.83</v>
      </c>
      <c r="CG193">
        <v>73.775199999999998</v>
      </c>
      <c r="CH193">
        <v>0</v>
      </c>
      <c r="CI193">
        <v>0</v>
      </c>
      <c r="CJ193">
        <v>43.1492</v>
      </c>
      <c r="CK193">
        <v>43.1492</v>
      </c>
      <c r="CL193">
        <v>0</v>
      </c>
      <c r="CM193">
        <v>6.27</v>
      </c>
      <c r="CN193">
        <v>0.83</v>
      </c>
      <c r="CO193">
        <v>0.88</v>
      </c>
      <c r="CP193">
        <v>4.07</v>
      </c>
      <c r="CQ193">
        <v>-5.18</v>
      </c>
      <c r="CR193">
        <v>1.75</v>
      </c>
      <c r="CS193">
        <v>5.44</v>
      </c>
      <c r="CT193">
        <v>6.66</v>
      </c>
      <c r="CU193">
        <v>0.42</v>
      </c>
      <c r="CV193">
        <v>21.14</v>
      </c>
      <c r="CW193">
        <v>12.05</v>
      </c>
      <c r="CX193">
        <v>2.5</v>
      </c>
      <c r="CY193">
        <v>0.15</v>
      </c>
      <c r="CZ193">
        <v>0.22</v>
      </c>
      <c r="DA193">
        <v>4.95</v>
      </c>
      <c r="DB193">
        <v>-0.87</v>
      </c>
      <c r="DC193">
        <v>0.5</v>
      </c>
      <c r="DD193">
        <v>2.57</v>
      </c>
      <c r="DE193">
        <v>1.76</v>
      </c>
      <c r="DF193">
        <v>0.12</v>
      </c>
      <c r="DG193">
        <v>11.9</v>
      </c>
      <c r="DH193">
        <v>0.546149</v>
      </c>
      <c r="DI193">
        <v>9.0878699999999996E-3</v>
      </c>
      <c r="DJ193">
        <v>3.1638800000000002E-2</v>
      </c>
      <c r="DK193">
        <v>0.14361299999999999</v>
      </c>
      <c r="DL193">
        <v>-6.98747E-3</v>
      </c>
      <c r="DM193">
        <v>5.8625900000000002E-2</v>
      </c>
      <c r="DN193">
        <v>8.6817800000000001E-2</v>
      </c>
      <c r="DO193">
        <v>0.24510499999999999</v>
      </c>
      <c r="DP193">
        <v>2.02483E-2</v>
      </c>
      <c r="DQ193">
        <v>1.1343000000000001</v>
      </c>
      <c r="DR193">
        <v>0.73048900000000005</v>
      </c>
      <c r="DS193" t="s">
        <v>689</v>
      </c>
      <c r="DT193" t="s">
        <v>700</v>
      </c>
      <c r="DU193" t="s">
        <v>701</v>
      </c>
      <c r="DV193" t="s">
        <v>455</v>
      </c>
      <c r="DW193">
        <v>2.2402600000000002E-2</v>
      </c>
      <c r="DX193">
        <v>1.41239E-2</v>
      </c>
      <c r="EC193">
        <v>11.54</v>
      </c>
      <c r="ED193">
        <v>0</v>
      </c>
      <c r="EE193">
        <v>12.05</v>
      </c>
      <c r="EF193">
        <v>0</v>
      </c>
      <c r="EG193">
        <v>3.79</v>
      </c>
      <c r="EH193">
        <v>0</v>
      </c>
      <c r="EI193">
        <v>2.93</v>
      </c>
      <c r="EJ193">
        <v>4.8899999999999997</v>
      </c>
      <c r="EK193">
        <v>1</v>
      </c>
      <c r="EL193">
        <v>1</v>
      </c>
      <c r="EM193">
        <v>2.6873</v>
      </c>
      <c r="EP193">
        <v>1</v>
      </c>
      <c r="EQ193">
        <v>1</v>
      </c>
      <c r="ER193">
        <v>26.847999999999999</v>
      </c>
      <c r="ES193">
        <v>27.213000000000001</v>
      </c>
      <c r="ET193">
        <v>26.9893</v>
      </c>
      <c r="EU193">
        <v>27.356400000000001</v>
      </c>
      <c r="EV193">
        <v>522.74199999999996</v>
      </c>
      <c r="EW193">
        <v>25.499500000000001</v>
      </c>
      <c r="EX193">
        <v>49.9895</v>
      </c>
      <c r="EY193">
        <v>246.79599999999999</v>
      </c>
      <c r="EZ193">
        <v>0</v>
      </c>
      <c r="FA193">
        <v>-432.73700000000002</v>
      </c>
      <c r="FB193">
        <v>0</v>
      </c>
      <c r="FC193">
        <v>0</v>
      </c>
      <c r="FD193">
        <v>110.404</v>
      </c>
      <c r="FE193">
        <v>156.88800000000001</v>
      </c>
      <c r="FF193">
        <v>391.38499999999999</v>
      </c>
      <c r="FG193">
        <v>27.673200000000001</v>
      </c>
      <c r="FH193">
        <v>1098.6400000000001</v>
      </c>
      <c r="FI193">
        <v>0</v>
      </c>
      <c r="FJ193">
        <v>0</v>
      </c>
      <c r="FK193">
        <v>0</v>
      </c>
      <c r="FL193">
        <v>252.315</v>
      </c>
      <c r="FM193">
        <v>252.315</v>
      </c>
      <c r="FN193">
        <v>280.07100000000003</v>
      </c>
      <c r="FO193">
        <v>16.9802</v>
      </c>
      <c r="FP193">
        <v>24.994700000000002</v>
      </c>
      <c r="FQ193">
        <v>119.75</v>
      </c>
      <c r="FR193">
        <v>-96.193399999999997</v>
      </c>
      <c r="FS193">
        <v>55.201799999999999</v>
      </c>
      <c r="FT193">
        <v>78.835300000000004</v>
      </c>
      <c r="FU193">
        <v>195.69200000000001</v>
      </c>
      <c r="FV193">
        <v>13.836600000000001</v>
      </c>
      <c r="FW193">
        <v>689.16899999999998</v>
      </c>
      <c r="FX193">
        <v>0</v>
      </c>
      <c r="FY193">
        <v>0</v>
      </c>
      <c r="FZ193">
        <v>252.315</v>
      </c>
      <c r="GA193">
        <v>252.315</v>
      </c>
      <c r="GB193">
        <v>2.6873</v>
      </c>
      <c r="GC193">
        <v>5347.49</v>
      </c>
      <c r="GD193">
        <v>2994.45</v>
      </c>
      <c r="GE193">
        <v>55.997300000000003</v>
      </c>
      <c r="GF193">
        <v>2.6873</v>
      </c>
      <c r="GG193">
        <v>4223.38</v>
      </c>
      <c r="GH193">
        <v>2248.14</v>
      </c>
      <c r="GI193">
        <v>53.230699999999999</v>
      </c>
      <c r="GJ193">
        <v>0</v>
      </c>
      <c r="GK193">
        <v>0</v>
      </c>
    </row>
    <row r="194" spans="1:194" x14ac:dyDescent="0.3">
      <c r="A194" s="110">
        <v>45966.902384259258</v>
      </c>
      <c r="B194" t="s">
        <v>883</v>
      </c>
      <c r="D194">
        <v>12</v>
      </c>
      <c r="E194">
        <v>1</v>
      </c>
      <c r="F194">
        <v>2100</v>
      </c>
      <c r="G194" t="s">
        <v>452</v>
      </c>
      <c r="H194" t="s">
        <v>453</v>
      </c>
      <c r="I194">
        <v>0.51</v>
      </c>
      <c r="J194">
        <v>2.2400000000000002</v>
      </c>
      <c r="K194">
        <v>4.79</v>
      </c>
      <c r="L194">
        <v>49</v>
      </c>
      <c r="M194">
        <v>1531.58</v>
      </c>
      <c r="N194">
        <v>176.74199999999999</v>
      </c>
      <c r="O194">
        <v>277.07299999999998</v>
      </c>
      <c r="P194">
        <v>1304.79</v>
      </c>
      <c r="Q194">
        <v>0</v>
      </c>
      <c r="R194">
        <v>-6175.11</v>
      </c>
      <c r="S194">
        <v>0</v>
      </c>
      <c r="T194">
        <v>0</v>
      </c>
      <c r="U194">
        <v>505.55700000000002</v>
      </c>
      <c r="V194">
        <v>935</v>
      </c>
      <c r="W194">
        <v>2025.88</v>
      </c>
      <c r="X194">
        <v>119.621</v>
      </c>
      <c r="Y194">
        <v>701.13199999999995</v>
      </c>
      <c r="Z194">
        <v>3290.18</v>
      </c>
      <c r="AA194">
        <v>39.826700000000002</v>
      </c>
      <c r="AB194">
        <v>0</v>
      </c>
      <c r="AC194">
        <v>0</v>
      </c>
      <c r="AD194">
        <v>0</v>
      </c>
      <c r="AE194">
        <v>43.1492</v>
      </c>
      <c r="AF194">
        <v>43.1492</v>
      </c>
      <c r="AG194">
        <v>0</v>
      </c>
      <c r="AH194">
        <v>5.87</v>
      </c>
      <c r="AI194">
        <v>0.61</v>
      </c>
      <c r="AJ194">
        <v>0.88</v>
      </c>
      <c r="AK194">
        <v>4.18</v>
      </c>
      <c r="AL194">
        <v>0</v>
      </c>
      <c r="AM194">
        <v>-6.9</v>
      </c>
      <c r="AN194">
        <v>0</v>
      </c>
      <c r="AO194">
        <v>0</v>
      </c>
      <c r="AP194">
        <v>1.75</v>
      </c>
      <c r="AQ194">
        <v>5.43</v>
      </c>
      <c r="AR194">
        <v>6.66</v>
      </c>
      <c r="AS194">
        <v>0.42</v>
      </c>
      <c r="AT194">
        <v>18.899999999999999</v>
      </c>
      <c r="AU194">
        <v>11.54</v>
      </c>
      <c r="AV194">
        <v>2.35</v>
      </c>
      <c r="AW194">
        <v>0.11</v>
      </c>
      <c r="AX194">
        <v>0.22</v>
      </c>
      <c r="AY194">
        <v>1.1100000000000001</v>
      </c>
      <c r="AZ194">
        <v>-1.63</v>
      </c>
      <c r="BA194">
        <v>0</v>
      </c>
      <c r="BB194">
        <v>0</v>
      </c>
      <c r="BC194">
        <v>0.5</v>
      </c>
      <c r="BD194">
        <v>2.57</v>
      </c>
      <c r="BE194">
        <v>1.76</v>
      </c>
      <c r="BF194">
        <v>0.12</v>
      </c>
      <c r="BG194">
        <v>7.11</v>
      </c>
      <c r="BH194">
        <v>0.53002099999999996</v>
      </c>
      <c r="BI194">
        <v>8.9803000000000001E-3</v>
      </c>
      <c r="BJ194">
        <v>3.1638800000000002E-2</v>
      </c>
      <c r="BK194">
        <v>0.14572499999999999</v>
      </c>
      <c r="BL194">
        <v>0</v>
      </c>
      <c r="BM194">
        <v>-2.0173300000000002E-2</v>
      </c>
      <c r="BN194">
        <v>0</v>
      </c>
      <c r="BO194">
        <v>0</v>
      </c>
      <c r="BP194">
        <v>5.8625900000000002E-2</v>
      </c>
      <c r="BQ194">
        <v>8.6452799999999996E-2</v>
      </c>
      <c r="BR194">
        <v>0.24510499999999999</v>
      </c>
      <c r="BS194">
        <v>2.02483E-2</v>
      </c>
      <c r="BT194">
        <v>1.1066199999999999</v>
      </c>
      <c r="BU194">
        <v>0.71636500000000003</v>
      </c>
      <c r="BV194">
        <v>1642.07</v>
      </c>
      <c r="BW194">
        <v>235.41</v>
      </c>
      <c r="BX194">
        <v>277.07299999999998</v>
      </c>
      <c r="BY194">
        <v>1271.28</v>
      </c>
      <c r="BZ194">
        <v>-4222.1400000000003</v>
      </c>
      <c r="CA194">
        <v>505.55700000000002</v>
      </c>
      <c r="CB194">
        <v>940.84699999999998</v>
      </c>
      <c r="CC194">
        <v>2025.88</v>
      </c>
      <c r="CD194">
        <v>119.621</v>
      </c>
      <c r="CE194">
        <v>2795.6</v>
      </c>
      <c r="CF194">
        <v>3425.83</v>
      </c>
      <c r="CG194">
        <v>73.775199999999998</v>
      </c>
      <c r="CH194">
        <v>0</v>
      </c>
      <c r="CI194">
        <v>0</v>
      </c>
      <c r="CJ194">
        <v>43.1492</v>
      </c>
      <c r="CK194">
        <v>43.1492</v>
      </c>
      <c r="CL194">
        <v>0</v>
      </c>
      <c r="CM194">
        <v>6.27</v>
      </c>
      <c r="CN194">
        <v>0.83</v>
      </c>
      <c r="CO194">
        <v>0.88</v>
      </c>
      <c r="CP194">
        <v>4.07</v>
      </c>
      <c r="CQ194">
        <v>-5.18</v>
      </c>
      <c r="CR194">
        <v>1.75</v>
      </c>
      <c r="CS194">
        <v>5.44</v>
      </c>
      <c r="CT194">
        <v>6.66</v>
      </c>
      <c r="CU194">
        <v>0.42</v>
      </c>
      <c r="CV194">
        <v>21.14</v>
      </c>
      <c r="CW194">
        <v>12.05</v>
      </c>
      <c r="CX194">
        <v>2.5</v>
      </c>
      <c r="CY194">
        <v>0.15</v>
      </c>
      <c r="CZ194">
        <v>0.22</v>
      </c>
      <c r="DA194">
        <v>4.95</v>
      </c>
      <c r="DB194">
        <v>-0.87</v>
      </c>
      <c r="DC194">
        <v>0.5</v>
      </c>
      <c r="DD194">
        <v>2.57</v>
      </c>
      <c r="DE194">
        <v>1.76</v>
      </c>
      <c r="DF194">
        <v>0.12</v>
      </c>
      <c r="DG194">
        <v>11.9</v>
      </c>
      <c r="DH194">
        <v>0.546149</v>
      </c>
      <c r="DI194">
        <v>9.0878699999999996E-3</v>
      </c>
      <c r="DJ194">
        <v>3.1638800000000002E-2</v>
      </c>
      <c r="DK194">
        <v>0.14361299999999999</v>
      </c>
      <c r="DL194">
        <v>-6.98747E-3</v>
      </c>
      <c r="DM194">
        <v>5.8625900000000002E-2</v>
      </c>
      <c r="DN194">
        <v>8.6817800000000001E-2</v>
      </c>
      <c r="DO194">
        <v>0.24510499999999999</v>
      </c>
      <c r="DP194">
        <v>2.02483E-2</v>
      </c>
      <c r="DQ194">
        <v>1.1343000000000001</v>
      </c>
      <c r="DR194">
        <v>0.73048900000000005</v>
      </c>
      <c r="DS194" t="s">
        <v>689</v>
      </c>
      <c r="DT194" t="s">
        <v>700</v>
      </c>
      <c r="DU194" t="s">
        <v>701</v>
      </c>
      <c r="DV194" t="s">
        <v>455</v>
      </c>
      <c r="DW194">
        <v>2.76747E-2</v>
      </c>
      <c r="DX194">
        <v>1.41239E-2</v>
      </c>
      <c r="EC194">
        <v>11.54</v>
      </c>
      <c r="ED194">
        <v>0</v>
      </c>
      <c r="EE194">
        <v>12.05</v>
      </c>
      <c r="EF194">
        <v>0</v>
      </c>
      <c r="EG194">
        <v>3.79</v>
      </c>
      <c r="EH194">
        <v>0</v>
      </c>
      <c r="EI194">
        <v>2.93</v>
      </c>
      <c r="EJ194">
        <v>4.8899999999999997</v>
      </c>
      <c r="EK194">
        <v>1</v>
      </c>
      <c r="EL194">
        <v>1</v>
      </c>
      <c r="EM194">
        <v>2.6873</v>
      </c>
      <c r="EP194">
        <v>1</v>
      </c>
      <c r="EQ194">
        <v>1</v>
      </c>
      <c r="ER194">
        <v>26.847999999999999</v>
      </c>
      <c r="ES194">
        <v>27.213000000000001</v>
      </c>
      <c r="ET194">
        <v>26.9893</v>
      </c>
      <c r="EU194">
        <v>27.356400000000001</v>
      </c>
      <c r="EV194">
        <v>522.74199999999996</v>
      </c>
      <c r="EW194">
        <v>25.499500000000001</v>
      </c>
      <c r="EX194">
        <v>49.9895</v>
      </c>
      <c r="EY194">
        <v>246.79599999999999</v>
      </c>
      <c r="EZ194">
        <v>0</v>
      </c>
      <c r="FA194">
        <v>-544.63499999999999</v>
      </c>
      <c r="FB194">
        <v>0</v>
      </c>
      <c r="FC194">
        <v>0</v>
      </c>
      <c r="FD194">
        <v>110.404</v>
      </c>
      <c r="FE194">
        <v>156.88800000000001</v>
      </c>
      <c r="FF194">
        <v>391.38499999999999</v>
      </c>
      <c r="FG194">
        <v>27.673200000000001</v>
      </c>
      <c r="FH194">
        <v>986.74099999999999</v>
      </c>
      <c r="FI194">
        <v>0</v>
      </c>
      <c r="FJ194">
        <v>0</v>
      </c>
      <c r="FK194">
        <v>0</v>
      </c>
      <c r="FL194">
        <v>252.315</v>
      </c>
      <c r="FM194">
        <v>252.315</v>
      </c>
      <c r="FN194">
        <v>280.07100000000003</v>
      </c>
      <c r="FO194">
        <v>16.9802</v>
      </c>
      <c r="FP194">
        <v>24.994700000000002</v>
      </c>
      <c r="FQ194">
        <v>119.75</v>
      </c>
      <c r="FR194">
        <v>-96.193399999999997</v>
      </c>
      <c r="FS194">
        <v>55.201799999999999</v>
      </c>
      <c r="FT194">
        <v>78.835300000000004</v>
      </c>
      <c r="FU194">
        <v>195.69200000000001</v>
      </c>
      <c r="FV194">
        <v>13.836600000000001</v>
      </c>
      <c r="FW194">
        <v>689.16899999999998</v>
      </c>
      <c r="FX194">
        <v>0</v>
      </c>
      <c r="FY194">
        <v>0</v>
      </c>
      <c r="FZ194">
        <v>252.315</v>
      </c>
      <c r="GA194">
        <v>252.315</v>
      </c>
      <c r="GB194">
        <v>2.6873</v>
      </c>
      <c r="GC194">
        <v>6176.92</v>
      </c>
      <c r="GD194">
        <v>3732.79</v>
      </c>
      <c r="GE194">
        <v>60.4313</v>
      </c>
      <c r="GF194">
        <v>2.6873</v>
      </c>
      <c r="GG194">
        <v>4223.38</v>
      </c>
      <c r="GH194">
        <v>2248.14</v>
      </c>
      <c r="GI194">
        <v>53.230699999999999</v>
      </c>
      <c r="GJ194">
        <v>0</v>
      </c>
      <c r="GK194">
        <v>0</v>
      </c>
    </row>
    <row r="195" spans="1:194" x14ac:dyDescent="0.3">
      <c r="A195" s="110">
        <v>45966.903032407405</v>
      </c>
      <c r="B195" t="s">
        <v>884</v>
      </c>
      <c r="D195">
        <v>12</v>
      </c>
      <c r="E195">
        <v>1</v>
      </c>
      <c r="F195">
        <v>2100</v>
      </c>
      <c r="G195" t="s">
        <v>452</v>
      </c>
      <c r="H195" t="s">
        <v>453</v>
      </c>
      <c r="I195">
        <v>0.51</v>
      </c>
      <c r="J195">
        <v>0.5</v>
      </c>
      <c r="K195">
        <v>4.04</v>
      </c>
      <c r="L195">
        <v>49</v>
      </c>
      <c r="M195">
        <v>1531.58</v>
      </c>
      <c r="N195">
        <v>176.74199999999999</v>
      </c>
      <c r="O195">
        <v>277.07299999999998</v>
      </c>
      <c r="P195">
        <v>1304.79</v>
      </c>
      <c r="Q195">
        <v>0</v>
      </c>
      <c r="R195">
        <v>-4293.01</v>
      </c>
      <c r="S195">
        <v>0</v>
      </c>
      <c r="T195">
        <v>0</v>
      </c>
      <c r="U195">
        <v>505.55700000000002</v>
      </c>
      <c r="V195">
        <v>935</v>
      </c>
      <c r="W195">
        <v>2025.88</v>
      </c>
      <c r="X195">
        <v>119.621</v>
      </c>
      <c r="Y195">
        <v>2583.23</v>
      </c>
      <c r="Z195">
        <v>3290.18</v>
      </c>
      <c r="AA195">
        <v>39.826700000000002</v>
      </c>
      <c r="AB195">
        <v>0</v>
      </c>
      <c r="AC195">
        <v>0</v>
      </c>
      <c r="AD195">
        <v>0</v>
      </c>
      <c r="AE195">
        <v>43.1492</v>
      </c>
      <c r="AF195">
        <v>43.1492</v>
      </c>
      <c r="AG195">
        <v>0</v>
      </c>
      <c r="AH195">
        <v>5.87</v>
      </c>
      <c r="AI195">
        <v>0.61</v>
      </c>
      <c r="AJ195">
        <v>0.88</v>
      </c>
      <c r="AK195">
        <v>4.18</v>
      </c>
      <c r="AL195">
        <v>0</v>
      </c>
      <c r="AM195">
        <v>-5.16</v>
      </c>
      <c r="AN195">
        <v>0</v>
      </c>
      <c r="AO195">
        <v>0</v>
      </c>
      <c r="AP195">
        <v>1.75</v>
      </c>
      <c r="AQ195">
        <v>5.43</v>
      </c>
      <c r="AR195">
        <v>6.66</v>
      </c>
      <c r="AS195">
        <v>0.42</v>
      </c>
      <c r="AT195">
        <v>20.64</v>
      </c>
      <c r="AU195">
        <v>11.54</v>
      </c>
      <c r="AV195">
        <v>2.35</v>
      </c>
      <c r="AW195">
        <v>0.11</v>
      </c>
      <c r="AX195">
        <v>0.22</v>
      </c>
      <c r="AY195">
        <v>1.1100000000000001</v>
      </c>
      <c r="AZ195">
        <v>-0.88</v>
      </c>
      <c r="BA195">
        <v>0</v>
      </c>
      <c r="BB195">
        <v>0</v>
      </c>
      <c r="BC195">
        <v>0.5</v>
      </c>
      <c r="BD195">
        <v>2.57</v>
      </c>
      <c r="BE195">
        <v>1.76</v>
      </c>
      <c r="BF195">
        <v>0.12</v>
      </c>
      <c r="BG195">
        <v>7.86</v>
      </c>
      <c r="BH195">
        <v>0.53002099999999996</v>
      </c>
      <c r="BI195">
        <v>8.9803000000000001E-3</v>
      </c>
      <c r="BJ195">
        <v>3.1638800000000002E-2</v>
      </c>
      <c r="BK195">
        <v>0.14572499999999999</v>
      </c>
      <c r="BL195">
        <v>0</v>
      </c>
      <c r="BM195">
        <v>-7.11423E-3</v>
      </c>
      <c r="BN195">
        <v>0</v>
      </c>
      <c r="BO195">
        <v>0</v>
      </c>
      <c r="BP195">
        <v>5.8625900000000002E-2</v>
      </c>
      <c r="BQ195">
        <v>8.6452799999999996E-2</v>
      </c>
      <c r="BR195">
        <v>0.24510499999999999</v>
      </c>
      <c r="BS195">
        <v>2.02483E-2</v>
      </c>
      <c r="BT195">
        <v>1.11968</v>
      </c>
      <c r="BU195">
        <v>0.71636500000000003</v>
      </c>
      <c r="BV195">
        <v>1642.07</v>
      </c>
      <c r="BW195">
        <v>235.41</v>
      </c>
      <c r="BX195">
        <v>277.07299999999998</v>
      </c>
      <c r="BY195">
        <v>1271.28</v>
      </c>
      <c r="BZ195">
        <v>-4222.1400000000003</v>
      </c>
      <c r="CA195">
        <v>505.55700000000002</v>
      </c>
      <c r="CB195">
        <v>940.84699999999998</v>
      </c>
      <c r="CC195">
        <v>2025.88</v>
      </c>
      <c r="CD195">
        <v>119.621</v>
      </c>
      <c r="CE195">
        <v>2795.6</v>
      </c>
      <c r="CF195">
        <v>3425.83</v>
      </c>
      <c r="CG195">
        <v>73.775199999999998</v>
      </c>
      <c r="CH195">
        <v>0</v>
      </c>
      <c r="CI195">
        <v>0</v>
      </c>
      <c r="CJ195">
        <v>43.1492</v>
      </c>
      <c r="CK195">
        <v>43.1492</v>
      </c>
      <c r="CL195">
        <v>0</v>
      </c>
      <c r="CM195">
        <v>6.27</v>
      </c>
      <c r="CN195">
        <v>0.83</v>
      </c>
      <c r="CO195">
        <v>0.88</v>
      </c>
      <c r="CP195">
        <v>4.07</v>
      </c>
      <c r="CQ195">
        <v>-5.18</v>
      </c>
      <c r="CR195">
        <v>1.75</v>
      </c>
      <c r="CS195">
        <v>5.44</v>
      </c>
      <c r="CT195">
        <v>6.66</v>
      </c>
      <c r="CU195">
        <v>0.42</v>
      </c>
      <c r="CV195">
        <v>21.14</v>
      </c>
      <c r="CW195">
        <v>12.05</v>
      </c>
      <c r="CX195">
        <v>2.5</v>
      </c>
      <c r="CY195">
        <v>0.15</v>
      </c>
      <c r="CZ195">
        <v>0.22</v>
      </c>
      <c r="DA195">
        <v>4.95</v>
      </c>
      <c r="DB195">
        <v>-0.87</v>
      </c>
      <c r="DC195">
        <v>0.5</v>
      </c>
      <c r="DD195">
        <v>2.57</v>
      </c>
      <c r="DE195">
        <v>1.76</v>
      </c>
      <c r="DF195">
        <v>0.12</v>
      </c>
      <c r="DG195">
        <v>11.9</v>
      </c>
      <c r="DH195">
        <v>0.546149</v>
      </c>
      <c r="DI195">
        <v>9.0878699999999996E-3</v>
      </c>
      <c r="DJ195">
        <v>3.1638800000000002E-2</v>
      </c>
      <c r="DK195">
        <v>0.14361299999999999</v>
      </c>
      <c r="DL195">
        <v>-6.98747E-3</v>
      </c>
      <c r="DM195">
        <v>5.8625900000000002E-2</v>
      </c>
      <c r="DN195">
        <v>8.6817800000000001E-2</v>
      </c>
      <c r="DO195">
        <v>0.24510499999999999</v>
      </c>
      <c r="DP195">
        <v>2.02483E-2</v>
      </c>
      <c r="DQ195">
        <v>1.1343000000000001</v>
      </c>
      <c r="DR195">
        <v>0.73048900000000005</v>
      </c>
      <c r="DS195" t="s">
        <v>689</v>
      </c>
      <c r="DT195" t="s">
        <v>700</v>
      </c>
      <c r="DU195" t="s">
        <v>701</v>
      </c>
      <c r="DV195" t="s">
        <v>455</v>
      </c>
      <c r="DW195">
        <v>1.4615599999999999E-2</v>
      </c>
      <c r="DX195">
        <v>1.41239E-2</v>
      </c>
      <c r="EC195">
        <v>11.54</v>
      </c>
      <c r="ED195">
        <v>0</v>
      </c>
      <c r="EE195">
        <v>12.05</v>
      </c>
      <c r="EF195">
        <v>0</v>
      </c>
      <c r="EG195">
        <v>3.79</v>
      </c>
      <c r="EH195">
        <v>0</v>
      </c>
      <c r="EI195">
        <v>2.93</v>
      </c>
      <c r="EJ195">
        <v>4.8899999999999997</v>
      </c>
      <c r="EK195">
        <v>1</v>
      </c>
      <c r="EL195">
        <v>1</v>
      </c>
      <c r="EM195">
        <v>2.6873</v>
      </c>
      <c r="EP195">
        <v>1</v>
      </c>
      <c r="EQ195">
        <v>1</v>
      </c>
      <c r="ER195">
        <v>26.847999999999999</v>
      </c>
      <c r="ES195">
        <v>27.213000000000001</v>
      </c>
      <c r="ET195">
        <v>26.9893</v>
      </c>
      <c r="EU195">
        <v>27.356400000000001</v>
      </c>
      <c r="EV195">
        <v>522.74199999999996</v>
      </c>
      <c r="EW195">
        <v>25.499500000000001</v>
      </c>
      <c r="EX195">
        <v>49.9895</v>
      </c>
      <c r="EY195">
        <v>246.79599999999999</v>
      </c>
      <c r="EZ195">
        <v>0</v>
      </c>
      <c r="FA195">
        <v>-293.524</v>
      </c>
      <c r="FB195">
        <v>0</v>
      </c>
      <c r="FC195">
        <v>0</v>
      </c>
      <c r="FD195">
        <v>110.404</v>
      </c>
      <c r="FE195">
        <v>156.88800000000001</v>
      </c>
      <c r="FF195">
        <v>391.38499999999999</v>
      </c>
      <c r="FG195">
        <v>27.673200000000001</v>
      </c>
      <c r="FH195">
        <v>1237.8499999999999</v>
      </c>
      <c r="FI195">
        <v>0</v>
      </c>
      <c r="FJ195">
        <v>0</v>
      </c>
      <c r="FK195">
        <v>0</v>
      </c>
      <c r="FL195">
        <v>252.315</v>
      </c>
      <c r="FM195">
        <v>252.315</v>
      </c>
      <c r="FN195">
        <v>280.07100000000003</v>
      </c>
      <c r="FO195">
        <v>16.9802</v>
      </c>
      <c r="FP195">
        <v>24.994700000000002</v>
      </c>
      <c r="FQ195">
        <v>119.75</v>
      </c>
      <c r="FR195">
        <v>-96.193399999999997</v>
      </c>
      <c r="FS195">
        <v>55.201799999999999</v>
      </c>
      <c r="FT195">
        <v>78.835300000000004</v>
      </c>
      <c r="FU195">
        <v>195.69200000000001</v>
      </c>
      <c r="FV195">
        <v>13.836600000000001</v>
      </c>
      <c r="FW195">
        <v>689.16899999999998</v>
      </c>
      <c r="FX195">
        <v>0</v>
      </c>
      <c r="FY195">
        <v>0</v>
      </c>
      <c r="FZ195">
        <v>252.315</v>
      </c>
      <c r="GA195">
        <v>252.315</v>
      </c>
      <c r="GB195">
        <v>2.6873</v>
      </c>
      <c r="GC195">
        <v>4294.2700000000004</v>
      </c>
      <c r="GD195">
        <v>2333.2399999999998</v>
      </c>
      <c r="GE195">
        <v>54.333799999999997</v>
      </c>
      <c r="GF195">
        <v>2.6873</v>
      </c>
      <c r="GG195">
        <v>4223.38</v>
      </c>
      <c r="GH195">
        <v>2248.14</v>
      </c>
      <c r="GI195">
        <v>53.230699999999999</v>
      </c>
      <c r="GJ195">
        <v>0</v>
      </c>
      <c r="GK195">
        <v>0</v>
      </c>
    </row>
    <row r="196" spans="1:194" x14ac:dyDescent="0.3">
      <c r="A196" s="110">
        <v>45966.903657407405</v>
      </c>
      <c r="B196" t="s">
        <v>885</v>
      </c>
      <c r="D196">
        <v>12</v>
      </c>
      <c r="E196">
        <v>1</v>
      </c>
      <c r="F196">
        <v>2100</v>
      </c>
      <c r="G196" t="s">
        <v>452</v>
      </c>
      <c r="H196" t="s">
        <v>453</v>
      </c>
      <c r="I196">
        <v>0.51</v>
      </c>
      <c r="J196">
        <v>0.48</v>
      </c>
      <c r="K196">
        <v>4.03</v>
      </c>
      <c r="L196">
        <v>49</v>
      </c>
      <c r="M196">
        <v>1531.58</v>
      </c>
      <c r="N196">
        <v>176.74199999999999</v>
      </c>
      <c r="O196">
        <v>277.07299999999998</v>
      </c>
      <c r="P196">
        <v>1304.79</v>
      </c>
      <c r="Q196">
        <v>0</v>
      </c>
      <c r="R196">
        <v>-4250.08</v>
      </c>
      <c r="S196">
        <v>0</v>
      </c>
      <c r="T196">
        <v>0</v>
      </c>
      <c r="U196">
        <v>505.55700000000002</v>
      </c>
      <c r="V196">
        <v>935</v>
      </c>
      <c r="W196">
        <v>2025.88</v>
      </c>
      <c r="X196">
        <v>119.621</v>
      </c>
      <c r="Y196">
        <v>2626.16</v>
      </c>
      <c r="Z196">
        <v>3290.18</v>
      </c>
      <c r="AA196">
        <v>39.826700000000002</v>
      </c>
      <c r="AB196">
        <v>0</v>
      </c>
      <c r="AC196">
        <v>0</v>
      </c>
      <c r="AD196">
        <v>0</v>
      </c>
      <c r="AE196">
        <v>43.1492</v>
      </c>
      <c r="AF196">
        <v>43.1492</v>
      </c>
      <c r="AG196">
        <v>0</v>
      </c>
      <c r="AH196">
        <v>5.87</v>
      </c>
      <c r="AI196">
        <v>0.61</v>
      </c>
      <c r="AJ196">
        <v>0.88</v>
      </c>
      <c r="AK196">
        <v>4.18</v>
      </c>
      <c r="AL196">
        <v>0</v>
      </c>
      <c r="AM196">
        <v>-5.14</v>
      </c>
      <c r="AN196">
        <v>0</v>
      </c>
      <c r="AO196">
        <v>0</v>
      </c>
      <c r="AP196">
        <v>1.75</v>
      </c>
      <c r="AQ196">
        <v>5.43</v>
      </c>
      <c r="AR196">
        <v>6.66</v>
      </c>
      <c r="AS196">
        <v>0.42</v>
      </c>
      <c r="AT196">
        <v>20.66</v>
      </c>
      <c r="AU196">
        <v>11.54</v>
      </c>
      <c r="AV196">
        <v>2.35</v>
      </c>
      <c r="AW196">
        <v>0.11</v>
      </c>
      <c r="AX196">
        <v>0.22</v>
      </c>
      <c r="AY196">
        <v>1.1100000000000001</v>
      </c>
      <c r="AZ196">
        <v>-0.87</v>
      </c>
      <c r="BA196">
        <v>0</v>
      </c>
      <c r="BB196">
        <v>0</v>
      </c>
      <c r="BC196">
        <v>0.5</v>
      </c>
      <c r="BD196">
        <v>2.57</v>
      </c>
      <c r="BE196">
        <v>1.76</v>
      </c>
      <c r="BF196">
        <v>0.12</v>
      </c>
      <c r="BG196">
        <v>7.87</v>
      </c>
      <c r="BH196">
        <v>0.53002099999999996</v>
      </c>
      <c r="BI196">
        <v>8.9803000000000001E-3</v>
      </c>
      <c r="BJ196">
        <v>3.1638800000000002E-2</v>
      </c>
      <c r="BK196">
        <v>0.14572499999999999</v>
      </c>
      <c r="BL196">
        <v>0</v>
      </c>
      <c r="BM196">
        <v>-7.0430900000000001E-3</v>
      </c>
      <c r="BN196">
        <v>0</v>
      </c>
      <c r="BO196">
        <v>0</v>
      </c>
      <c r="BP196">
        <v>5.8625900000000002E-2</v>
      </c>
      <c r="BQ196">
        <v>8.6452799999999996E-2</v>
      </c>
      <c r="BR196">
        <v>0.24510499999999999</v>
      </c>
      <c r="BS196">
        <v>2.02483E-2</v>
      </c>
      <c r="BT196">
        <v>1.11975</v>
      </c>
      <c r="BU196">
        <v>0.71636500000000003</v>
      </c>
      <c r="BV196">
        <v>1642.07</v>
      </c>
      <c r="BW196">
        <v>235.41</v>
      </c>
      <c r="BX196">
        <v>277.07299999999998</v>
      </c>
      <c r="BY196">
        <v>1271.28</v>
      </c>
      <c r="BZ196">
        <v>-4222.1400000000003</v>
      </c>
      <c r="CA196">
        <v>505.55700000000002</v>
      </c>
      <c r="CB196">
        <v>940.84699999999998</v>
      </c>
      <c r="CC196">
        <v>2025.88</v>
      </c>
      <c r="CD196">
        <v>119.621</v>
      </c>
      <c r="CE196">
        <v>2795.6</v>
      </c>
      <c r="CF196">
        <v>3425.83</v>
      </c>
      <c r="CG196">
        <v>73.775199999999998</v>
      </c>
      <c r="CH196">
        <v>0</v>
      </c>
      <c r="CI196">
        <v>0</v>
      </c>
      <c r="CJ196">
        <v>43.1492</v>
      </c>
      <c r="CK196">
        <v>43.1492</v>
      </c>
      <c r="CL196">
        <v>0</v>
      </c>
      <c r="CM196">
        <v>6.27</v>
      </c>
      <c r="CN196">
        <v>0.83</v>
      </c>
      <c r="CO196">
        <v>0.88</v>
      </c>
      <c r="CP196">
        <v>4.07</v>
      </c>
      <c r="CQ196">
        <v>-5.18</v>
      </c>
      <c r="CR196">
        <v>1.75</v>
      </c>
      <c r="CS196">
        <v>5.44</v>
      </c>
      <c r="CT196">
        <v>6.66</v>
      </c>
      <c r="CU196">
        <v>0.42</v>
      </c>
      <c r="CV196">
        <v>21.14</v>
      </c>
      <c r="CW196">
        <v>12.05</v>
      </c>
      <c r="CX196">
        <v>2.5</v>
      </c>
      <c r="CY196">
        <v>0.15</v>
      </c>
      <c r="CZ196">
        <v>0.22</v>
      </c>
      <c r="DA196">
        <v>4.95</v>
      </c>
      <c r="DB196">
        <v>-0.87</v>
      </c>
      <c r="DC196">
        <v>0.5</v>
      </c>
      <c r="DD196">
        <v>2.57</v>
      </c>
      <c r="DE196">
        <v>1.76</v>
      </c>
      <c r="DF196">
        <v>0.12</v>
      </c>
      <c r="DG196">
        <v>11.9</v>
      </c>
      <c r="DH196">
        <v>0.546149</v>
      </c>
      <c r="DI196">
        <v>9.0878699999999996E-3</v>
      </c>
      <c r="DJ196">
        <v>3.1638800000000002E-2</v>
      </c>
      <c r="DK196">
        <v>0.14361299999999999</v>
      </c>
      <c r="DL196">
        <v>-6.98747E-3</v>
      </c>
      <c r="DM196">
        <v>5.8625900000000002E-2</v>
      </c>
      <c r="DN196">
        <v>8.6817800000000001E-2</v>
      </c>
      <c r="DO196">
        <v>0.24510499999999999</v>
      </c>
      <c r="DP196">
        <v>2.02483E-2</v>
      </c>
      <c r="DQ196">
        <v>1.1343000000000001</v>
      </c>
      <c r="DR196">
        <v>0.73048900000000005</v>
      </c>
      <c r="DS196" t="s">
        <v>689</v>
      </c>
      <c r="DT196" t="s">
        <v>700</v>
      </c>
      <c r="DU196" t="s">
        <v>701</v>
      </c>
      <c r="DV196" t="s">
        <v>455</v>
      </c>
      <c r="DW196">
        <v>1.45445E-2</v>
      </c>
      <c r="DX196">
        <v>1.41239E-2</v>
      </c>
      <c r="EC196">
        <v>11.54</v>
      </c>
      <c r="ED196">
        <v>0</v>
      </c>
      <c r="EE196">
        <v>12.05</v>
      </c>
      <c r="EF196">
        <v>0</v>
      </c>
      <c r="EG196">
        <v>3.79</v>
      </c>
      <c r="EH196">
        <v>0</v>
      </c>
      <c r="EI196">
        <v>2.93</v>
      </c>
      <c r="EJ196">
        <v>4.8899999999999997</v>
      </c>
      <c r="EK196">
        <v>1</v>
      </c>
      <c r="EL196">
        <v>1</v>
      </c>
      <c r="EM196">
        <v>2.6873</v>
      </c>
      <c r="EP196">
        <v>1</v>
      </c>
      <c r="EQ196">
        <v>1</v>
      </c>
      <c r="ER196">
        <v>26.847999999999999</v>
      </c>
      <c r="ES196">
        <v>27.213000000000001</v>
      </c>
      <c r="ET196">
        <v>26.9893</v>
      </c>
      <c r="EU196">
        <v>27.356400000000001</v>
      </c>
      <c r="EV196">
        <v>522.74199999999996</v>
      </c>
      <c r="EW196">
        <v>25.499500000000001</v>
      </c>
      <c r="EX196">
        <v>49.9895</v>
      </c>
      <c r="EY196">
        <v>246.79599999999999</v>
      </c>
      <c r="EZ196">
        <v>0</v>
      </c>
      <c r="FA196">
        <v>-290.589</v>
      </c>
      <c r="FB196">
        <v>0</v>
      </c>
      <c r="FC196">
        <v>0</v>
      </c>
      <c r="FD196">
        <v>110.404</v>
      </c>
      <c r="FE196">
        <v>156.88800000000001</v>
      </c>
      <c r="FF196">
        <v>391.38499999999999</v>
      </c>
      <c r="FG196">
        <v>27.673200000000001</v>
      </c>
      <c r="FH196">
        <v>1240.79</v>
      </c>
      <c r="FI196">
        <v>0</v>
      </c>
      <c r="FJ196">
        <v>0</v>
      </c>
      <c r="FK196">
        <v>0</v>
      </c>
      <c r="FL196">
        <v>252.315</v>
      </c>
      <c r="FM196">
        <v>252.315</v>
      </c>
      <c r="FN196">
        <v>280.07100000000003</v>
      </c>
      <c r="FO196">
        <v>16.9802</v>
      </c>
      <c r="FP196">
        <v>24.994700000000002</v>
      </c>
      <c r="FQ196">
        <v>119.75</v>
      </c>
      <c r="FR196">
        <v>-96.193399999999997</v>
      </c>
      <c r="FS196">
        <v>55.201799999999999</v>
      </c>
      <c r="FT196">
        <v>78.835300000000004</v>
      </c>
      <c r="FU196">
        <v>195.69200000000001</v>
      </c>
      <c r="FV196">
        <v>13.836600000000001</v>
      </c>
      <c r="FW196">
        <v>689.16899999999998</v>
      </c>
      <c r="FX196">
        <v>0</v>
      </c>
      <c r="FY196">
        <v>0</v>
      </c>
      <c r="FZ196">
        <v>252.315</v>
      </c>
      <c r="GA196">
        <v>252.315</v>
      </c>
      <c r="GB196">
        <v>2.6873</v>
      </c>
      <c r="GC196">
        <v>4251.32</v>
      </c>
      <c r="GD196">
        <v>2295.3200000000002</v>
      </c>
      <c r="GE196">
        <v>53.9908</v>
      </c>
      <c r="GF196">
        <v>2.6873</v>
      </c>
      <c r="GG196">
        <v>4223.38</v>
      </c>
      <c r="GH196">
        <v>2248.14</v>
      </c>
      <c r="GI196">
        <v>53.230699999999999</v>
      </c>
      <c r="GJ196">
        <v>0</v>
      </c>
      <c r="GK196">
        <v>0</v>
      </c>
    </row>
    <row r="197" spans="1:194" x14ac:dyDescent="0.3">
      <c r="A197" s="110">
        <v>45966.904270833336</v>
      </c>
      <c r="B197" t="s">
        <v>886</v>
      </c>
      <c r="D197">
        <v>12</v>
      </c>
      <c r="E197">
        <v>1</v>
      </c>
      <c r="F197">
        <v>2100</v>
      </c>
      <c r="G197" t="s">
        <v>452</v>
      </c>
      <c r="H197" t="s">
        <v>453</v>
      </c>
      <c r="I197">
        <v>0.51</v>
      </c>
      <c r="J197">
        <v>1.41</v>
      </c>
      <c r="K197">
        <v>4.57</v>
      </c>
      <c r="L197">
        <v>49</v>
      </c>
      <c r="M197">
        <v>1531.58</v>
      </c>
      <c r="N197">
        <v>176.74199999999999</v>
      </c>
      <c r="O197">
        <v>277.07299999999998</v>
      </c>
      <c r="P197">
        <v>1304.79</v>
      </c>
      <c r="Q197">
        <v>0</v>
      </c>
      <c r="R197">
        <v>-6876.24</v>
      </c>
      <c r="S197">
        <v>0</v>
      </c>
      <c r="T197">
        <v>0</v>
      </c>
      <c r="U197">
        <v>505.55700000000002</v>
      </c>
      <c r="V197">
        <v>935</v>
      </c>
      <c r="W197">
        <v>2025.88</v>
      </c>
      <c r="X197">
        <v>119.621</v>
      </c>
      <c r="Y197">
        <v>6.6487499999999999E-4</v>
      </c>
      <c r="Z197">
        <v>3290.18</v>
      </c>
      <c r="AA197">
        <v>39.826700000000002</v>
      </c>
      <c r="AB197">
        <v>0</v>
      </c>
      <c r="AC197">
        <v>0</v>
      </c>
      <c r="AD197">
        <v>0</v>
      </c>
      <c r="AE197">
        <v>43.1492</v>
      </c>
      <c r="AF197">
        <v>43.1492</v>
      </c>
      <c r="AG197">
        <v>0</v>
      </c>
      <c r="AH197">
        <v>5.87</v>
      </c>
      <c r="AI197">
        <v>0.61</v>
      </c>
      <c r="AJ197">
        <v>0.88</v>
      </c>
      <c r="AK197">
        <v>4.18</v>
      </c>
      <c r="AL197">
        <v>0</v>
      </c>
      <c r="AM197">
        <v>-6.07</v>
      </c>
      <c r="AN197">
        <v>0</v>
      </c>
      <c r="AO197">
        <v>0</v>
      </c>
      <c r="AP197">
        <v>1.75</v>
      </c>
      <c r="AQ197">
        <v>5.43</v>
      </c>
      <c r="AR197">
        <v>6.66</v>
      </c>
      <c r="AS197">
        <v>0.42</v>
      </c>
      <c r="AT197">
        <v>19.73</v>
      </c>
      <c r="AU197">
        <v>11.54</v>
      </c>
      <c r="AV197">
        <v>2.35</v>
      </c>
      <c r="AW197">
        <v>0.11</v>
      </c>
      <c r="AX197">
        <v>0.22</v>
      </c>
      <c r="AY197">
        <v>1.1100000000000001</v>
      </c>
      <c r="AZ197">
        <v>-1.41</v>
      </c>
      <c r="BA197">
        <v>0</v>
      </c>
      <c r="BB197">
        <v>0</v>
      </c>
      <c r="BC197">
        <v>0.5</v>
      </c>
      <c r="BD197">
        <v>2.57</v>
      </c>
      <c r="BE197">
        <v>1.76</v>
      </c>
      <c r="BF197">
        <v>0.12</v>
      </c>
      <c r="BG197">
        <v>7.33</v>
      </c>
      <c r="BH197">
        <v>0.53002099999999996</v>
      </c>
      <c r="BI197">
        <v>8.9803000000000001E-3</v>
      </c>
      <c r="BJ197">
        <v>3.1638800000000002E-2</v>
      </c>
      <c r="BK197">
        <v>0.14572499999999999</v>
      </c>
      <c r="BL197">
        <v>0</v>
      </c>
      <c r="BM197">
        <v>-1.13311E-2</v>
      </c>
      <c r="BN197">
        <v>0</v>
      </c>
      <c r="BO197">
        <v>0</v>
      </c>
      <c r="BP197">
        <v>5.8625900000000002E-2</v>
      </c>
      <c r="BQ197">
        <v>8.6452799999999996E-2</v>
      </c>
      <c r="BR197">
        <v>0.24510499999999999</v>
      </c>
      <c r="BS197">
        <v>2.02483E-2</v>
      </c>
      <c r="BT197">
        <v>1.11547</v>
      </c>
      <c r="BU197">
        <v>0.71636500000000003</v>
      </c>
      <c r="BV197">
        <v>1642.07</v>
      </c>
      <c r="BW197">
        <v>235.41</v>
      </c>
      <c r="BX197">
        <v>277.07299999999998</v>
      </c>
      <c r="BY197">
        <v>1271.28</v>
      </c>
      <c r="BZ197">
        <v>-4222.1400000000003</v>
      </c>
      <c r="CA197">
        <v>505.55700000000002</v>
      </c>
      <c r="CB197">
        <v>940.84699999999998</v>
      </c>
      <c r="CC197">
        <v>2025.88</v>
      </c>
      <c r="CD197">
        <v>119.621</v>
      </c>
      <c r="CE197">
        <v>2795.6</v>
      </c>
      <c r="CF197">
        <v>3425.83</v>
      </c>
      <c r="CG197">
        <v>73.775199999999998</v>
      </c>
      <c r="CH197">
        <v>0</v>
      </c>
      <c r="CI197">
        <v>0</v>
      </c>
      <c r="CJ197">
        <v>43.1492</v>
      </c>
      <c r="CK197">
        <v>43.1492</v>
      </c>
      <c r="CL197">
        <v>0</v>
      </c>
      <c r="CM197">
        <v>6.27</v>
      </c>
      <c r="CN197">
        <v>0.83</v>
      </c>
      <c r="CO197">
        <v>0.88</v>
      </c>
      <c r="CP197">
        <v>4.07</v>
      </c>
      <c r="CQ197">
        <v>-5.18</v>
      </c>
      <c r="CR197">
        <v>1.75</v>
      </c>
      <c r="CS197">
        <v>5.44</v>
      </c>
      <c r="CT197">
        <v>6.66</v>
      </c>
      <c r="CU197">
        <v>0.42</v>
      </c>
      <c r="CV197">
        <v>21.14</v>
      </c>
      <c r="CW197">
        <v>12.05</v>
      </c>
      <c r="CX197">
        <v>2.5</v>
      </c>
      <c r="CY197">
        <v>0.15</v>
      </c>
      <c r="CZ197">
        <v>0.22</v>
      </c>
      <c r="DA197">
        <v>4.95</v>
      </c>
      <c r="DB197">
        <v>-0.87</v>
      </c>
      <c r="DC197">
        <v>0.5</v>
      </c>
      <c r="DD197">
        <v>2.57</v>
      </c>
      <c r="DE197">
        <v>1.76</v>
      </c>
      <c r="DF197">
        <v>0.12</v>
      </c>
      <c r="DG197">
        <v>11.9</v>
      </c>
      <c r="DH197">
        <v>0.546149</v>
      </c>
      <c r="DI197">
        <v>9.0878699999999996E-3</v>
      </c>
      <c r="DJ197">
        <v>3.1638800000000002E-2</v>
      </c>
      <c r="DK197">
        <v>0.14361299999999999</v>
      </c>
      <c r="DL197">
        <v>-6.98747E-3</v>
      </c>
      <c r="DM197">
        <v>5.8625900000000002E-2</v>
      </c>
      <c r="DN197">
        <v>8.6817800000000001E-2</v>
      </c>
      <c r="DO197">
        <v>0.24510499999999999</v>
      </c>
      <c r="DP197">
        <v>2.02483E-2</v>
      </c>
      <c r="DQ197">
        <v>1.1343000000000001</v>
      </c>
      <c r="DR197">
        <v>0.73048900000000005</v>
      </c>
      <c r="DS197" t="s">
        <v>689</v>
      </c>
      <c r="DT197" t="s">
        <v>700</v>
      </c>
      <c r="DU197" t="s">
        <v>701</v>
      </c>
      <c r="DV197" t="s">
        <v>455</v>
      </c>
      <c r="DW197">
        <v>1.8832399999999999E-2</v>
      </c>
      <c r="DX197">
        <v>1.41239E-2</v>
      </c>
      <c r="EC197">
        <v>11.54</v>
      </c>
      <c r="ED197">
        <v>0</v>
      </c>
      <c r="EE197">
        <v>12.05</v>
      </c>
      <c r="EF197">
        <v>0</v>
      </c>
      <c r="EG197">
        <v>3.79</v>
      </c>
      <c r="EH197">
        <v>0</v>
      </c>
      <c r="EI197">
        <v>2.93</v>
      </c>
      <c r="EJ197">
        <v>4.8899999999999997</v>
      </c>
      <c r="EK197">
        <v>1</v>
      </c>
      <c r="EL197">
        <v>1.59673</v>
      </c>
      <c r="EM197">
        <v>4.2908799999999996</v>
      </c>
      <c r="EP197">
        <v>1</v>
      </c>
      <c r="EQ197">
        <v>1</v>
      </c>
      <c r="ER197">
        <v>26.847999999999999</v>
      </c>
      <c r="ES197">
        <v>27.213000000000001</v>
      </c>
      <c r="ET197">
        <v>26.9893</v>
      </c>
      <c r="EU197">
        <v>27.356400000000001</v>
      </c>
      <c r="EV197">
        <v>522.74199999999996</v>
      </c>
      <c r="EW197">
        <v>25.499500000000001</v>
      </c>
      <c r="EX197">
        <v>49.9895</v>
      </c>
      <c r="EY197">
        <v>246.79599999999999</v>
      </c>
      <c r="EZ197">
        <v>0</v>
      </c>
      <c r="FA197">
        <v>-469.24299999999999</v>
      </c>
      <c r="FB197">
        <v>0</v>
      </c>
      <c r="FC197">
        <v>0</v>
      </c>
      <c r="FD197">
        <v>110.404</v>
      </c>
      <c r="FE197">
        <v>156.88800000000001</v>
      </c>
      <c r="FF197">
        <v>391.38499999999999</v>
      </c>
      <c r="FG197">
        <v>27.673200000000001</v>
      </c>
      <c r="FH197">
        <v>1062.1300000000001</v>
      </c>
      <c r="FI197">
        <v>0</v>
      </c>
      <c r="FJ197">
        <v>0</v>
      </c>
      <c r="FK197">
        <v>0</v>
      </c>
      <c r="FL197">
        <v>252.315</v>
      </c>
      <c r="FM197">
        <v>252.315</v>
      </c>
      <c r="FN197">
        <v>280.07100000000003</v>
      </c>
      <c r="FO197">
        <v>16.9802</v>
      </c>
      <c r="FP197">
        <v>24.994700000000002</v>
      </c>
      <c r="FQ197">
        <v>119.75</v>
      </c>
      <c r="FR197">
        <v>-96.193399999999997</v>
      </c>
      <c r="FS197">
        <v>55.201799999999999</v>
      </c>
      <c r="FT197">
        <v>78.835300000000004</v>
      </c>
      <c r="FU197">
        <v>195.69200000000001</v>
      </c>
      <c r="FV197">
        <v>13.836600000000001</v>
      </c>
      <c r="FW197">
        <v>689.16899999999998</v>
      </c>
      <c r="FX197">
        <v>0</v>
      </c>
      <c r="FY197">
        <v>0</v>
      </c>
      <c r="FZ197">
        <v>252.315</v>
      </c>
      <c r="GA197">
        <v>252.315</v>
      </c>
      <c r="GB197">
        <v>4.2908799999999996</v>
      </c>
      <c r="GC197">
        <v>6878.25</v>
      </c>
      <c r="GD197">
        <v>4699.6400000000003</v>
      </c>
      <c r="GE197">
        <v>68.326099999999997</v>
      </c>
      <c r="GF197">
        <v>2.6873</v>
      </c>
      <c r="GG197">
        <v>4223.38</v>
      </c>
      <c r="GH197">
        <v>2248.14</v>
      </c>
      <c r="GI197">
        <v>53.230699999999999</v>
      </c>
      <c r="GJ197">
        <v>0</v>
      </c>
      <c r="GK197">
        <v>0</v>
      </c>
    </row>
    <row r="198" spans="1:194" x14ac:dyDescent="0.3">
      <c r="A198" s="110">
        <v>45966.904918981483</v>
      </c>
      <c r="B198" t="s">
        <v>887</v>
      </c>
      <c r="D198">
        <v>12</v>
      </c>
      <c r="E198">
        <v>1</v>
      </c>
      <c r="F198">
        <v>2100</v>
      </c>
      <c r="G198" t="s">
        <v>452</v>
      </c>
      <c r="H198" t="s">
        <v>453</v>
      </c>
      <c r="I198">
        <v>0.51</v>
      </c>
      <c r="J198">
        <v>2.48</v>
      </c>
      <c r="K198">
        <v>4.9800000000000004</v>
      </c>
      <c r="L198">
        <v>49</v>
      </c>
      <c r="M198">
        <v>1531.58</v>
      </c>
      <c r="N198">
        <v>176.74199999999999</v>
      </c>
      <c r="O198">
        <v>277.07299999999998</v>
      </c>
      <c r="P198">
        <v>1304.79</v>
      </c>
      <c r="Q198">
        <v>0</v>
      </c>
      <c r="R198">
        <v>-6876.24</v>
      </c>
      <c r="S198">
        <v>0</v>
      </c>
      <c r="T198">
        <v>0</v>
      </c>
      <c r="U198">
        <v>505.55700000000002</v>
      </c>
      <c r="V198">
        <v>935</v>
      </c>
      <c r="W198">
        <v>2025.88</v>
      </c>
      <c r="X198">
        <v>119.621</v>
      </c>
      <c r="Y198">
        <v>-3.7174700000000002E-4</v>
      </c>
      <c r="Z198">
        <v>3290.18</v>
      </c>
      <c r="AA198">
        <v>39.826700000000002</v>
      </c>
      <c r="AB198">
        <v>0</v>
      </c>
      <c r="AC198">
        <v>0</v>
      </c>
      <c r="AD198">
        <v>0</v>
      </c>
      <c r="AE198">
        <v>43.1492</v>
      </c>
      <c r="AF198">
        <v>43.1492</v>
      </c>
      <c r="AG198">
        <v>0</v>
      </c>
      <c r="AH198">
        <v>5.87</v>
      </c>
      <c r="AI198">
        <v>0.61</v>
      </c>
      <c r="AJ198">
        <v>0.88</v>
      </c>
      <c r="AK198">
        <v>4.18</v>
      </c>
      <c r="AL198">
        <v>0</v>
      </c>
      <c r="AM198">
        <v>-7.14</v>
      </c>
      <c r="AN198">
        <v>0</v>
      </c>
      <c r="AO198">
        <v>0</v>
      </c>
      <c r="AP198">
        <v>1.75</v>
      </c>
      <c r="AQ198">
        <v>5.43</v>
      </c>
      <c r="AR198">
        <v>6.66</v>
      </c>
      <c r="AS198">
        <v>0.42</v>
      </c>
      <c r="AT198">
        <v>18.66</v>
      </c>
      <c r="AU198">
        <v>11.54</v>
      </c>
      <c r="AV198">
        <v>2.35</v>
      </c>
      <c r="AW198">
        <v>0.11</v>
      </c>
      <c r="AX198">
        <v>0.22</v>
      </c>
      <c r="AY198">
        <v>1.1100000000000001</v>
      </c>
      <c r="AZ198">
        <v>-1.82</v>
      </c>
      <c r="BA198">
        <v>0</v>
      </c>
      <c r="BB198">
        <v>0</v>
      </c>
      <c r="BC198">
        <v>0.5</v>
      </c>
      <c r="BD198">
        <v>2.57</v>
      </c>
      <c r="BE198">
        <v>1.76</v>
      </c>
      <c r="BF198">
        <v>0.12</v>
      </c>
      <c r="BG198">
        <v>6.92</v>
      </c>
      <c r="BH198">
        <v>0.53002099999999996</v>
      </c>
      <c r="BI198">
        <v>8.9803000000000001E-3</v>
      </c>
      <c r="BJ198">
        <v>3.1638800000000002E-2</v>
      </c>
      <c r="BK198">
        <v>0.14572499999999999</v>
      </c>
      <c r="BL198">
        <v>0</v>
      </c>
      <c r="BM198">
        <v>-2.2372199999999998E-2</v>
      </c>
      <c r="BN198">
        <v>0</v>
      </c>
      <c r="BO198">
        <v>0</v>
      </c>
      <c r="BP198">
        <v>5.8625900000000002E-2</v>
      </c>
      <c r="BQ198">
        <v>8.6452799999999996E-2</v>
      </c>
      <c r="BR198">
        <v>0.24510499999999999</v>
      </c>
      <c r="BS198">
        <v>2.02483E-2</v>
      </c>
      <c r="BT198">
        <v>1.10442</v>
      </c>
      <c r="BU198">
        <v>0.71636500000000003</v>
      </c>
      <c r="BV198">
        <v>1642.07</v>
      </c>
      <c r="BW198">
        <v>235.41</v>
      </c>
      <c r="BX198">
        <v>277.07299999999998</v>
      </c>
      <c r="BY198">
        <v>1271.28</v>
      </c>
      <c r="BZ198">
        <v>-4222.1400000000003</v>
      </c>
      <c r="CA198">
        <v>505.55700000000002</v>
      </c>
      <c r="CB198">
        <v>940.84699999999998</v>
      </c>
      <c r="CC198">
        <v>2025.88</v>
      </c>
      <c r="CD198">
        <v>119.621</v>
      </c>
      <c r="CE198">
        <v>2795.6</v>
      </c>
      <c r="CF198">
        <v>3425.83</v>
      </c>
      <c r="CG198">
        <v>73.775199999999998</v>
      </c>
      <c r="CH198">
        <v>0</v>
      </c>
      <c r="CI198">
        <v>0</v>
      </c>
      <c r="CJ198">
        <v>43.1492</v>
      </c>
      <c r="CK198">
        <v>43.1492</v>
      </c>
      <c r="CL198">
        <v>0</v>
      </c>
      <c r="CM198">
        <v>6.27</v>
      </c>
      <c r="CN198">
        <v>0.83</v>
      </c>
      <c r="CO198">
        <v>0.88</v>
      </c>
      <c r="CP198">
        <v>4.07</v>
      </c>
      <c r="CQ198">
        <v>-5.18</v>
      </c>
      <c r="CR198">
        <v>1.75</v>
      </c>
      <c r="CS198">
        <v>5.44</v>
      </c>
      <c r="CT198">
        <v>6.66</v>
      </c>
      <c r="CU198">
        <v>0.42</v>
      </c>
      <c r="CV198">
        <v>21.14</v>
      </c>
      <c r="CW198">
        <v>12.05</v>
      </c>
      <c r="CX198">
        <v>2.5</v>
      </c>
      <c r="CY198">
        <v>0.15</v>
      </c>
      <c r="CZ198">
        <v>0.22</v>
      </c>
      <c r="DA198">
        <v>4.95</v>
      </c>
      <c r="DB198">
        <v>-0.87</v>
      </c>
      <c r="DC198">
        <v>0.5</v>
      </c>
      <c r="DD198">
        <v>2.57</v>
      </c>
      <c r="DE198">
        <v>1.76</v>
      </c>
      <c r="DF198">
        <v>0.12</v>
      </c>
      <c r="DG198">
        <v>11.9</v>
      </c>
      <c r="DH198">
        <v>0.546149</v>
      </c>
      <c r="DI198">
        <v>9.0878699999999996E-3</v>
      </c>
      <c r="DJ198">
        <v>3.1638800000000002E-2</v>
      </c>
      <c r="DK198">
        <v>0.14361299999999999</v>
      </c>
      <c r="DL198">
        <v>-6.98747E-3</v>
      </c>
      <c r="DM198">
        <v>5.8625900000000002E-2</v>
      </c>
      <c r="DN198">
        <v>8.6817800000000001E-2</v>
      </c>
      <c r="DO198">
        <v>0.24510499999999999</v>
      </c>
      <c r="DP198">
        <v>2.02483E-2</v>
      </c>
      <c r="DQ198">
        <v>1.1343000000000001</v>
      </c>
      <c r="DR198">
        <v>0.73048900000000005</v>
      </c>
      <c r="DS198" t="s">
        <v>689</v>
      </c>
      <c r="DT198" t="s">
        <v>700</v>
      </c>
      <c r="DU198" t="s">
        <v>701</v>
      </c>
      <c r="DV198" t="s">
        <v>455</v>
      </c>
      <c r="DW198">
        <v>2.98736E-2</v>
      </c>
      <c r="DX198">
        <v>1.41239E-2</v>
      </c>
      <c r="EC198">
        <v>11.54</v>
      </c>
      <c r="ED198">
        <v>0</v>
      </c>
      <c r="EE198">
        <v>12.05</v>
      </c>
      <c r="EF198">
        <v>0</v>
      </c>
      <c r="EG198">
        <v>3.79</v>
      </c>
      <c r="EH198">
        <v>0</v>
      </c>
      <c r="EI198">
        <v>2.93</v>
      </c>
      <c r="EJ198">
        <v>4.8899999999999997</v>
      </c>
      <c r="EK198">
        <v>1</v>
      </c>
      <c r="EL198">
        <v>1.1021000000000001</v>
      </c>
      <c r="EM198">
        <v>2.9616699999999998</v>
      </c>
      <c r="EP198">
        <v>1</v>
      </c>
      <c r="EQ198">
        <v>1</v>
      </c>
      <c r="ER198">
        <v>26.847999999999999</v>
      </c>
      <c r="ES198">
        <v>27.213000000000001</v>
      </c>
      <c r="ET198">
        <v>26.9893</v>
      </c>
      <c r="EU198">
        <v>27.356400000000001</v>
      </c>
      <c r="EV198">
        <v>522.74199999999996</v>
      </c>
      <c r="EW198">
        <v>25.499500000000001</v>
      </c>
      <c r="EX198">
        <v>49.9895</v>
      </c>
      <c r="EY198">
        <v>246.79599999999999</v>
      </c>
      <c r="EZ198">
        <v>0</v>
      </c>
      <c r="FA198">
        <v>-605.59900000000005</v>
      </c>
      <c r="FB198">
        <v>0</v>
      </c>
      <c r="FC198">
        <v>0</v>
      </c>
      <c r="FD198">
        <v>110.404</v>
      </c>
      <c r="FE198">
        <v>156.88800000000001</v>
      </c>
      <c r="FF198">
        <v>391.38499999999999</v>
      </c>
      <c r="FG198">
        <v>27.673200000000001</v>
      </c>
      <c r="FH198">
        <v>925.77700000000004</v>
      </c>
      <c r="FI198">
        <v>0</v>
      </c>
      <c r="FJ198">
        <v>0</v>
      </c>
      <c r="FK198">
        <v>0</v>
      </c>
      <c r="FL198">
        <v>252.315</v>
      </c>
      <c r="FM198">
        <v>252.315</v>
      </c>
      <c r="FN198">
        <v>280.07100000000003</v>
      </c>
      <c r="FO198">
        <v>16.9802</v>
      </c>
      <c r="FP198">
        <v>24.994700000000002</v>
      </c>
      <c r="FQ198">
        <v>119.75</v>
      </c>
      <c r="FR198">
        <v>-96.193399999999997</v>
      </c>
      <c r="FS198">
        <v>55.201799999999999</v>
      </c>
      <c r="FT198">
        <v>78.835300000000004</v>
      </c>
      <c r="FU198">
        <v>195.69200000000001</v>
      </c>
      <c r="FV198">
        <v>13.836600000000001</v>
      </c>
      <c r="FW198">
        <v>689.16899999999998</v>
      </c>
      <c r="FX198">
        <v>0</v>
      </c>
      <c r="FY198">
        <v>0</v>
      </c>
      <c r="FZ198">
        <v>252.315</v>
      </c>
      <c r="GA198">
        <v>252.315</v>
      </c>
      <c r="GB198">
        <v>2.9616699999999998</v>
      </c>
      <c r="GC198">
        <v>6878.25</v>
      </c>
      <c r="GD198">
        <v>4393.22</v>
      </c>
      <c r="GE198">
        <v>63.871099999999998</v>
      </c>
      <c r="GF198">
        <v>2.6873</v>
      </c>
      <c r="GG198">
        <v>4223.38</v>
      </c>
      <c r="GH198">
        <v>2248.14</v>
      </c>
      <c r="GI198">
        <v>53.230699999999999</v>
      </c>
      <c r="GJ198">
        <v>0</v>
      </c>
      <c r="GK198">
        <v>0</v>
      </c>
    </row>
    <row r="199" spans="1:194" x14ac:dyDescent="0.3">
      <c r="A199" s="110">
        <v>45966.905578703707</v>
      </c>
      <c r="B199" t="s">
        <v>888</v>
      </c>
      <c r="D199">
        <v>12</v>
      </c>
      <c r="E199">
        <v>1</v>
      </c>
      <c r="F199">
        <v>2100</v>
      </c>
      <c r="G199" t="s">
        <v>452</v>
      </c>
      <c r="H199" t="s">
        <v>453</v>
      </c>
      <c r="I199">
        <v>0.51</v>
      </c>
      <c r="J199">
        <v>0.47</v>
      </c>
      <c r="K199">
        <v>4.03</v>
      </c>
      <c r="L199">
        <v>49</v>
      </c>
      <c r="M199">
        <v>1531.58</v>
      </c>
      <c r="N199">
        <v>176.74199999999999</v>
      </c>
      <c r="O199">
        <v>277.07299999999998</v>
      </c>
      <c r="P199">
        <v>1304.79</v>
      </c>
      <c r="Q199">
        <v>0</v>
      </c>
      <c r="R199">
        <v>-4222.1400000000003</v>
      </c>
      <c r="S199">
        <v>0</v>
      </c>
      <c r="T199">
        <v>0</v>
      </c>
      <c r="U199">
        <v>505.55700000000002</v>
      </c>
      <c r="V199">
        <v>935</v>
      </c>
      <c r="W199">
        <v>2025.88</v>
      </c>
      <c r="X199">
        <v>119.621</v>
      </c>
      <c r="Y199">
        <v>2654.1</v>
      </c>
      <c r="Z199">
        <v>3290.18</v>
      </c>
      <c r="AA199">
        <v>39.826700000000002</v>
      </c>
      <c r="AB199">
        <v>0</v>
      </c>
      <c r="AC199">
        <v>0</v>
      </c>
      <c r="AD199">
        <v>0</v>
      </c>
      <c r="AE199">
        <v>43.1492</v>
      </c>
      <c r="AF199">
        <v>43.1492</v>
      </c>
      <c r="AG199">
        <v>0</v>
      </c>
      <c r="AH199">
        <v>5.87</v>
      </c>
      <c r="AI199">
        <v>0.61</v>
      </c>
      <c r="AJ199">
        <v>0.88</v>
      </c>
      <c r="AK199">
        <v>4.18</v>
      </c>
      <c r="AL199">
        <v>0</v>
      </c>
      <c r="AM199">
        <v>-5.13</v>
      </c>
      <c r="AN199">
        <v>0</v>
      </c>
      <c r="AO199">
        <v>0</v>
      </c>
      <c r="AP199">
        <v>1.75</v>
      </c>
      <c r="AQ199">
        <v>5.43</v>
      </c>
      <c r="AR199">
        <v>6.66</v>
      </c>
      <c r="AS199">
        <v>0.42</v>
      </c>
      <c r="AT199">
        <v>20.67</v>
      </c>
      <c r="AU199">
        <v>11.54</v>
      </c>
      <c r="AV199">
        <v>2.35</v>
      </c>
      <c r="AW199">
        <v>0.11</v>
      </c>
      <c r="AX199">
        <v>0.22</v>
      </c>
      <c r="AY199">
        <v>1.1100000000000001</v>
      </c>
      <c r="AZ199">
        <v>-0.87</v>
      </c>
      <c r="BA199">
        <v>0</v>
      </c>
      <c r="BB199">
        <v>0</v>
      </c>
      <c r="BC199">
        <v>0.5</v>
      </c>
      <c r="BD199">
        <v>2.57</v>
      </c>
      <c r="BE199">
        <v>1.76</v>
      </c>
      <c r="BF199">
        <v>0.12</v>
      </c>
      <c r="BG199">
        <v>7.87</v>
      </c>
      <c r="BH199">
        <v>0.53002099999999996</v>
      </c>
      <c r="BI199">
        <v>8.9803000000000001E-3</v>
      </c>
      <c r="BJ199">
        <v>3.1638800000000002E-2</v>
      </c>
      <c r="BK199">
        <v>0.14572499999999999</v>
      </c>
      <c r="BL199">
        <v>0</v>
      </c>
      <c r="BM199">
        <v>-6.98747E-3</v>
      </c>
      <c r="BN199">
        <v>0</v>
      </c>
      <c r="BO199">
        <v>0</v>
      </c>
      <c r="BP199">
        <v>5.8625900000000002E-2</v>
      </c>
      <c r="BQ199">
        <v>8.6452799999999996E-2</v>
      </c>
      <c r="BR199">
        <v>0.24510499999999999</v>
      </c>
      <c r="BS199">
        <v>2.02483E-2</v>
      </c>
      <c r="BT199">
        <v>1.11981</v>
      </c>
      <c r="BU199">
        <v>0.71636500000000003</v>
      </c>
      <c r="BV199">
        <v>1642.07</v>
      </c>
      <c r="BW199">
        <v>235.41</v>
      </c>
      <c r="BX199">
        <v>277.07299999999998</v>
      </c>
      <c r="BY199">
        <v>1271.28</v>
      </c>
      <c r="BZ199">
        <v>-4222.1400000000003</v>
      </c>
      <c r="CA199">
        <v>505.55700000000002</v>
      </c>
      <c r="CB199">
        <v>940.84699999999998</v>
      </c>
      <c r="CC199">
        <v>2025.88</v>
      </c>
      <c r="CD199">
        <v>119.621</v>
      </c>
      <c r="CE199">
        <v>2795.6</v>
      </c>
      <c r="CF199">
        <v>3425.83</v>
      </c>
      <c r="CG199">
        <v>73.775199999999998</v>
      </c>
      <c r="CH199">
        <v>0</v>
      </c>
      <c r="CI199">
        <v>0</v>
      </c>
      <c r="CJ199">
        <v>43.1492</v>
      </c>
      <c r="CK199">
        <v>43.1492</v>
      </c>
      <c r="CL199">
        <v>0</v>
      </c>
      <c r="CM199">
        <v>6.27</v>
      </c>
      <c r="CN199">
        <v>0.83</v>
      </c>
      <c r="CO199">
        <v>0.88</v>
      </c>
      <c r="CP199">
        <v>4.07</v>
      </c>
      <c r="CQ199">
        <v>-5.18</v>
      </c>
      <c r="CR199">
        <v>1.75</v>
      </c>
      <c r="CS199">
        <v>5.44</v>
      </c>
      <c r="CT199">
        <v>6.66</v>
      </c>
      <c r="CU199">
        <v>0.42</v>
      </c>
      <c r="CV199">
        <v>21.14</v>
      </c>
      <c r="CW199">
        <v>12.05</v>
      </c>
      <c r="CX199">
        <v>2.5</v>
      </c>
      <c r="CY199">
        <v>0.15</v>
      </c>
      <c r="CZ199">
        <v>0.22</v>
      </c>
      <c r="DA199">
        <v>4.95</v>
      </c>
      <c r="DB199">
        <v>-0.87</v>
      </c>
      <c r="DC199">
        <v>0.5</v>
      </c>
      <c r="DD199">
        <v>2.57</v>
      </c>
      <c r="DE199">
        <v>1.76</v>
      </c>
      <c r="DF199">
        <v>0.12</v>
      </c>
      <c r="DG199">
        <v>11.9</v>
      </c>
      <c r="DH199">
        <v>0.546149</v>
      </c>
      <c r="DI199">
        <v>9.0878699999999996E-3</v>
      </c>
      <c r="DJ199">
        <v>3.1638800000000002E-2</v>
      </c>
      <c r="DK199">
        <v>0.14361299999999999</v>
      </c>
      <c r="DL199">
        <v>-6.98747E-3</v>
      </c>
      <c r="DM199">
        <v>5.8625900000000002E-2</v>
      </c>
      <c r="DN199">
        <v>8.6817800000000001E-2</v>
      </c>
      <c r="DO199">
        <v>0.24510499999999999</v>
      </c>
      <c r="DP199">
        <v>2.02483E-2</v>
      </c>
      <c r="DQ199">
        <v>1.1343000000000001</v>
      </c>
      <c r="DR199">
        <v>0.73048900000000005</v>
      </c>
      <c r="DS199" t="s">
        <v>689</v>
      </c>
      <c r="DT199" t="s">
        <v>700</v>
      </c>
      <c r="DU199" t="s">
        <v>701</v>
      </c>
      <c r="DV199" t="s">
        <v>455</v>
      </c>
      <c r="DW199">
        <v>1.4488900000000001E-2</v>
      </c>
      <c r="DX199">
        <v>1.41239E-2</v>
      </c>
      <c r="EC199">
        <v>11.54</v>
      </c>
      <c r="ED199">
        <v>0</v>
      </c>
      <c r="EE199">
        <v>12.05</v>
      </c>
      <c r="EF199">
        <v>0</v>
      </c>
      <c r="EG199">
        <v>3.79</v>
      </c>
      <c r="EH199">
        <v>0</v>
      </c>
      <c r="EI199">
        <v>2.93</v>
      </c>
      <c r="EJ199">
        <v>4.8899999999999997</v>
      </c>
      <c r="EK199">
        <v>1</v>
      </c>
      <c r="EL199">
        <v>1</v>
      </c>
      <c r="EM199">
        <v>2.6873</v>
      </c>
      <c r="EP199">
        <v>1</v>
      </c>
      <c r="EQ199">
        <v>1</v>
      </c>
      <c r="ER199">
        <v>26.847999999999999</v>
      </c>
      <c r="ES199">
        <v>27.213000000000001</v>
      </c>
      <c r="ET199">
        <v>26.9893</v>
      </c>
      <c r="EU199">
        <v>27.356400000000001</v>
      </c>
      <c r="EV199">
        <v>522.74199999999996</v>
      </c>
      <c r="EW199">
        <v>25.499500000000001</v>
      </c>
      <c r="EX199">
        <v>49.9895</v>
      </c>
      <c r="EY199">
        <v>246.79599999999999</v>
      </c>
      <c r="EZ199">
        <v>0</v>
      </c>
      <c r="FA199">
        <v>-288.58</v>
      </c>
      <c r="FB199">
        <v>0</v>
      </c>
      <c r="FC199">
        <v>0</v>
      </c>
      <c r="FD199">
        <v>110.404</v>
      </c>
      <c r="FE199">
        <v>156.88800000000001</v>
      </c>
      <c r="FF199">
        <v>391.38499999999999</v>
      </c>
      <c r="FG199">
        <v>27.673200000000001</v>
      </c>
      <c r="FH199">
        <v>1242.8</v>
      </c>
      <c r="FI199">
        <v>0</v>
      </c>
      <c r="FJ199">
        <v>0</v>
      </c>
      <c r="FK199">
        <v>0</v>
      </c>
      <c r="FL199">
        <v>252.315</v>
      </c>
      <c r="FM199">
        <v>252.315</v>
      </c>
      <c r="FN199">
        <v>280.07100000000003</v>
      </c>
      <c r="FO199">
        <v>16.9802</v>
      </c>
      <c r="FP199">
        <v>24.994700000000002</v>
      </c>
      <c r="FQ199">
        <v>119.75</v>
      </c>
      <c r="FR199">
        <v>-96.193399999999997</v>
      </c>
      <c r="FS199">
        <v>55.201799999999999</v>
      </c>
      <c r="FT199">
        <v>78.835300000000004</v>
      </c>
      <c r="FU199">
        <v>195.69200000000001</v>
      </c>
      <c r="FV199">
        <v>13.836600000000001</v>
      </c>
      <c r="FW199">
        <v>689.16899999999998</v>
      </c>
      <c r="FX199">
        <v>0</v>
      </c>
      <c r="FY199">
        <v>0</v>
      </c>
      <c r="FZ199">
        <v>252.315</v>
      </c>
      <c r="GA199">
        <v>252.315</v>
      </c>
      <c r="GB199">
        <v>2.6873</v>
      </c>
      <c r="GC199">
        <v>4223.38</v>
      </c>
      <c r="GD199">
        <v>2271.0700000000002</v>
      </c>
      <c r="GE199">
        <v>53.773699999999998</v>
      </c>
      <c r="GF199">
        <v>2.6873</v>
      </c>
      <c r="GG199">
        <v>4223.38</v>
      </c>
      <c r="GH199">
        <v>2248.14</v>
      </c>
      <c r="GI199">
        <v>53.230699999999999</v>
      </c>
      <c r="GJ199">
        <v>0</v>
      </c>
      <c r="GK199">
        <v>0</v>
      </c>
    </row>
    <row r="200" spans="1:194" x14ac:dyDescent="0.3">
      <c r="A200" s="110">
        <v>45966.906238425923</v>
      </c>
      <c r="B200" t="s">
        <v>889</v>
      </c>
      <c r="D200">
        <v>12</v>
      </c>
      <c r="E200">
        <v>1</v>
      </c>
      <c r="F200">
        <v>2100</v>
      </c>
      <c r="G200" t="s">
        <v>452</v>
      </c>
      <c r="H200" t="s">
        <v>456</v>
      </c>
      <c r="I200">
        <v>0.51</v>
      </c>
      <c r="J200">
        <v>-7.0000000000000007E-2</v>
      </c>
      <c r="K200">
        <v>3.8</v>
      </c>
      <c r="L200">
        <v>49</v>
      </c>
      <c r="M200">
        <v>1531.58</v>
      </c>
      <c r="N200">
        <v>176.74199999999999</v>
      </c>
      <c r="O200">
        <v>277.07299999999998</v>
      </c>
      <c r="P200">
        <v>1304.79</v>
      </c>
      <c r="Q200">
        <v>0</v>
      </c>
      <c r="R200">
        <v>-3142.29</v>
      </c>
      <c r="S200">
        <v>0</v>
      </c>
      <c r="T200">
        <v>0</v>
      </c>
      <c r="U200">
        <v>505.55700000000002</v>
      </c>
      <c r="V200">
        <v>935</v>
      </c>
      <c r="W200">
        <v>2025.88</v>
      </c>
      <c r="X200">
        <v>119.621</v>
      </c>
      <c r="Y200">
        <v>3733.94</v>
      </c>
      <c r="Z200">
        <v>3290.18</v>
      </c>
      <c r="AA200">
        <v>39.826700000000002</v>
      </c>
      <c r="AB200">
        <v>0</v>
      </c>
      <c r="AC200">
        <v>0</v>
      </c>
      <c r="AD200">
        <v>0</v>
      </c>
      <c r="AE200">
        <v>43.1492</v>
      </c>
      <c r="AF200">
        <v>43.1492</v>
      </c>
      <c r="AG200">
        <v>0</v>
      </c>
      <c r="AH200">
        <v>5.87</v>
      </c>
      <c r="AI200">
        <v>0.61</v>
      </c>
      <c r="AJ200">
        <v>0.88</v>
      </c>
      <c r="AK200">
        <v>4.18</v>
      </c>
      <c r="AL200">
        <v>0</v>
      </c>
      <c r="AM200">
        <v>-4.59</v>
      </c>
      <c r="AN200">
        <v>0</v>
      </c>
      <c r="AO200">
        <v>0</v>
      </c>
      <c r="AP200">
        <v>1.75</v>
      </c>
      <c r="AQ200">
        <v>5.43</v>
      </c>
      <c r="AR200">
        <v>6.66</v>
      </c>
      <c r="AS200">
        <v>0.42</v>
      </c>
      <c r="AT200">
        <v>21.21</v>
      </c>
      <c r="AU200">
        <v>11.54</v>
      </c>
      <c r="AV200">
        <v>2.35</v>
      </c>
      <c r="AW200">
        <v>0.11</v>
      </c>
      <c r="AX200">
        <v>0.22</v>
      </c>
      <c r="AY200">
        <v>1.1100000000000001</v>
      </c>
      <c r="AZ200">
        <v>-0.64</v>
      </c>
      <c r="BA200">
        <v>0</v>
      </c>
      <c r="BB200">
        <v>0</v>
      </c>
      <c r="BC200">
        <v>0.5</v>
      </c>
      <c r="BD200">
        <v>2.57</v>
      </c>
      <c r="BE200">
        <v>1.76</v>
      </c>
      <c r="BF200">
        <v>0.12</v>
      </c>
      <c r="BG200">
        <v>8.1</v>
      </c>
      <c r="BH200">
        <v>0.53002099999999996</v>
      </c>
      <c r="BI200">
        <v>8.9803000000000001E-3</v>
      </c>
      <c r="BJ200">
        <v>3.1638800000000002E-2</v>
      </c>
      <c r="BK200">
        <v>0.14572499999999999</v>
      </c>
      <c r="BL200">
        <v>0</v>
      </c>
      <c r="BM200">
        <v>-5.2003700000000002E-3</v>
      </c>
      <c r="BN200">
        <v>0</v>
      </c>
      <c r="BO200">
        <v>0</v>
      </c>
      <c r="BP200">
        <v>5.8625900000000002E-2</v>
      </c>
      <c r="BQ200">
        <v>8.6452799999999996E-2</v>
      </c>
      <c r="BR200">
        <v>0.24510499999999999</v>
      </c>
      <c r="BS200">
        <v>2.02483E-2</v>
      </c>
      <c r="BT200">
        <v>1.1215999999999999</v>
      </c>
      <c r="BU200">
        <v>0.71636500000000003</v>
      </c>
      <c r="BV200">
        <v>1642.07</v>
      </c>
      <c r="BW200">
        <v>235.41</v>
      </c>
      <c r="BX200">
        <v>277.07299999999998</v>
      </c>
      <c r="BY200">
        <v>1271.28</v>
      </c>
      <c r="BZ200">
        <v>-4222.1400000000003</v>
      </c>
      <c r="CA200">
        <v>505.55700000000002</v>
      </c>
      <c r="CB200">
        <v>940.84699999999998</v>
      </c>
      <c r="CC200">
        <v>2025.88</v>
      </c>
      <c r="CD200">
        <v>119.621</v>
      </c>
      <c r="CE200">
        <v>2795.6</v>
      </c>
      <c r="CF200">
        <v>3425.83</v>
      </c>
      <c r="CG200">
        <v>73.775199999999998</v>
      </c>
      <c r="CH200">
        <v>0</v>
      </c>
      <c r="CI200">
        <v>0</v>
      </c>
      <c r="CJ200">
        <v>43.1492</v>
      </c>
      <c r="CK200">
        <v>43.1492</v>
      </c>
      <c r="CL200">
        <v>0</v>
      </c>
      <c r="CM200">
        <v>6.27</v>
      </c>
      <c r="CN200">
        <v>0.83</v>
      </c>
      <c r="CO200">
        <v>0.88</v>
      </c>
      <c r="CP200">
        <v>4.07</v>
      </c>
      <c r="CQ200">
        <v>-5.18</v>
      </c>
      <c r="CR200">
        <v>1.75</v>
      </c>
      <c r="CS200">
        <v>5.44</v>
      </c>
      <c r="CT200">
        <v>6.66</v>
      </c>
      <c r="CU200">
        <v>0.42</v>
      </c>
      <c r="CV200">
        <v>21.14</v>
      </c>
      <c r="CW200">
        <v>12.05</v>
      </c>
      <c r="CX200">
        <v>2.5</v>
      </c>
      <c r="CY200">
        <v>0.15</v>
      </c>
      <c r="CZ200">
        <v>0.22</v>
      </c>
      <c r="DA200">
        <v>4.95</v>
      </c>
      <c r="DB200">
        <v>-0.87</v>
      </c>
      <c r="DC200">
        <v>0.5</v>
      </c>
      <c r="DD200">
        <v>2.57</v>
      </c>
      <c r="DE200">
        <v>1.76</v>
      </c>
      <c r="DF200">
        <v>0.12</v>
      </c>
      <c r="DG200">
        <v>11.9</v>
      </c>
      <c r="DH200">
        <v>0.546149</v>
      </c>
      <c r="DI200">
        <v>9.0878699999999996E-3</v>
      </c>
      <c r="DJ200">
        <v>3.1638800000000002E-2</v>
      </c>
      <c r="DK200">
        <v>0.14361299999999999</v>
      </c>
      <c r="DL200">
        <v>-6.98747E-3</v>
      </c>
      <c r="DM200">
        <v>5.8625900000000002E-2</v>
      </c>
      <c r="DN200">
        <v>8.6817800000000001E-2</v>
      </c>
      <c r="DO200">
        <v>0.24510499999999999</v>
      </c>
      <c r="DP200">
        <v>2.02483E-2</v>
      </c>
      <c r="DQ200">
        <v>1.1343000000000001</v>
      </c>
      <c r="DR200">
        <v>0.73048900000000005</v>
      </c>
      <c r="DS200" t="s">
        <v>689</v>
      </c>
      <c r="DT200" t="s">
        <v>700</v>
      </c>
      <c r="DU200" t="s">
        <v>701</v>
      </c>
      <c r="DV200" t="s">
        <v>455</v>
      </c>
      <c r="DW200">
        <v>1.2701799999999999E-2</v>
      </c>
      <c r="DX200">
        <v>1.41239E-2</v>
      </c>
      <c r="EC200">
        <v>11.54</v>
      </c>
      <c r="ED200">
        <v>0</v>
      </c>
      <c r="EE200">
        <v>12.05</v>
      </c>
      <c r="EF200">
        <v>0</v>
      </c>
      <c r="EG200">
        <v>3.79</v>
      </c>
      <c r="EH200">
        <v>0</v>
      </c>
      <c r="EI200">
        <v>2.93</v>
      </c>
      <c r="EJ200">
        <v>4.8899999999999997</v>
      </c>
      <c r="EK200">
        <v>1</v>
      </c>
      <c r="EL200">
        <v>0.74424100000000004</v>
      </c>
      <c r="EM200">
        <v>2</v>
      </c>
      <c r="EP200">
        <v>1</v>
      </c>
      <c r="EQ200">
        <v>1</v>
      </c>
      <c r="ER200">
        <v>26.847999999999999</v>
      </c>
      <c r="ES200">
        <v>27.213000000000001</v>
      </c>
      <c r="ET200">
        <v>26.9893</v>
      </c>
      <c r="EU200">
        <v>27.356400000000001</v>
      </c>
      <c r="EV200">
        <v>522.74199999999996</v>
      </c>
      <c r="EW200">
        <v>25.499500000000001</v>
      </c>
      <c r="EX200">
        <v>49.9895</v>
      </c>
      <c r="EY200">
        <v>246.79599999999999</v>
      </c>
      <c r="EZ200">
        <v>0</v>
      </c>
      <c r="FA200">
        <v>-214.773</v>
      </c>
      <c r="FB200">
        <v>0</v>
      </c>
      <c r="FC200">
        <v>0</v>
      </c>
      <c r="FD200">
        <v>110.404</v>
      </c>
      <c r="FE200">
        <v>156.88800000000001</v>
      </c>
      <c r="FF200">
        <v>391.38499999999999</v>
      </c>
      <c r="FG200">
        <v>27.673200000000001</v>
      </c>
      <c r="FH200">
        <v>1316.6</v>
      </c>
      <c r="FI200">
        <v>0</v>
      </c>
      <c r="FJ200">
        <v>0</v>
      </c>
      <c r="FK200">
        <v>0</v>
      </c>
      <c r="FL200">
        <v>252.315</v>
      </c>
      <c r="FM200">
        <v>252.315</v>
      </c>
      <c r="FN200">
        <v>280.07100000000003</v>
      </c>
      <c r="FO200">
        <v>16.9802</v>
      </c>
      <c r="FP200">
        <v>24.994700000000002</v>
      </c>
      <c r="FQ200">
        <v>119.75</v>
      </c>
      <c r="FR200">
        <v>-96.193399999999997</v>
      </c>
      <c r="FS200">
        <v>55.201799999999999</v>
      </c>
      <c r="FT200">
        <v>78.835300000000004</v>
      </c>
      <c r="FU200">
        <v>195.69200000000001</v>
      </c>
      <c r="FV200">
        <v>13.836600000000001</v>
      </c>
      <c r="FW200">
        <v>689.16899999999998</v>
      </c>
      <c r="FX200">
        <v>0</v>
      </c>
      <c r="FY200">
        <v>0</v>
      </c>
      <c r="FZ200">
        <v>252.315</v>
      </c>
      <c r="GA200">
        <v>252.315</v>
      </c>
      <c r="GB200">
        <v>2</v>
      </c>
      <c r="GC200">
        <v>3143.22</v>
      </c>
      <c r="GD200">
        <v>1349.76</v>
      </c>
      <c r="GE200">
        <v>42.941899999999997</v>
      </c>
      <c r="GF200">
        <v>2.6873</v>
      </c>
      <c r="GG200">
        <v>4223.38</v>
      </c>
      <c r="GH200">
        <v>2248.14</v>
      </c>
      <c r="GI200">
        <v>53.230699999999999</v>
      </c>
      <c r="GJ200">
        <v>0</v>
      </c>
      <c r="GK200">
        <v>0</v>
      </c>
    </row>
    <row r="201" spans="1:194" x14ac:dyDescent="0.3">
      <c r="A201" s="110">
        <v>45966.906898148147</v>
      </c>
      <c r="B201" t="s">
        <v>890</v>
      </c>
      <c r="D201">
        <v>12</v>
      </c>
      <c r="E201">
        <v>1</v>
      </c>
      <c r="F201">
        <v>2100</v>
      </c>
      <c r="G201" t="s">
        <v>452</v>
      </c>
      <c r="H201" t="s">
        <v>456</v>
      </c>
      <c r="I201">
        <v>0.51</v>
      </c>
      <c r="J201">
        <v>-0.25</v>
      </c>
      <c r="K201">
        <v>3.72</v>
      </c>
      <c r="L201">
        <v>49</v>
      </c>
      <c r="M201">
        <v>1531.58</v>
      </c>
      <c r="N201">
        <v>176.74199999999999</v>
      </c>
      <c r="O201">
        <v>277.07299999999998</v>
      </c>
      <c r="P201">
        <v>1304.79</v>
      </c>
      <c r="Q201">
        <v>0</v>
      </c>
      <c r="R201">
        <v>-2744.46</v>
      </c>
      <c r="S201">
        <v>0</v>
      </c>
      <c r="T201">
        <v>0</v>
      </c>
      <c r="U201">
        <v>505.55700000000002</v>
      </c>
      <c r="V201">
        <v>935</v>
      </c>
      <c r="W201">
        <v>2025.88</v>
      </c>
      <c r="X201">
        <v>119.621</v>
      </c>
      <c r="Y201">
        <v>4131.78</v>
      </c>
      <c r="Z201">
        <v>3290.18</v>
      </c>
      <c r="AA201">
        <v>39.826700000000002</v>
      </c>
      <c r="AB201">
        <v>0</v>
      </c>
      <c r="AC201">
        <v>0</v>
      </c>
      <c r="AD201">
        <v>0</v>
      </c>
      <c r="AE201">
        <v>43.1492</v>
      </c>
      <c r="AF201">
        <v>43.1492</v>
      </c>
      <c r="AG201">
        <v>0</v>
      </c>
      <c r="AH201">
        <v>5.87</v>
      </c>
      <c r="AI201">
        <v>0.61</v>
      </c>
      <c r="AJ201">
        <v>0.88</v>
      </c>
      <c r="AK201">
        <v>4.18</v>
      </c>
      <c r="AL201">
        <v>0</v>
      </c>
      <c r="AM201">
        <v>-4.41</v>
      </c>
      <c r="AN201">
        <v>0</v>
      </c>
      <c r="AO201">
        <v>0</v>
      </c>
      <c r="AP201">
        <v>1.75</v>
      </c>
      <c r="AQ201">
        <v>5.43</v>
      </c>
      <c r="AR201">
        <v>6.66</v>
      </c>
      <c r="AS201">
        <v>0.42</v>
      </c>
      <c r="AT201">
        <v>21.39</v>
      </c>
      <c r="AU201">
        <v>11.54</v>
      </c>
      <c r="AV201">
        <v>2.35</v>
      </c>
      <c r="AW201">
        <v>0.11</v>
      </c>
      <c r="AX201">
        <v>0.22</v>
      </c>
      <c r="AY201">
        <v>1.1100000000000001</v>
      </c>
      <c r="AZ201">
        <v>-0.56000000000000005</v>
      </c>
      <c r="BA201">
        <v>0</v>
      </c>
      <c r="BB201">
        <v>0</v>
      </c>
      <c r="BC201">
        <v>0.5</v>
      </c>
      <c r="BD201">
        <v>2.57</v>
      </c>
      <c r="BE201">
        <v>1.76</v>
      </c>
      <c r="BF201">
        <v>0.12</v>
      </c>
      <c r="BG201">
        <v>8.18</v>
      </c>
      <c r="BH201">
        <v>0.53002099999999996</v>
      </c>
      <c r="BI201">
        <v>8.9803000000000001E-3</v>
      </c>
      <c r="BJ201">
        <v>3.1638800000000002E-2</v>
      </c>
      <c r="BK201">
        <v>0.14572499999999999</v>
      </c>
      <c r="BL201">
        <v>0</v>
      </c>
      <c r="BM201">
        <v>-3.9016599999999999E-3</v>
      </c>
      <c r="BN201">
        <v>0</v>
      </c>
      <c r="BO201">
        <v>0</v>
      </c>
      <c r="BP201">
        <v>5.8625900000000002E-2</v>
      </c>
      <c r="BQ201">
        <v>8.6452799999999996E-2</v>
      </c>
      <c r="BR201">
        <v>0.24510499999999999</v>
      </c>
      <c r="BS201">
        <v>2.02483E-2</v>
      </c>
      <c r="BT201">
        <v>1.1229</v>
      </c>
      <c r="BU201">
        <v>0.71636500000000003</v>
      </c>
      <c r="BV201">
        <v>1642.07</v>
      </c>
      <c r="BW201">
        <v>235.41</v>
      </c>
      <c r="BX201">
        <v>277.07299999999998</v>
      </c>
      <c r="BY201">
        <v>1271.28</v>
      </c>
      <c r="BZ201">
        <v>-4222.1400000000003</v>
      </c>
      <c r="CA201">
        <v>505.55700000000002</v>
      </c>
      <c r="CB201">
        <v>940.84699999999998</v>
      </c>
      <c r="CC201">
        <v>2025.88</v>
      </c>
      <c r="CD201">
        <v>119.621</v>
      </c>
      <c r="CE201">
        <v>2795.6</v>
      </c>
      <c r="CF201">
        <v>3425.83</v>
      </c>
      <c r="CG201">
        <v>73.775199999999998</v>
      </c>
      <c r="CH201">
        <v>0</v>
      </c>
      <c r="CI201">
        <v>0</v>
      </c>
      <c r="CJ201">
        <v>43.1492</v>
      </c>
      <c r="CK201">
        <v>43.1492</v>
      </c>
      <c r="CL201">
        <v>0</v>
      </c>
      <c r="CM201">
        <v>6.27</v>
      </c>
      <c r="CN201">
        <v>0.83</v>
      </c>
      <c r="CO201">
        <v>0.88</v>
      </c>
      <c r="CP201">
        <v>4.07</v>
      </c>
      <c r="CQ201">
        <v>-5.18</v>
      </c>
      <c r="CR201">
        <v>1.75</v>
      </c>
      <c r="CS201">
        <v>5.44</v>
      </c>
      <c r="CT201">
        <v>6.66</v>
      </c>
      <c r="CU201">
        <v>0.42</v>
      </c>
      <c r="CV201">
        <v>21.14</v>
      </c>
      <c r="CW201">
        <v>12.05</v>
      </c>
      <c r="CX201">
        <v>2.5</v>
      </c>
      <c r="CY201">
        <v>0.15</v>
      </c>
      <c r="CZ201">
        <v>0.22</v>
      </c>
      <c r="DA201">
        <v>4.95</v>
      </c>
      <c r="DB201">
        <v>-0.87</v>
      </c>
      <c r="DC201">
        <v>0.5</v>
      </c>
      <c r="DD201">
        <v>2.57</v>
      </c>
      <c r="DE201">
        <v>1.76</v>
      </c>
      <c r="DF201">
        <v>0.12</v>
      </c>
      <c r="DG201">
        <v>11.9</v>
      </c>
      <c r="DH201">
        <v>0.546149</v>
      </c>
      <c r="DI201">
        <v>9.0878699999999996E-3</v>
      </c>
      <c r="DJ201">
        <v>3.1638800000000002E-2</v>
      </c>
      <c r="DK201">
        <v>0.14361299999999999</v>
      </c>
      <c r="DL201">
        <v>-6.98747E-3</v>
      </c>
      <c r="DM201">
        <v>5.8625900000000002E-2</v>
      </c>
      <c r="DN201">
        <v>8.6817800000000001E-2</v>
      </c>
      <c r="DO201">
        <v>0.24510499999999999</v>
      </c>
      <c r="DP201">
        <v>2.02483E-2</v>
      </c>
      <c r="DQ201">
        <v>1.1343000000000001</v>
      </c>
      <c r="DR201">
        <v>0.73048900000000005</v>
      </c>
      <c r="DS201" t="s">
        <v>689</v>
      </c>
      <c r="DT201" t="s">
        <v>700</v>
      </c>
      <c r="DU201" t="s">
        <v>701</v>
      </c>
      <c r="DV201" t="s">
        <v>455</v>
      </c>
      <c r="DW201">
        <v>1.1403E-2</v>
      </c>
      <c r="DX201">
        <v>1.41239E-2</v>
      </c>
      <c r="EC201">
        <v>11.54</v>
      </c>
      <c r="ED201">
        <v>0</v>
      </c>
      <c r="EE201">
        <v>12.05</v>
      </c>
      <c r="EF201">
        <v>0</v>
      </c>
      <c r="EG201">
        <v>3.79</v>
      </c>
      <c r="EH201">
        <v>0</v>
      </c>
      <c r="EI201">
        <v>2.93</v>
      </c>
      <c r="EJ201">
        <v>4.8899999999999997</v>
      </c>
      <c r="EK201">
        <v>1</v>
      </c>
      <c r="EL201">
        <v>0.74424100000000004</v>
      </c>
      <c r="EM201">
        <v>2</v>
      </c>
      <c r="EP201">
        <v>1</v>
      </c>
      <c r="EQ201">
        <v>1</v>
      </c>
      <c r="ER201">
        <v>26.847999999999999</v>
      </c>
      <c r="ES201">
        <v>27.213000000000001</v>
      </c>
      <c r="ET201">
        <v>26.9893</v>
      </c>
      <c r="EU201">
        <v>27.356400000000001</v>
      </c>
      <c r="EV201">
        <v>522.74199999999996</v>
      </c>
      <c r="EW201">
        <v>25.499500000000001</v>
      </c>
      <c r="EX201">
        <v>49.9895</v>
      </c>
      <c r="EY201">
        <v>246.79599999999999</v>
      </c>
      <c r="EZ201">
        <v>0</v>
      </c>
      <c r="FA201">
        <v>-186.661</v>
      </c>
      <c r="FB201">
        <v>0</v>
      </c>
      <c r="FC201">
        <v>0</v>
      </c>
      <c r="FD201">
        <v>110.404</v>
      </c>
      <c r="FE201">
        <v>156.88800000000001</v>
      </c>
      <c r="FF201">
        <v>391.38499999999999</v>
      </c>
      <c r="FG201">
        <v>27.673200000000001</v>
      </c>
      <c r="FH201">
        <v>1344.71</v>
      </c>
      <c r="FI201">
        <v>0</v>
      </c>
      <c r="FJ201">
        <v>0</v>
      </c>
      <c r="FK201">
        <v>0</v>
      </c>
      <c r="FL201">
        <v>252.315</v>
      </c>
      <c r="FM201">
        <v>252.315</v>
      </c>
      <c r="FN201">
        <v>280.07100000000003</v>
      </c>
      <c r="FO201">
        <v>16.9802</v>
      </c>
      <c r="FP201">
        <v>24.994700000000002</v>
      </c>
      <c r="FQ201">
        <v>119.75</v>
      </c>
      <c r="FR201">
        <v>-96.193399999999997</v>
      </c>
      <c r="FS201">
        <v>55.201799999999999</v>
      </c>
      <c r="FT201">
        <v>78.835300000000004</v>
      </c>
      <c r="FU201">
        <v>195.69200000000001</v>
      </c>
      <c r="FV201">
        <v>13.836600000000001</v>
      </c>
      <c r="FW201">
        <v>689.16899999999998</v>
      </c>
      <c r="FX201">
        <v>0</v>
      </c>
      <c r="FY201">
        <v>0</v>
      </c>
      <c r="FZ201">
        <v>252.315</v>
      </c>
      <c r="GA201">
        <v>252.315</v>
      </c>
      <c r="GB201">
        <v>2</v>
      </c>
      <c r="GC201">
        <v>2745.27</v>
      </c>
      <c r="GD201">
        <v>989.42899999999997</v>
      </c>
      <c r="GE201">
        <v>36.0413</v>
      </c>
      <c r="GF201">
        <v>2.6873</v>
      </c>
      <c r="GG201">
        <v>4223.38</v>
      </c>
      <c r="GH201">
        <v>2248.14</v>
      </c>
      <c r="GI201">
        <v>53.230699999999999</v>
      </c>
      <c r="GJ201">
        <v>0</v>
      </c>
      <c r="GK201">
        <v>0</v>
      </c>
    </row>
    <row r="202" spans="1:194" x14ac:dyDescent="0.3">
      <c r="A202" s="110">
        <v>45966.907546296294</v>
      </c>
      <c r="B202" t="s">
        <v>891</v>
      </c>
      <c r="D202">
        <v>12</v>
      </c>
      <c r="E202">
        <v>1</v>
      </c>
      <c r="F202">
        <v>2100</v>
      </c>
      <c r="G202" t="s">
        <v>452</v>
      </c>
      <c r="H202" t="s">
        <v>453</v>
      </c>
      <c r="I202">
        <v>0.51</v>
      </c>
      <c r="J202">
        <v>0.52</v>
      </c>
      <c r="K202">
        <v>4.03</v>
      </c>
      <c r="L202">
        <v>49</v>
      </c>
      <c r="M202">
        <v>1531.58</v>
      </c>
      <c r="N202">
        <v>176.74199999999999</v>
      </c>
      <c r="O202">
        <v>277.07299999999998</v>
      </c>
      <c r="P202">
        <v>1304.79</v>
      </c>
      <c r="Q202">
        <v>0</v>
      </c>
      <c r="R202">
        <v>0</v>
      </c>
      <c r="S202">
        <v>0</v>
      </c>
      <c r="T202">
        <v>0</v>
      </c>
      <c r="U202">
        <v>505.55700000000002</v>
      </c>
      <c r="V202">
        <v>935</v>
      </c>
      <c r="W202">
        <v>2025.88</v>
      </c>
      <c r="X202">
        <v>119.621</v>
      </c>
      <c r="Y202">
        <v>6876.24</v>
      </c>
      <c r="Z202">
        <v>3290.18</v>
      </c>
      <c r="AA202">
        <v>39.826700000000002</v>
      </c>
      <c r="AB202">
        <v>0</v>
      </c>
      <c r="AC202">
        <v>0</v>
      </c>
      <c r="AD202">
        <v>0</v>
      </c>
      <c r="AE202">
        <v>43.1492</v>
      </c>
      <c r="AF202">
        <v>43.1492</v>
      </c>
      <c r="AG202">
        <v>0</v>
      </c>
      <c r="AH202">
        <v>5.87</v>
      </c>
      <c r="AI202">
        <v>0.61</v>
      </c>
      <c r="AJ202">
        <v>0.88</v>
      </c>
      <c r="AK202">
        <v>4.18</v>
      </c>
      <c r="AL202">
        <v>0</v>
      </c>
      <c r="AM202">
        <v>0</v>
      </c>
      <c r="AN202">
        <v>0</v>
      </c>
      <c r="AO202">
        <v>0</v>
      </c>
      <c r="AP202">
        <v>1.75</v>
      </c>
      <c r="AQ202">
        <v>5.43</v>
      </c>
      <c r="AR202">
        <v>6.66</v>
      </c>
      <c r="AS202">
        <v>0.42</v>
      </c>
      <c r="AT202">
        <v>25.8</v>
      </c>
      <c r="AU202">
        <v>11.54</v>
      </c>
      <c r="AV202">
        <v>2.35</v>
      </c>
      <c r="AW202">
        <v>0.11</v>
      </c>
      <c r="AX202">
        <v>0.22</v>
      </c>
      <c r="AY202">
        <v>1.1100000000000001</v>
      </c>
      <c r="AZ202">
        <v>0</v>
      </c>
      <c r="BA202">
        <v>0</v>
      </c>
      <c r="BB202">
        <v>0</v>
      </c>
      <c r="BC202">
        <v>0.5</v>
      </c>
      <c r="BD202">
        <v>2.57</v>
      </c>
      <c r="BE202">
        <v>1.76</v>
      </c>
      <c r="BF202">
        <v>0.12</v>
      </c>
      <c r="BG202">
        <v>8.74</v>
      </c>
      <c r="BH202">
        <v>0.53002099999999996</v>
      </c>
      <c r="BI202">
        <v>8.9803000000000001E-3</v>
      </c>
      <c r="BJ202">
        <v>3.1638800000000002E-2</v>
      </c>
      <c r="BK202">
        <v>0.14572499999999999</v>
      </c>
      <c r="BL202">
        <v>0</v>
      </c>
      <c r="BM202">
        <v>0</v>
      </c>
      <c r="BN202">
        <v>0</v>
      </c>
      <c r="BO202">
        <v>0</v>
      </c>
      <c r="BP202">
        <v>5.8625900000000002E-2</v>
      </c>
      <c r="BQ202">
        <v>8.6452799999999996E-2</v>
      </c>
      <c r="BR202">
        <v>0.24510499999999999</v>
      </c>
      <c r="BS202">
        <v>2.02483E-2</v>
      </c>
      <c r="BT202">
        <v>1.1268</v>
      </c>
      <c r="BU202">
        <v>0.71636500000000003</v>
      </c>
      <c r="BV202">
        <v>1642.07</v>
      </c>
      <c r="BW202">
        <v>235.41</v>
      </c>
      <c r="BX202">
        <v>277.07299999999998</v>
      </c>
      <c r="BY202">
        <v>1271.28</v>
      </c>
      <c r="BZ202">
        <v>0</v>
      </c>
      <c r="CA202">
        <v>505.55700000000002</v>
      </c>
      <c r="CB202">
        <v>940.84699999999998</v>
      </c>
      <c r="CC202">
        <v>2025.88</v>
      </c>
      <c r="CD202">
        <v>119.621</v>
      </c>
      <c r="CE202">
        <v>7017.74</v>
      </c>
      <c r="CF202">
        <v>3425.83</v>
      </c>
      <c r="CG202">
        <v>73.775199999999998</v>
      </c>
      <c r="CH202">
        <v>0</v>
      </c>
      <c r="CI202">
        <v>0</v>
      </c>
      <c r="CJ202">
        <v>43.1492</v>
      </c>
      <c r="CK202">
        <v>43.1492</v>
      </c>
      <c r="CL202">
        <v>0</v>
      </c>
      <c r="CM202">
        <v>6.27</v>
      </c>
      <c r="CN202">
        <v>0.83</v>
      </c>
      <c r="CO202">
        <v>0.88</v>
      </c>
      <c r="CP202">
        <v>4.07</v>
      </c>
      <c r="CQ202">
        <v>0</v>
      </c>
      <c r="CR202">
        <v>1.75</v>
      </c>
      <c r="CS202">
        <v>5.44</v>
      </c>
      <c r="CT202">
        <v>6.66</v>
      </c>
      <c r="CU202">
        <v>0.42</v>
      </c>
      <c r="CV202">
        <v>26.32</v>
      </c>
      <c r="CW202">
        <v>12.05</v>
      </c>
      <c r="CX202">
        <v>2.5</v>
      </c>
      <c r="CY202">
        <v>0.15</v>
      </c>
      <c r="CZ202">
        <v>0.22</v>
      </c>
      <c r="DA202">
        <v>4.95</v>
      </c>
      <c r="DB202">
        <v>0</v>
      </c>
      <c r="DC202">
        <v>0.5</v>
      </c>
      <c r="DD202">
        <v>2.57</v>
      </c>
      <c r="DE202">
        <v>1.76</v>
      </c>
      <c r="DF202">
        <v>0.12</v>
      </c>
      <c r="DG202">
        <v>12.77</v>
      </c>
      <c r="DH202">
        <v>0.546149</v>
      </c>
      <c r="DI202">
        <v>9.0878699999999996E-3</v>
      </c>
      <c r="DJ202">
        <v>3.1638800000000002E-2</v>
      </c>
      <c r="DK202">
        <v>0.14361299999999999</v>
      </c>
      <c r="DL202">
        <v>0</v>
      </c>
      <c r="DM202">
        <v>5.8625900000000002E-2</v>
      </c>
      <c r="DN202">
        <v>8.6817800000000001E-2</v>
      </c>
      <c r="DO202">
        <v>0.24510499999999999</v>
      </c>
      <c r="DP202">
        <v>2.02483E-2</v>
      </c>
      <c r="DQ202">
        <v>1.1412899999999999</v>
      </c>
      <c r="DR202">
        <v>0.73048900000000005</v>
      </c>
      <c r="DS202" t="s">
        <v>689</v>
      </c>
      <c r="DT202" t="s">
        <v>700</v>
      </c>
      <c r="DU202" t="s">
        <v>701</v>
      </c>
      <c r="DV202" t="s">
        <v>455</v>
      </c>
      <c r="DW202">
        <v>1.4488900000000001E-2</v>
      </c>
      <c r="DX202">
        <v>1.41239E-2</v>
      </c>
      <c r="EC202">
        <v>11.54</v>
      </c>
      <c r="ED202">
        <v>0</v>
      </c>
      <c r="EE202">
        <v>12.05</v>
      </c>
      <c r="EF202">
        <v>0</v>
      </c>
      <c r="EG202">
        <v>3.79</v>
      </c>
      <c r="EH202">
        <v>0</v>
      </c>
      <c r="EI202">
        <v>2.93</v>
      </c>
      <c r="EJ202">
        <v>4.8899999999999997</v>
      </c>
      <c r="EK202">
        <v>1</v>
      </c>
      <c r="EL202">
        <v>1</v>
      </c>
      <c r="EM202">
        <v>0</v>
      </c>
      <c r="EP202">
        <v>1</v>
      </c>
      <c r="EQ202">
        <v>1</v>
      </c>
      <c r="ER202">
        <v>26.847999999999999</v>
      </c>
      <c r="ES202">
        <v>27.213000000000001</v>
      </c>
      <c r="ET202">
        <v>26.9893</v>
      </c>
      <c r="EU202">
        <v>27.356400000000001</v>
      </c>
      <c r="EV202">
        <v>522.74199999999996</v>
      </c>
      <c r="EW202">
        <v>25.499500000000001</v>
      </c>
      <c r="EX202">
        <v>49.9895</v>
      </c>
      <c r="EY202">
        <v>246.79599999999999</v>
      </c>
      <c r="EZ202">
        <v>0</v>
      </c>
      <c r="FA202">
        <v>0</v>
      </c>
      <c r="FB202">
        <v>0</v>
      </c>
      <c r="FC202">
        <v>0</v>
      </c>
      <c r="FD202">
        <v>110.404</v>
      </c>
      <c r="FE202">
        <v>156.88800000000001</v>
      </c>
      <c r="FF202">
        <v>391.38499999999999</v>
      </c>
      <c r="FG202">
        <v>27.673200000000001</v>
      </c>
      <c r="FH202">
        <v>1531.38</v>
      </c>
      <c r="FI202">
        <v>0</v>
      </c>
      <c r="FJ202">
        <v>0</v>
      </c>
      <c r="FK202">
        <v>0</v>
      </c>
      <c r="FL202">
        <v>252.315</v>
      </c>
      <c r="FM202">
        <v>252.315</v>
      </c>
      <c r="FN202">
        <v>280.07100000000003</v>
      </c>
      <c r="FO202">
        <v>16.9802</v>
      </c>
      <c r="FP202">
        <v>24.994700000000002</v>
      </c>
      <c r="FQ202">
        <v>119.75</v>
      </c>
      <c r="FR202">
        <v>0</v>
      </c>
      <c r="FS202">
        <v>55.201799999999999</v>
      </c>
      <c r="FT202">
        <v>78.835300000000004</v>
      </c>
      <c r="FU202">
        <v>195.69200000000001</v>
      </c>
      <c r="FV202">
        <v>13.836600000000001</v>
      </c>
      <c r="FW202">
        <v>785.36199999999997</v>
      </c>
      <c r="FX202">
        <v>0</v>
      </c>
      <c r="FY202">
        <v>0</v>
      </c>
      <c r="FZ202">
        <v>252.315</v>
      </c>
      <c r="GA202">
        <v>252.315</v>
      </c>
      <c r="GB202">
        <v>0</v>
      </c>
      <c r="GC202">
        <v>0</v>
      </c>
      <c r="GD202">
        <v>0</v>
      </c>
      <c r="GE202">
        <v>0</v>
      </c>
      <c r="GF202">
        <v>0</v>
      </c>
      <c r="GG202">
        <v>0</v>
      </c>
      <c r="GH202">
        <v>0</v>
      </c>
      <c r="GI202">
        <v>0</v>
      </c>
      <c r="GJ202">
        <v>0</v>
      </c>
      <c r="GK202">
        <v>0</v>
      </c>
    </row>
    <row r="203" spans="1:194" x14ac:dyDescent="0.3">
      <c r="A203" s="110">
        <v>45966.908206018517</v>
      </c>
      <c r="B203" t="s">
        <v>892</v>
      </c>
      <c r="D203">
        <v>12</v>
      </c>
      <c r="E203">
        <v>1</v>
      </c>
      <c r="F203">
        <v>2100</v>
      </c>
      <c r="G203" t="s">
        <v>452</v>
      </c>
      <c r="H203" t="s">
        <v>453</v>
      </c>
      <c r="I203">
        <v>0.51</v>
      </c>
      <c r="J203">
        <v>6.81</v>
      </c>
      <c r="K203">
        <v>5.42</v>
      </c>
      <c r="L203">
        <v>49</v>
      </c>
      <c r="M203">
        <v>1531.58</v>
      </c>
      <c r="N203">
        <v>176.74199999999999</v>
      </c>
      <c r="O203">
        <v>277.07299999999998</v>
      </c>
      <c r="P203">
        <v>1304.79</v>
      </c>
      <c r="Q203">
        <v>0</v>
      </c>
      <c r="R203">
        <v>-4222.1400000000003</v>
      </c>
      <c r="S203">
        <v>191.55199999999999</v>
      </c>
      <c r="T203">
        <v>0</v>
      </c>
      <c r="U203">
        <v>505.55700000000002</v>
      </c>
      <c r="V203">
        <v>935</v>
      </c>
      <c r="W203">
        <v>2025.88</v>
      </c>
      <c r="X203">
        <v>119.621</v>
      </c>
      <c r="Y203">
        <v>2845.65</v>
      </c>
      <c r="Z203">
        <v>3290.18</v>
      </c>
      <c r="AA203">
        <v>39.826700000000002</v>
      </c>
      <c r="AB203">
        <v>0</v>
      </c>
      <c r="AC203">
        <v>0</v>
      </c>
      <c r="AD203">
        <v>0</v>
      </c>
      <c r="AE203">
        <v>43.1492</v>
      </c>
      <c r="AF203">
        <v>43.1492</v>
      </c>
      <c r="AG203">
        <v>0</v>
      </c>
      <c r="AH203">
        <v>5.87</v>
      </c>
      <c r="AI203">
        <v>0.61</v>
      </c>
      <c r="AJ203">
        <v>0.88</v>
      </c>
      <c r="AK203">
        <v>4.18</v>
      </c>
      <c r="AL203">
        <v>0</v>
      </c>
      <c r="AM203">
        <v>-9.4600000000000009</v>
      </c>
      <c r="AN203">
        <v>-2.0099999999999998</v>
      </c>
      <c r="AO203">
        <v>0</v>
      </c>
      <c r="AP203">
        <v>1.75</v>
      </c>
      <c r="AQ203">
        <v>5.43</v>
      </c>
      <c r="AR203">
        <v>6.66</v>
      </c>
      <c r="AS203">
        <v>0.42</v>
      </c>
      <c r="AT203">
        <v>14.33</v>
      </c>
      <c r="AU203">
        <v>11.54</v>
      </c>
      <c r="AV203">
        <v>2.35</v>
      </c>
      <c r="AW203">
        <v>0.11</v>
      </c>
      <c r="AX203">
        <v>0.22</v>
      </c>
      <c r="AY203">
        <v>1.1100000000000001</v>
      </c>
      <c r="AZ203">
        <v>-0.87</v>
      </c>
      <c r="BA203">
        <v>-1.39</v>
      </c>
      <c r="BB203">
        <v>0</v>
      </c>
      <c r="BC203">
        <v>0.5</v>
      </c>
      <c r="BD203">
        <v>2.57</v>
      </c>
      <c r="BE203">
        <v>1.76</v>
      </c>
      <c r="BF203">
        <v>0.12</v>
      </c>
      <c r="BG203">
        <v>6.48</v>
      </c>
      <c r="BH203">
        <v>0.53002099999999996</v>
      </c>
      <c r="BI203">
        <v>8.9803000000000001E-3</v>
      </c>
      <c r="BJ203">
        <v>3.1638800000000002E-2</v>
      </c>
      <c r="BK203">
        <v>0.14572499999999999</v>
      </c>
      <c r="BL203">
        <v>0</v>
      </c>
      <c r="BM203">
        <v>-6.98747E-3</v>
      </c>
      <c r="BN203">
        <v>-0.15826799999999999</v>
      </c>
      <c r="BO203">
        <v>0</v>
      </c>
      <c r="BP203">
        <v>5.8625900000000002E-2</v>
      </c>
      <c r="BQ203">
        <v>8.6452799999999996E-2</v>
      </c>
      <c r="BR203">
        <v>0.24510499999999999</v>
      </c>
      <c r="BS203">
        <v>2.02483E-2</v>
      </c>
      <c r="BT203">
        <v>0.96154099999999998</v>
      </c>
      <c r="BU203">
        <v>0.71636500000000003</v>
      </c>
      <c r="BV203">
        <v>1642.07</v>
      </c>
      <c r="BW203">
        <v>235.41</v>
      </c>
      <c r="BX203">
        <v>277.07299999999998</v>
      </c>
      <c r="BY203">
        <v>1271.28</v>
      </c>
      <c r="BZ203">
        <v>-4222.1400000000003</v>
      </c>
      <c r="CA203">
        <v>505.55700000000002</v>
      </c>
      <c r="CB203">
        <v>940.84699999999998</v>
      </c>
      <c r="CC203">
        <v>2025.88</v>
      </c>
      <c r="CD203">
        <v>119.621</v>
      </c>
      <c r="CE203">
        <v>2795.6</v>
      </c>
      <c r="CF203">
        <v>3425.83</v>
      </c>
      <c r="CG203">
        <v>73.775199999999998</v>
      </c>
      <c r="CH203">
        <v>0</v>
      </c>
      <c r="CI203">
        <v>0</v>
      </c>
      <c r="CJ203">
        <v>43.1492</v>
      </c>
      <c r="CK203">
        <v>43.1492</v>
      </c>
      <c r="CL203">
        <v>0</v>
      </c>
      <c r="CM203">
        <v>6.27</v>
      </c>
      <c r="CN203">
        <v>0.83</v>
      </c>
      <c r="CO203">
        <v>0.88</v>
      </c>
      <c r="CP203">
        <v>4.07</v>
      </c>
      <c r="CQ203">
        <v>-5.18</v>
      </c>
      <c r="CR203">
        <v>1.75</v>
      </c>
      <c r="CS203">
        <v>5.44</v>
      </c>
      <c r="CT203">
        <v>6.66</v>
      </c>
      <c r="CU203">
        <v>0.42</v>
      </c>
      <c r="CV203">
        <v>21.14</v>
      </c>
      <c r="CW203">
        <v>12.05</v>
      </c>
      <c r="CX203">
        <v>2.5</v>
      </c>
      <c r="CY203">
        <v>0.15</v>
      </c>
      <c r="CZ203">
        <v>0.22</v>
      </c>
      <c r="DA203">
        <v>4.95</v>
      </c>
      <c r="DB203">
        <v>-0.87</v>
      </c>
      <c r="DC203">
        <v>0.5</v>
      </c>
      <c r="DD203">
        <v>2.57</v>
      </c>
      <c r="DE203">
        <v>1.76</v>
      </c>
      <c r="DF203">
        <v>0.12</v>
      </c>
      <c r="DG203">
        <v>11.9</v>
      </c>
      <c r="DH203">
        <v>0.546149</v>
      </c>
      <c r="DI203">
        <v>9.0878699999999996E-3</v>
      </c>
      <c r="DJ203">
        <v>3.1638800000000002E-2</v>
      </c>
      <c r="DK203">
        <v>0.14361299999999999</v>
      </c>
      <c r="DL203">
        <v>-6.98747E-3</v>
      </c>
      <c r="DM203">
        <v>5.8625900000000002E-2</v>
      </c>
      <c r="DN203">
        <v>8.6817800000000001E-2</v>
      </c>
      <c r="DO203">
        <v>0.24510499999999999</v>
      </c>
      <c r="DP203">
        <v>2.02483E-2</v>
      </c>
      <c r="DQ203">
        <v>1.1343000000000001</v>
      </c>
      <c r="DR203">
        <v>0.73048900000000005</v>
      </c>
      <c r="DS203" t="s">
        <v>689</v>
      </c>
      <c r="DT203" t="s">
        <v>700</v>
      </c>
      <c r="DU203" t="s">
        <v>701</v>
      </c>
      <c r="DV203" t="s">
        <v>455</v>
      </c>
      <c r="DW203">
        <v>0.17275699999999999</v>
      </c>
      <c r="DX203">
        <v>1.41239E-2</v>
      </c>
      <c r="EC203">
        <v>11.54</v>
      </c>
      <c r="ED203">
        <v>0</v>
      </c>
      <c r="EE203">
        <v>12.05</v>
      </c>
      <c r="EF203">
        <v>0</v>
      </c>
      <c r="EG203">
        <v>3.79</v>
      </c>
      <c r="EH203">
        <v>0</v>
      </c>
      <c r="EI203">
        <v>2.93</v>
      </c>
      <c r="EJ203">
        <v>4.8899999999999997</v>
      </c>
      <c r="EK203">
        <v>1.6</v>
      </c>
      <c r="EL203">
        <v>1</v>
      </c>
      <c r="EM203">
        <v>2.6873</v>
      </c>
      <c r="EP203">
        <v>1</v>
      </c>
      <c r="EQ203">
        <v>1</v>
      </c>
      <c r="ER203">
        <v>26.847999999999999</v>
      </c>
      <c r="ES203">
        <v>27.213000000000001</v>
      </c>
      <c r="ET203">
        <v>26.9893</v>
      </c>
      <c r="EU203">
        <v>27.356400000000001</v>
      </c>
      <c r="EV203">
        <v>522.74199999999996</v>
      </c>
      <c r="EW203">
        <v>25.499500000000001</v>
      </c>
      <c r="EX203">
        <v>49.9895</v>
      </c>
      <c r="EY203">
        <v>246.79599999999999</v>
      </c>
      <c r="EZ203">
        <v>0</v>
      </c>
      <c r="FA203">
        <v>-288.58</v>
      </c>
      <c r="FB203">
        <v>-308.74299999999999</v>
      </c>
      <c r="FC203">
        <v>0</v>
      </c>
      <c r="FD203">
        <v>110.404</v>
      </c>
      <c r="FE203">
        <v>156.88800000000001</v>
      </c>
      <c r="FF203">
        <v>391.38499999999999</v>
      </c>
      <c r="FG203">
        <v>27.673200000000001</v>
      </c>
      <c r="FH203">
        <v>934.053</v>
      </c>
      <c r="FI203">
        <v>0</v>
      </c>
      <c r="FJ203">
        <v>0</v>
      </c>
      <c r="FK203">
        <v>0</v>
      </c>
      <c r="FL203">
        <v>252.315</v>
      </c>
      <c r="FM203">
        <v>252.315</v>
      </c>
      <c r="FN203">
        <v>280.07100000000003</v>
      </c>
      <c r="FO203">
        <v>16.9802</v>
      </c>
      <c r="FP203">
        <v>24.994700000000002</v>
      </c>
      <c r="FQ203">
        <v>119.75</v>
      </c>
      <c r="FR203">
        <v>-96.193399999999997</v>
      </c>
      <c r="FS203">
        <v>55.201799999999999</v>
      </c>
      <c r="FT203">
        <v>78.835300000000004</v>
      </c>
      <c r="FU203">
        <v>195.69200000000001</v>
      </c>
      <c r="FV203">
        <v>13.836600000000001</v>
      </c>
      <c r="FW203">
        <v>689.16899999999998</v>
      </c>
      <c r="FX203">
        <v>0</v>
      </c>
      <c r="FY203">
        <v>0</v>
      </c>
      <c r="FZ203">
        <v>252.315</v>
      </c>
      <c r="GA203">
        <v>252.315</v>
      </c>
      <c r="GB203">
        <v>2.6873</v>
      </c>
      <c r="GC203">
        <v>4223.38</v>
      </c>
      <c r="GD203">
        <v>305.85300000000001</v>
      </c>
      <c r="GE203">
        <v>7.2419000000000002</v>
      </c>
      <c r="GF203">
        <v>2.6873</v>
      </c>
      <c r="GG203">
        <v>4223.38</v>
      </c>
      <c r="GH203">
        <v>2248.14</v>
      </c>
      <c r="GI203">
        <v>53.230699999999999</v>
      </c>
      <c r="GJ203">
        <v>8.4</v>
      </c>
      <c r="GK203">
        <v>5</v>
      </c>
      <c r="GL203" t="s">
        <v>694</v>
      </c>
    </row>
    <row r="204" spans="1:194" x14ac:dyDescent="0.3">
      <c r="A204" s="110">
        <v>45966.908842592595</v>
      </c>
      <c r="B204" t="s">
        <v>893</v>
      </c>
      <c r="D204">
        <v>12</v>
      </c>
      <c r="E204">
        <v>1</v>
      </c>
      <c r="F204">
        <v>2100</v>
      </c>
      <c r="G204" t="s">
        <v>452</v>
      </c>
      <c r="H204" t="s">
        <v>453</v>
      </c>
      <c r="I204">
        <v>1.72</v>
      </c>
      <c r="J204">
        <v>6.67</v>
      </c>
      <c r="K204">
        <v>5.4</v>
      </c>
      <c r="L204">
        <v>49</v>
      </c>
      <c r="M204">
        <v>1531.58</v>
      </c>
      <c r="N204">
        <v>176.74199999999999</v>
      </c>
      <c r="O204">
        <v>277.07299999999998</v>
      </c>
      <c r="P204">
        <v>1304.79</v>
      </c>
      <c r="Q204">
        <v>111.259</v>
      </c>
      <c r="R204">
        <v>-4222.1400000000003</v>
      </c>
      <c r="S204">
        <v>73.403499999999994</v>
      </c>
      <c r="T204">
        <v>0</v>
      </c>
      <c r="U204">
        <v>505.55700000000002</v>
      </c>
      <c r="V204">
        <v>935</v>
      </c>
      <c r="W204">
        <v>2025.88</v>
      </c>
      <c r="X204">
        <v>119.621</v>
      </c>
      <c r="Y204">
        <v>2838.76</v>
      </c>
      <c r="Z204">
        <v>3401.44</v>
      </c>
      <c r="AA204">
        <v>39.826700000000002</v>
      </c>
      <c r="AB204">
        <v>0</v>
      </c>
      <c r="AC204">
        <v>0</v>
      </c>
      <c r="AD204">
        <v>0</v>
      </c>
      <c r="AE204">
        <v>43.1492</v>
      </c>
      <c r="AF204">
        <v>43.1492</v>
      </c>
      <c r="AG204">
        <v>0</v>
      </c>
      <c r="AH204">
        <v>5.87</v>
      </c>
      <c r="AI204">
        <v>0.61</v>
      </c>
      <c r="AJ204">
        <v>0.88</v>
      </c>
      <c r="AK204">
        <v>4.18</v>
      </c>
      <c r="AL204">
        <v>-1.2050000000000001</v>
      </c>
      <c r="AM204">
        <v>-9.33</v>
      </c>
      <c r="AN204">
        <v>-0.79500000000000004</v>
      </c>
      <c r="AO204">
        <v>0</v>
      </c>
      <c r="AP204">
        <v>1.75</v>
      </c>
      <c r="AQ204">
        <v>5.43</v>
      </c>
      <c r="AR204">
        <v>6.66</v>
      </c>
      <c r="AS204">
        <v>0.42</v>
      </c>
      <c r="AT204">
        <v>14.47</v>
      </c>
      <c r="AU204">
        <v>10.335000000000001</v>
      </c>
      <c r="AV204">
        <v>2.35</v>
      </c>
      <c r="AW204">
        <v>0.11</v>
      </c>
      <c r="AX204">
        <v>0.22</v>
      </c>
      <c r="AY204">
        <v>1.1100000000000001</v>
      </c>
      <c r="AZ204">
        <v>-0.87</v>
      </c>
      <c r="BA204">
        <v>-1.37</v>
      </c>
      <c r="BB204">
        <v>0</v>
      </c>
      <c r="BC204">
        <v>0.5</v>
      </c>
      <c r="BD204">
        <v>2.57</v>
      </c>
      <c r="BE204">
        <v>1.76</v>
      </c>
      <c r="BF204">
        <v>0.12</v>
      </c>
      <c r="BG204">
        <v>6.5</v>
      </c>
      <c r="BH204">
        <v>0.53002099999999996</v>
      </c>
      <c r="BI204">
        <v>8.9803000000000001E-3</v>
      </c>
      <c r="BJ204">
        <v>3.1638800000000002E-2</v>
      </c>
      <c r="BK204">
        <v>0.14572499999999999</v>
      </c>
      <c r="BL204">
        <v>-9.6505300000000002E-2</v>
      </c>
      <c r="BM204">
        <v>-6.98747E-3</v>
      </c>
      <c r="BN204">
        <v>-6.3669500000000004E-2</v>
      </c>
      <c r="BO204">
        <v>0</v>
      </c>
      <c r="BP204">
        <v>5.8625900000000002E-2</v>
      </c>
      <c r="BQ204">
        <v>8.6452799999999996E-2</v>
      </c>
      <c r="BR204">
        <v>0.24510499999999999</v>
      </c>
      <c r="BS204">
        <v>2.02483E-2</v>
      </c>
      <c r="BT204">
        <v>0.95963500000000002</v>
      </c>
      <c r="BU204">
        <v>0.61985999999999997</v>
      </c>
      <c r="BV204">
        <v>1642.07</v>
      </c>
      <c r="BW204">
        <v>235.41</v>
      </c>
      <c r="BX204">
        <v>277.07299999999998</v>
      </c>
      <c r="BY204">
        <v>1271.28</v>
      </c>
      <c r="BZ204">
        <v>-4222.1400000000003</v>
      </c>
      <c r="CA204">
        <v>505.55700000000002</v>
      </c>
      <c r="CB204">
        <v>940.84699999999998</v>
      </c>
      <c r="CC204">
        <v>2025.88</v>
      </c>
      <c r="CD204">
        <v>119.621</v>
      </c>
      <c r="CE204">
        <v>2795.6</v>
      </c>
      <c r="CF204">
        <v>3425.83</v>
      </c>
      <c r="CG204">
        <v>73.775199999999998</v>
      </c>
      <c r="CH204">
        <v>0</v>
      </c>
      <c r="CI204">
        <v>0</v>
      </c>
      <c r="CJ204">
        <v>43.1492</v>
      </c>
      <c r="CK204">
        <v>43.1492</v>
      </c>
      <c r="CL204">
        <v>0</v>
      </c>
      <c r="CM204">
        <v>6.27</v>
      </c>
      <c r="CN204">
        <v>0.83</v>
      </c>
      <c r="CO204">
        <v>0.88</v>
      </c>
      <c r="CP204">
        <v>4.07</v>
      </c>
      <c r="CQ204">
        <v>-5.18</v>
      </c>
      <c r="CR204">
        <v>1.75</v>
      </c>
      <c r="CS204">
        <v>5.44</v>
      </c>
      <c r="CT204">
        <v>6.66</v>
      </c>
      <c r="CU204">
        <v>0.42</v>
      </c>
      <c r="CV204">
        <v>21.14</v>
      </c>
      <c r="CW204">
        <v>12.05</v>
      </c>
      <c r="CX204">
        <v>2.5</v>
      </c>
      <c r="CY204">
        <v>0.15</v>
      </c>
      <c r="CZ204">
        <v>0.22</v>
      </c>
      <c r="DA204">
        <v>4.95</v>
      </c>
      <c r="DB204">
        <v>-0.87</v>
      </c>
      <c r="DC204">
        <v>0.5</v>
      </c>
      <c r="DD204">
        <v>2.57</v>
      </c>
      <c r="DE204">
        <v>1.76</v>
      </c>
      <c r="DF204">
        <v>0.12</v>
      </c>
      <c r="DG204">
        <v>11.9</v>
      </c>
      <c r="DH204">
        <v>0.546149</v>
      </c>
      <c r="DI204">
        <v>9.0878699999999996E-3</v>
      </c>
      <c r="DJ204">
        <v>3.1638800000000002E-2</v>
      </c>
      <c r="DK204">
        <v>0.14361299999999999</v>
      </c>
      <c r="DL204">
        <v>-6.98747E-3</v>
      </c>
      <c r="DM204">
        <v>5.8625900000000002E-2</v>
      </c>
      <c r="DN204">
        <v>8.6817800000000001E-2</v>
      </c>
      <c r="DO204">
        <v>0.24510499999999999</v>
      </c>
      <c r="DP204">
        <v>2.02483E-2</v>
      </c>
      <c r="DQ204">
        <v>1.1343000000000001</v>
      </c>
      <c r="DR204">
        <v>0.73048900000000005</v>
      </c>
      <c r="DS204" t="s">
        <v>689</v>
      </c>
      <c r="DT204" t="s">
        <v>700</v>
      </c>
      <c r="DU204" t="s">
        <v>701</v>
      </c>
      <c r="DV204" t="s">
        <v>455</v>
      </c>
      <c r="DW204">
        <v>0.17466400000000001</v>
      </c>
      <c r="DX204">
        <v>1.41239E-2</v>
      </c>
      <c r="EC204">
        <v>10.335000000000001</v>
      </c>
      <c r="ED204">
        <v>0</v>
      </c>
      <c r="EE204">
        <v>12.05</v>
      </c>
      <c r="EF204">
        <v>0</v>
      </c>
      <c r="EG204">
        <v>3.79</v>
      </c>
      <c r="EH204">
        <v>0</v>
      </c>
      <c r="EI204">
        <v>2.93</v>
      </c>
      <c r="EJ204">
        <v>4.8899999999999997</v>
      </c>
      <c r="EK204">
        <v>1.6</v>
      </c>
      <c r="EL204">
        <v>1</v>
      </c>
      <c r="EM204">
        <v>2.6873</v>
      </c>
      <c r="EN204">
        <v>1.2050000000000001</v>
      </c>
      <c r="EO204">
        <v>0.60250000000000004</v>
      </c>
      <c r="EP204">
        <v>1</v>
      </c>
      <c r="EQ204">
        <v>1</v>
      </c>
      <c r="ER204">
        <v>26.847999999999999</v>
      </c>
      <c r="ES204">
        <v>27.213000000000001</v>
      </c>
      <c r="ET204">
        <v>26.9893</v>
      </c>
      <c r="EU204">
        <v>27.356400000000001</v>
      </c>
      <c r="EV204">
        <v>522.74199999999996</v>
      </c>
      <c r="EW204">
        <v>25.499500000000001</v>
      </c>
      <c r="EX204">
        <v>49.9895</v>
      </c>
      <c r="EY204">
        <v>246.79599999999999</v>
      </c>
      <c r="EZ204">
        <v>-183.55099999999999</v>
      </c>
      <c r="FA204">
        <v>-288.58</v>
      </c>
      <c r="FB204">
        <v>-121.098</v>
      </c>
      <c r="FC204">
        <v>0</v>
      </c>
      <c r="FD204">
        <v>110.404</v>
      </c>
      <c r="FE204">
        <v>156.88800000000001</v>
      </c>
      <c r="FF204">
        <v>391.38499999999999</v>
      </c>
      <c r="FG204">
        <v>27.673200000000001</v>
      </c>
      <c r="FH204">
        <v>938.14599999999996</v>
      </c>
      <c r="FI204">
        <v>0</v>
      </c>
      <c r="FJ204">
        <v>0</v>
      </c>
      <c r="FK204">
        <v>0</v>
      </c>
      <c r="FL204">
        <v>252.315</v>
      </c>
      <c r="FM204">
        <v>252.315</v>
      </c>
      <c r="FN204">
        <v>280.07100000000003</v>
      </c>
      <c r="FO204">
        <v>16.9802</v>
      </c>
      <c r="FP204">
        <v>24.994700000000002</v>
      </c>
      <c r="FQ204">
        <v>119.75</v>
      </c>
      <c r="FR204">
        <v>-96.193399999999997</v>
      </c>
      <c r="FS204">
        <v>55.201799999999999</v>
      </c>
      <c r="FT204">
        <v>78.835300000000004</v>
      </c>
      <c r="FU204">
        <v>195.69200000000001</v>
      </c>
      <c r="FV204">
        <v>13.836600000000001</v>
      </c>
      <c r="FW204">
        <v>689.16899999999998</v>
      </c>
      <c r="FX204">
        <v>0</v>
      </c>
      <c r="FY204">
        <v>0</v>
      </c>
      <c r="FZ204">
        <v>252.315</v>
      </c>
      <c r="GA204">
        <v>252.315</v>
      </c>
      <c r="GB204">
        <v>2.6873</v>
      </c>
      <c r="GC204">
        <v>4223.38</v>
      </c>
      <c r="GD204">
        <v>376.53500000000003</v>
      </c>
      <c r="GE204">
        <v>8.9154800000000005</v>
      </c>
      <c r="GF204">
        <v>2.6873</v>
      </c>
      <c r="GG204">
        <v>4223.38</v>
      </c>
      <c r="GH204">
        <v>2248.14</v>
      </c>
      <c r="GI204">
        <v>53.230699999999999</v>
      </c>
      <c r="GJ204">
        <v>8.4</v>
      </c>
      <c r="GK204">
        <v>5</v>
      </c>
      <c r="GL204" t="s">
        <v>695</v>
      </c>
    </row>
    <row r="205" spans="1:194" x14ac:dyDescent="0.3">
      <c r="A205" s="110">
        <v>45966.909479166665</v>
      </c>
      <c r="B205" t="s">
        <v>894</v>
      </c>
      <c r="D205">
        <v>12</v>
      </c>
      <c r="E205">
        <v>1</v>
      </c>
      <c r="F205">
        <v>2100</v>
      </c>
      <c r="G205" t="s">
        <v>452</v>
      </c>
      <c r="H205" t="s">
        <v>453</v>
      </c>
      <c r="I205">
        <v>1.72</v>
      </c>
      <c r="J205">
        <v>6.67</v>
      </c>
      <c r="K205">
        <v>5.4</v>
      </c>
      <c r="L205">
        <v>49</v>
      </c>
      <c r="M205">
        <v>1531.58</v>
      </c>
      <c r="N205">
        <v>176.74199999999999</v>
      </c>
      <c r="O205">
        <v>277.07299999999998</v>
      </c>
      <c r="P205">
        <v>1304.79</v>
      </c>
      <c r="Q205">
        <v>111.259</v>
      </c>
      <c r="R205">
        <v>-4222.1400000000003</v>
      </c>
      <c r="S205">
        <v>73.403499999999994</v>
      </c>
      <c r="T205">
        <v>0</v>
      </c>
      <c r="U205">
        <v>505.55700000000002</v>
      </c>
      <c r="V205">
        <v>935</v>
      </c>
      <c r="W205">
        <v>2025.88</v>
      </c>
      <c r="X205">
        <v>119.621</v>
      </c>
      <c r="Y205">
        <v>2838.76</v>
      </c>
      <c r="Z205">
        <v>3401.44</v>
      </c>
      <c r="AA205">
        <v>39.826700000000002</v>
      </c>
      <c r="AB205">
        <v>0</v>
      </c>
      <c r="AC205">
        <v>0</v>
      </c>
      <c r="AD205">
        <v>0</v>
      </c>
      <c r="AE205">
        <v>43.1492</v>
      </c>
      <c r="AF205">
        <v>43.1492</v>
      </c>
      <c r="AG205">
        <v>0</v>
      </c>
      <c r="AH205">
        <v>5.87</v>
      </c>
      <c r="AI205">
        <v>0.61</v>
      </c>
      <c r="AJ205">
        <v>0.88</v>
      </c>
      <c r="AK205">
        <v>4.18</v>
      </c>
      <c r="AL205">
        <v>-1.2050000000000001</v>
      </c>
      <c r="AM205">
        <v>-9.33</v>
      </c>
      <c r="AN205">
        <v>-0.79500000000000004</v>
      </c>
      <c r="AO205">
        <v>0</v>
      </c>
      <c r="AP205">
        <v>1.75</v>
      </c>
      <c r="AQ205">
        <v>5.43</v>
      </c>
      <c r="AR205">
        <v>6.66</v>
      </c>
      <c r="AS205">
        <v>0.42</v>
      </c>
      <c r="AT205">
        <v>14.47</v>
      </c>
      <c r="AU205">
        <v>10.335000000000001</v>
      </c>
      <c r="AV205">
        <v>2.35</v>
      </c>
      <c r="AW205">
        <v>0.11</v>
      </c>
      <c r="AX205">
        <v>0.22</v>
      </c>
      <c r="AY205">
        <v>1.1100000000000001</v>
      </c>
      <c r="AZ205">
        <v>-0.87</v>
      </c>
      <c r="BA205">
        <v>-1.37</v>
      </c>
      <c r="BB205">
        <v>0</v>
      </c>
      <c r="BC205">
        <v>0.5</v>
      </c>
      <c r="BD205">
        <v>2.57</v>
      </c>
      <c r="BE205">
        <v>1.76</v>
      </c>
      <c r="BF205">
        <v>0.12</v>
      </c>
      <c r="BG205">
        <v>6.5</v>
      </c>
      <c r="BH205">
        <v>0.53002099999999996</v>
      </c>
      <c r="BI205">
        <v>8.9803000000000001E-3</v>
      </c>
      <c r="BJ205">
        <v>3.1638800000000002E-2</v>
      </c>
      <c r="BK205">
        <v>0.14572499999999999</v>
      </c>
      <c r="BL205">
        <v>-9.6505300000000002E-2</v>
      </c>
      <c r="BM205">
        <v>-6.98747E-3</v>
      </c>
      <c r="BN205">
        <v>-6.3669500000000004E-2</v>
      </c>
      <c r="BO205">
        <v>0</v>
      </c>
      <c r="BP205">
        <v>5.8625900000000002E-2</v>
      </c>
      <c r="BQ205">
        <v>8.6452799999999996E-2</v>
      </c>
      <c r="BR205">
        <v>0.24510499999999999</v>
      </c>
      <c r="BS205">
        <v>2.02483E-2</v>
      </c>
      <c r="BT205">
        <v>0.95963500000000002</v>
      </c>
      <c r="BU205">
        <v>0.61985999999999997</v>
      </c>
      <c r="BV205">
        <v>1642.07</v>
      </c>
      <c r="BW205">
        <v>235.41</v>
      </c>
      <c r="BX205">
        <v>277.07299999999998</v>
      </c>
      <c r="BY205">
        <v>1271.28</v>
      </c>
      <c r="BZ205">
        <v>-4222.1400000000003</v>
      </c>
      <c r="CA205">
        <v>505.55700000000002</v>
      </c>
      <c r="CB205">
        <v>940.84699999999998</v>
      </c>
      <c r="CC205">
        <v>2025.88</v>
      </c>
      <c r="CD205">
        <v>119.621</v>
      </c>
      <c r="CE205">
        <v>2795.6</v>
      </c>
      <c r="CF205">
        <v>3425.83</v>
      </c>
      <c r="CG205">
        <v>73.775199999999998</v>
      </c>
      <c r="CH205">
        <v>0</v>
      </c>
      <c r="CI205">
        <v>0</v>
      </c>
      <c r="CJ205">
        <v>43.1492</v>
      </c>
      <c r="CK205">
        <v>43.1492</v>
      </c>
      <c r="CL205">
        <v>0</v>
      </c>
      <c r="CM205">
        <v>6.27</v>
      </c>
      <c r="CN205">
        <v>0.83</v>
      </c>
      <c r="CO205">
        <v>0.88</v>
      </c>
      <c r="CP205">
        <v>4.07</v>
      </c>
      <c r="CQ205">
        <v>-5.18</v>
      </c>
      <c r="CR205">
        <v>1.75</v>
      </c>
      <c r="CS205">
        <v>5.44</v>
      </c>
      <c r="CT205">
        <v>6.66</v>
      </c>
      <c r="CU205">
        <v>0.42</v>
      </c>
      <c r="CV205">
        <v>21.14</v>
      </c>
      <c r="CW205">
        <v>12.05</v>
      </c>
      <c r="CX205">
        <v>2.5</v>
      </c>
      <c r="CY205">
        <v>0.15</v>
      </c>
      <c r="CZ205">
        <v>0.22</v>
      </c>
      <c r="DA205">
        <v>4.95</v>
      </c>
      <c r="DB205">
        <v>-0.87</v>
      </c>
      <c r="DC205">
        <v>0.5</v>
      </c>
      <c r="DD205">
        <v>2.57</v>
      </c>
      <c r="DE205">
        <v>1.76</v>
      </c>
      <c r="DF205">
        <v>0.12</v>
      </c>
      <c r="DG205">
        <v>11.9</v>
      </c>
      <c r="DH205">
        <v>0.546149</v>
      </c>
      <c r="DI205">
        <v>9.0878699999999996E-3</v>
      </c>
      <c r="DJ205">
        <v>3.1638800000000002E-2</v>
      </c>
      <c r="DK205">
        <v>0.14361299999999999</v>
      </c>
      <c r="DL205">
        <v>-6.98747E-3</v>
      </c>
      <c r="DM205">
        <v>5.8625900000000002E-2</v>
      </c>
      <c r="DN205">
        <v>8.6817800000000001E-2</v>
      </c>
      <c r="DO205">
        <v>0.24510499999999999</v>
      </c>
      <c r="DP205">
        <v>2.02483E-2</v>
      </c>
      <c r="DQ205">
        <v>1.1343000000000001</v>
      </c>
      <c r="DR205">
        <v>0.73048900000000005</v>
      </c>
      <c r="DS205" t="s">
        <v>689</v>
      </c>
      <c r="DT205" t="s">
        <v>700</v>
      </c>
      <c r="DU205" t="s">
        <v>701</v>
      </c>
      <c r="DV205" t="s">
        <v>455</v>
      </c>
      <c r="DW205">
        <v>0.17466400000000001</v>
      </c>
      <c r="DX205">
        <v>1.41239E-2</v>
      </c>
      <c r="EC205">
        <v>10.335000000000001</v>
      </c>
      <c r="ED205">
        <v>0</v>
      </c>
      <c r="EE205">
        <v>12.05</v>
      </c>
      <c r="EF205">
        <v>0</v>
      </c>
      <c r="EG205">
        <v>3.79</v>
      </c>
      <c r="EH205">
        <v>0</v>
      </c>
      <c r="EI205">
        <v>2.93</v>
      </c>
      <c r="EJ205">
        <v>4.8899999999999997</v>
      </c>
      <c r="EK205">
        <v>1.6</v>
      </c>
      <c r="EL205">
        <v>1</v>
      </c>
      <c r="EM205">
        <v>2.6873</v>
      </c>
      <c r="EN205">
        <v>1.2050000000000001</v>
      </c>
      <c r="EO205">
        <v>0.60250000000000004</v>
      </c>
      <c r="EP205">
        <v>1</v>
      </c>
      <c r="EQ205">
        <v>1</v>
      </c>
      <c r="ER205">
        <v>26.847999999999999</v>
      </c>
      <c r="ES205">
        <v>27.213000000000001</v>
      </c>
      <c r="ET205">
        <v>26.9893</v>
      </c>
      <c r="EU205">
        <v>27.356400000000001</v>
      </c>
      <c r="EV205">
        <v>522.74199999999996</v>
      </c>
      <c r="EW205">
        <v>25.499500000000001</v>
      </c>
      <c r="EX205">
        <v>49.9895</v>
      </c>
      <c r="EY205">
        <v>246.79599999999999</v>
      </c>
      <c r="EZ205">
        <v>-183.55099999999999</v>
      </c>
      <c r="FA205">
        <v>-288.58</v>
      </c>
      <c r="FB205">
        <v>-121.098</v>
      </c>
      <c r="FC205">
        <v>0</v>
      </c>
      <c r="FD205">
        <v>110.404</v>
      </c>
      <c r="FE205">
        <v>156.88800000000001</v>
      </c>
      <c r="FF205">
        <v>391.38499999999999</v>
      </c>
      <c r="FG205">
        <v>27.673200000000001</v>
      </c>
      <c r="FH205">
        <v>938.14599999999996</v>
      </c>
      <c r="FI205">
        <v>0</v>
      </c>
      <c r="FJ205">
        <v>0</v>
      </c>
      <c r="FK205">
        <v>0</v>
      </c>
      <c r="FL205">
        <v>252.315</v>
      </c>
      <c r="FM205">
        <v>252.315</v>
      </c>
      <c r="FN205">
        <v>280.07100000000003</v>
      </c>
      <c r="FO205">
        <v>16.9802</v>
      </c>
      <c r="FP205">
        <v>24.994700000000002</v>
      </c>
      <c r="FQ205">
        <v>119.75</v>
      </c>
      <c r="FR205">
        <v>-96.193399999999997</v>
      </c>
      <c r="FS205">
        <v>55.201799999999999</v>
      </c>
      <c r="FT205">
        <v>78.835300000000004</v>
      </c>
      <c r="FU205">
        <v>195.69200000000001</v>
      </c>
      <c r="FV205">
        <v>13.836600000000001</v>
      </c>
      <c r="FW205">
        <v>689.16899999999998</v>
      </c>
      <c r="FX205">
        <v>0</v>
      </c>
      <c r="FY205">
        <v>0</v>
      </c>
      <c r="FZ205">
        <v>252.315</v>
      </c>
      <c r="GA205">
        <v>252.315</v>
      </c>
      <c r="GB205">
        <v>2.6873</v>
      </c>
      <c r="GC205">
        <v>4223.38</v>
      </c>
      <c r="GD205">
        <v>376.53500000000003</v>
      </c>
      <c r="GE205">
        <v>8.9154800000000005</v>
      </c>
      <c r="GF205">
        <v>2.6873</v>
      </c>
      <c r="GG205">
        <v>4223.38</v>
      </c>
      <c r="GH205">
        <v>2248.14</v>
      </c>
      <c r="GI205">
        <v>53.230699999999999</v>
      </c>
      <c r="GJ205">
        <v>8.4</v>
      </c>
      <c r="GK205">
        <v>5</v>
      </c>
      <c r="GL205" t="s">
        <v>695</v>
      </c>
    </row>
    <row r="206" spans="1:194" x14ac:dyDescent="0.3">
      <c r="A206" s="110">
        <v>45966.910138888888</v>
      </c>
      <c r="B206" t="s">
        <v>895</v>
      </c>
      <c r="D206">
        <v>12</v>
      </c>
      <c r="E206">
        <v>1</v>
      </c>
      <c r="F206">
        <v>2100</v>
      </c>
      <c r="G206" t="s">
        <v>452</v>
      </c>
      <c r="H206" t="s">
        <v>453</v>
      </c>
      <c r="I206">
        <v>1.72</v>
      </c>
      <c r="J206">
        <v>6.81</v>
      </c>
      <c r="K206">
        <v>5.42</v>
      </c>
      <c r="L206">
        <v>49</v>
      </c>
      <c r="M206">
        <v>1531.58</v>
      </c>
      <c r="N206">
        <v>176.74199999999999</v>
      </c>
      <c r="O206">
        <v>277.07299999999998</v>
      </c>
      <c r="P206">
        <v>1304.79</v>
      </c>
      <c r="Q206">
        <v>114.836</v>
      </c>
      <c r="R206">
        <v>-4222.1400000000003</v>
      </c>
      <c r="S206">
        <v>76.716200000000001</v>
      </c>
      <c r="T206">
        <v>0</v>
      </c>
      <c r="U206">
        <v>505.55700000000002</v>
      </c>
      <c r="V206">
        <v>935</v>
      </c>
      <c r="W206">
        <v>2025.88</v>
      </c>
      <c r="X206">
        <v>119.621</v>
      </c>
      <c r="Y206">
        <v>2845.65</v>
      </c>
      <c r="Z206">
        <v>3405.02</v>
      </c>
      <c r="AA206">
        <v>39.826700000000002</v>
      </c>
      <c r="AB206">
        <v>0</v>
      </c>
      <c r="AC206">
        <v>0</v>
      </c>
      <c r="AD206">
        <v>0</v>
      </c>
      <c r="AE206">
        <v>43.1492</v>
      </c>
      <c r="AF206">
        <v>43.1492</v>
      </c>
      <c r="AG206">
        <v>0</v>
      </c>
      <c r="AH206">
        <v>5.87</v>
      </c>
      <c r="AI206">
        <v>0.61</v>
      </c>
      <c r="AJ206">
        <v>0.88</v>
      </c>
      <c r="AK206">
        <v>4.18</v>
      </c>
      <c r="AL206">
        <v>-1.2050000000000001</v>
      </c>
      <c r="AM206">
        <v>-9.4600000000000009</v>
      </c>
      <c r="AN206">
        <v>-0.80500000000000005</v>
      </c>
      <c r="AO206">
        <v>0</v>
      </c>
      <c r="AP206">
        <v>1.75</v>
      </c>
      <c r="AQ206">
        <v>5.43</v>
      </c>
      <c r="AR206">
        <v>6.66</v>
      </c>
      <c r="AS206">
        <v>0.42</v>
      </c>
      <c r="AT206">
        <v>14.33</v>
      </c>
      <c r="AU206">
        <v>10.335000000000001</v>
      </c>
      <c r="AV206">
        <v>2.35</v>
      </c>
      <c r="AW206">
        <v>0.11</v>
      </c>
      <c r="AX206">
        <v>0.22</v>
      </c>
      <c r="AY206">
        <v>1.1100000000000001</v>
      </c>
      <c r="AZ206">
        <v>-0.87</v>
      </c>
      <c r="BA206">
        <v>-1.39</v>
      </c>
      <c r="BB206">
        <v>0</v>
      </c>
      <c r="BC206">
        <v>0.5</v>
      </c>
      <c r="BD206">
        <v>2.57</v>
      </c>
      <c r="BE206">
        <v>1.76</v>
      </c>
      <c r="BF206">
        <v>0.12</v>
      </c>
      <c r="BG206">
        <v>6.48</v>
      </c>
      <c r="BH206">
        <v>0.53002099999999996</v>
      </c>
      <c r="BI206">
        <v>8.9803000000000001E-3</v>
      </c>
      <c r="BJ206">
        <v>3.1638800000000002E-2</v>
      </c>
      <c r="BK206">
        <v>0.14572499999999999</v>
      </c>
      <c r="BL206">
        <v>-9.4881999999999994E-2</v>
      </c>
      <c r="BM206">
        <v>-6.98747E-3</v>
      </c>
      <c r="BN206">
        <v>-6.3385899999999995E-2</v>
      </c>
      <c r="BO206">
        <v>0</v>
      </c>
      <c r="BP206">
        <v>5.8625900000000002E-2</v>
      </c>
      <c r="BQ206">
        <v>8.6452799999999996E-2</v>
      </c>
      <c r="BR206">
        <v>0.24510499999999999</v>
      </c>
      <c r="BS206">
        <v>2.02483E-2</v>
      </c>
      <c r="BT206">
        <v>0.96154099999999998</v>
      </c>
      <c r="BU206">
        <v>0.62148300000000001</v>
      </c>
      <c r="BV206">
        <v>1642.07</v>
      </c>
      <c r="BW206">
        <v>235.41</v>
      </c>
      <c r="BX206">
        <v>277.07299999999998</v>
      </c>
      <c r="BY206">
        <v>1271.28</v>
      </c>
      <c r="BZ206">
        <v>-4222.1400000000003</v>
      </c>
      <c r="CA206">
        <v>505.55700000000002</v>
      </c>
      <c r="CB206">
        <v>940.84699999999998</v>
      </c>
      <c r="CC206">
        <v>2025.88</v>
      </c>
      <c r="CD206">
        <v>119.621</v>
      </c>
      <c r="CE206">
        <v>2795.6</v>
      </c>
      <c r="CF206">
        <v>3425.83</v>
      </c>
      <c r="CG206">
        <v>73.775199999999998</v>
      </c>
      <c r="CH206">
        <v>0</v>
      </c>
      <c r="CI206">
        <v>0</v>
      </c>
      <c r="CJ206">
        <v>43.1492</v>
      </c>
      <c r="CK206">
        <v>43.1492</v>
      </c>
      <c r="CL206">
        <v>0</v>
      </c>
      <c r="CM206">
        <v>6.27</v>
      </c>
      <c r="CN206">
        <v>0.83</v>
      </c>
      <c r="CO206">
        <v>0.88</v>
      </c>
      <c r="CP206">
        <v>4.07</v>
      </c>
      <c r="CQ206">
        <v>-5.18</v>
      </c>
      <c r="CR206">
        <v>1.75</v>
      </c>
      <c r="CS206">
        <v>5.44</v>
      </c>
      <c r="CT206">
        <v>6.66</v>
      </c>
      <c r="CU206">
        <v>0.42</v>
      </c>
      <c r="CV206">
        <v>21.14</v>
      </c>
      <c r="CW206">
        <v>12.05</v>
      </c>
      <c r="CX206">
        <v>2.5</v>
      </c>
      <c r="CY206">
        <v>0.15</v>
      </c>
      <c r="CZ206">
        <v>0.22</v>
      </c>
      <c r="DA206">
        <v>4.95</v>
      </c>
      <c r="DB206">
        <v>-0.87</v>
      </c>
      <c r="DC206">
        <v>0.5</v>
      </c>
      <c r="DD206">
        <v>2.57</v>
      </c>
      <c r="DE206">
        <v>1.76</v>
      </c>
      <c r="DF206">
        <v>0.12</v>
      </c>
      <c r="DG206">
        <v>11.9</v>
      </c>
      <c r="DH206">
        <v>0.546149</v>
      </c>
      <c r="DI206">
        <v>9.0878699999999996E-3</v>
      </c>
      <c r="DJ206">
        <v>3.1638800000000002E-2</v>
      </c>
      <c r="DK206">
        <v>0.14361299999999999</v>
      </c>
      <c r="DL206">
        <v>-6.98747E-3</v>
      </c>
      <c r="DM206">
        <v>5.8625900000000002E-2</v>
      </c>
      <c r="DN206">
        <v>8.6817800000000001E-2</v>
      </c>
      <c r="DO206">
        <v>0.24510499999999999</v>
      </c>
      <c r="DP206">
        <v>2.02483E-2</v>
      </c>
      <c r="DQ206">
        <v>1.1343000000000001</v>
      </c>
      <c r="DR206">
        <v>0.73048900000000005</v>
      </c>
      <c r="DS206" t="s">
        <v>689</v>
      </c>
      <c r="DT206" t="s">
        <v>700</v>
      </c>
      <c r="DU206" t="s">
        <v>701</v>
      </c>
      <c r="DV206" t="s">
        <v>455</v>
      </c>
      <c r="DW206">
        <v>0.17275699999999999</v>
      </c>
      <c r="DX206">
        <v>1.41239E-2</v>
      </c>
      <c r="EC206">
        <v>10.335000000000001</v>
      </c>
      <c r="ED206">
        <v>0</v>
      </c>
      <c r="EE206">
        <v>12.05</v>
      </c>
      <c r="EF206">
        <v>0</v>
      </c>
      <c r="EG206">
        <v>3.79</v>
      </c>
      <c r="EH206">
        <v>0</v>
      </c>
      <c r="EI206">
        <v>2.93</v>
      </c>
      <c r="EJ206">
        <v>4.8899999999999997</v>
      </c>
      <c r="EK206">
        <v>1.6</v>
      </c>
      <c r="EL206">
        <v>1</v>
      </c>
      <c r="EM206">
        <v>2.6873</v>
      </c>
      <c r="EN206">
        <v>1.2050000000000001</v>
      </c>
      <c r="EO206">
        <v>0.59950199999999998</v>
      </c>
      <c r="EP206">
        <v>1</v>
      </c>
      <c r="EQ206">
        <v>1</v>
      </c>
      <c r="ER206">
        <v>26.847999999999999</v>
      </c>
      <c r="ES206">
        <v>27.213000000000001</v>
      </c>
      <c r="ET206">
        <v>26.9893</v>
      </c>
      <c r="EU206">
        <v>27.356400000000001</v>
      </c>
      <c r="EV206">
        <v>522.74199999999996</v>
      </c>
      <c r="EW206">
        <v>25.499500000000001</v>
      </c>
      <c r="EX206">
        <v>49.9895</v>
      </c>
      <c r="EY206">
        <v>246.79599999999999</v>
      </c>
      <c r="EZ206">
        <v>-185.09200000000001</v>
      </c>
      <c r="FA206">
        <v>-288.58</v>
      </c>
      <c r="FB206">
        <v>-123.651</v>
      </c>
      <c r="FC206">
        <v>0</v>
      </c>
      <c r="FD206">
        <v>110.404</v>
      </c>
      <c r="FE206">
        <v>156.88800000000001</v>
      </c>
      <c r="FF206">
        <v>391.38499999999999</v>
      </c>
      <c r="FG206">
        <v>27.673200000000001</v>
      </c>
      <c r="FH206">
        <v>934.053</v>
      </c>
      <c r="FI206">
        <v>0</v>
      </c>
      <c r="FJ206">
        <v>0</v>
      </c>
      <c r="FK206">
        <v>0</v>
      </c>
      <c r="FL206">
        <v>252.315</v>
      </c>
      <c r="FM206">
        <v>252.315</v>
      </c>
      <c r="FN206">
        <v>280.07100000000003</v>
      </c>
      <c r="FO206">
        <v>16.9802</v>
      </c>
      <c r="FP206">
        <v>24.994700000000002</v>
      </c>
      <c r="FQ206">
        <v>119.75</v>
      </c>
      <c r="FR206">
        <v>-96.193399999999997</v>
      </c>
      <c r="FS206">
        <v>55.201799999999999</v>
      </c>
      <c r="FT206">
        <v>78.835300000000004</v>
      </c>
      <c r="FU206">
        <v>195.69200000000001</v>
      </c>
      <c r="FV206">
        <v>13.836600000000001</v>
      </c>
      <c r="FW206">
        <v>689.16899999999998</v>
      </c>
      <c r="FX206">
        <v>0</v>
      </c>
      <c r="FY206">
        <v>0</v>
      </c>
      <c r="FZ206">
        <v>252.315</v>
      </c>
      <c r="GA206">
        <v>252.315</v>
      </c>
      <c r="GB206">
        <v>2.6873</v>
      </c>
      <c r="GC206">
        <v>4223.38</v>
      </c>
      <c r="GD206">
        <v>305.85300000000001</v>
      </c>
      <c r="GE206">
        <v>7.2419000000000002</v>
      </c>
      <c r="GF206">
        <v>2.6873</v>
      </c>
      <c r="GG206">
        <v>4223.38</v>
      </c>
      <c r="GH206">
        <v>2248.14</v>
      </c>
      <c r="GI206">
        <v>53.230699999999999</v>
      </c>
      <c r="GJ206">
        <v>8.4</v>
      </c>
      <c r="GK206">
        <v>5</v>
      </c>
      <c r="GL206" t="s">
        <v>694</v>
      </c>
    </row>
    <row r="207" spans="1:194" x14ac:dyDescent="0.3">
      <c r="A207" s="110">
        <v>45966.910798611112</v>
      </c>
      <c r="B207" t="s">
        <v>896</v>
      </c>
      <c r="D207">
        <v>12</v>
      </c>
      <c r="E207">
        <v>1</v>
      </c>
      <c r="F207">
        <v>2100</v>
      </c>
      <c r="G207" t="s">
        <v>452</v>
      </c>
      <c r="H207" t="s">
        <v>453</v>
      </c>
      <c r="I207">
        <v>1.72</v>
      </c>
      <c r="J207">
        <v>8.42</v>
      </c>
      <c r="K207">
        <v>6.13</v>
      </c>
      <c r="L207">
        <v>49</v>
      </c>
      <c r="M207">
        <v>1531.58</v>
      </c>
      <c r="N207">
        <v>176.74199999999999</v>
      </c>
      <c r="O207">
        <v>277.07299999999998</v>
      </c>
      <c r="P207">
        <v>1304.79</v>
      </c>
      <c r="Q207">
        <v>109.633</v>
      </c>
      <c r="R207">
        <v>-6284.59</v>
      </c>
      <c r="S207">
        <v>110.54300000000001</v>
      </c>
      <c r="T207">
        <v>0</v>
      </c>
      <c r="U207">
        <v>505.55700000000002</v>
      </c>
      <c r="V207">
        <v>935</v>
      </c>
      <c r="W207">
        <v>2025.88</v>
      </c>
      <c r="X207">
        <v>119.621</v>
      </c>
      <c r="Y207">
        <v>811.827</v>
      </c>
      <c r="Z207">
        <v>3399.81</v>
      </c>
      <c r="AA207">
        <v>39.826700000000002</v>
      </c>
      <c r="AB207">
        <v>0</v>
      </c>
      <c r="AC207">
        <v>0</v>
      </c>
      <c r="AD207">
        <v>0</v>
      </c>
      <c r="AE207">
        <v>43.1492</v>
      </c>
      <c r="AF207">
        <v>43.1492</v>
      </c>
      <c r="AG207">
        <v>0</v>
      </c>
      <c r="AH207">
        <v>5.87</v>
      </c>
      <c r="AI207">
        <v>0.61</v>
      </c>
      <c r="AJ207">
        <v>0.88</v>
      </c>
      <c r="AK207">
        <v>4.18</v>
      </c>
      <c r="AL207">
        <v>-1.2050000000000001</v>
      </c>
      <c r="AM207">
        <v>-10.66</v>
      </c>
      <c r="AN207">
        <v>-1.2150000000000001</v>
      </c>
      <c r="AO207">
        <v>0</v>
      </c>
      <c r="AP207">
        <v>1.75</v>
      </c>
      <c r="AQ207">
        <v>5.43</v>
      </c>
      <c r="AR207">
        <v>6.66</v>
      </c>
      <c r="AS207">
        <v>0.42</v>
      </c>
      <c r="AT207">
        <v>12.72</v>
      </c>
      <c r="AU207">
        <v>10.335000000000001</v>
      </c>
      <c r="AV207">
        <v>2.35</v>
      </c>
      <c r="AW207">
        <v>0.11</v>
      </c>
      <c r="AX207">
        <v>0.22</v>
      </c>
      <c r="AY207">
        <v>1.1100000000000001</v>
      </c>
      <c r="AZ207">
        <v>-1.29</v>
      </c>
      <c r="BA207">
        <v>-1.68</v>
      </c>
      <c r="BB207">
        <v>0</v>
      </c>
      <c r="BC207">
        <v>0.5</v>
      </c>
      <c r="BD207">
        <v>2.57</v>
      </c>
      <c r="BE207">
        <v>1.76</v>
      </c>
      <c r="BF207">
        <v>0.12</v>
      </c>
      <c r="BG207">
        <v>5.77</v>
      </c>
      <c r="BH207">
        <v>0.53002099999999996</v>
      </c>
      <c r="BI207">
        <v>8.9803000000000001E-3</v>
      </c>
      <c r="BJ207">
        <v>3.1638800000000002E-2</v>
      </c>
      <c r="BK207">
        <v>0.14572499999999999</v>
      </c>
      <c r="BL207">
        <v>-8.9504500000000001E-2</v>
      </c>
      <c r="BM207">
        <v>-1.0400700000000001E-2</v>
      </c>
      <c r="BN207">
        <v>-9.0247300000000003E-2</v>
      </c>
      <c r="BO207">
        <v>0</v>
      </c>
      <c r="BP207">
        <v>5.8625900000000002E-2</v>
      </c>
      <c r="BQ207">
        <v>8.6452799999999996E-2</v>
      </c>
      <c r="BR207">
        <v>0.24510499999999999</v>
      </c>
      <c r="BS207">
        <v>2.02483E-2</v>
      </c>
      <c r="BT207">
        <v>0.93664400000000003</v>
      </c>
      <c r="BU207">
        <v>0.62685999999999997</v>
      </c>
      <c r="BV207">
        <v>1642.07</v>
      </c>
      <c r="BW207">
        <v>235.41</v>
      </c>
      <c r="BX207">
        <v>277.07299999999998</v>
      </c>
      <c r="BY207">
        <v>1271.28</v>
      </c>
      <c r="BZ207">
        <v>-4222.1400000000003</v>
      </c>
      <c r="CA207">
        <v>505.55700000000002</v>
      </c>
      <c r="CB207">
        <v>940.84699999999998</v>
      </c>
      <c r="CC207">
        <v>2025.88</v>
      </c>
      <c r="CD207">
        <v>119.621</v>
      </c>
      <c r="CE207">
        <v>2795.6</v>
      </c>
      <c r="CF207">
        <v>3425.83</v>
      </c>
      <c r="CG207">
        <v>73.775199999999998</v>
      </c>
      <c r="CH207">
        <v>0</v>
      </c>
      <c r="CI207">
        <v>0</v>
      </c>
      <c r="CJ207">
        <v>43.1492</v>
      </c>
      <c r="CK207">
        <v>43.1492</v>
      </c>
      <c r="CL207">
        <v>0</v>
      </c>
      <c r="CM207">
        <v>6.27</v>
      </c>
      <c r="CN207">
        <v>0.83</v>
      </c>
      <c r="CO207">
        <v>0.88</v>
      </c>
      <c r="CP207">
        <v>4.07</v>
      </c>
      <c r="CQ207">
        <v>-5.18</v>
      </c>
      <c r="CR207">
        <v>1.75</v>
      </c>
      <c r="CS207">
        <v>5.44</v>
      </c>
      <c r="CT207">
        <v>6.66</v>
      </c>
      <c r="CU207">
        <v>0.42</v>
      </c>
      <c r="CV207">
        <v>21.14</v>
      </c>
      <c r="CW207">
        <v>12.05</v>
      </c>
      <c r="CX207">
        <v>2.5</v>
      </c>
      <c r="CY207">
        <v>0.15</v>
      </c>
      <c r="CZ207">
        <v>0.22</v>
      </c>
      <c r="DA207">
        <v>4.95</v>
      </c>
      <c r="DB207">
        <v>-0.87</v>
      </c>
      <c r="DC207">
        <v>0.5</v>
      </c>
      <c r="DD207">
        <v>2.57</v>
      </c>
      <c r="DE207">
        <v>1.76</v>
      </c>
      <c r="DF207">
        <v>0.12</v>
      </c>
      <c r="DG207">
        <v>11.9</v>
      </c>
      <c r="DH207">
        <v>0.546149</v>
      </c>
      <c r="DI207">
        <v>9.0878699999999996E-3</v>
      </c>
      <c r="DJ207">
        <v>3.1638800000000002E-2</v>
      </c>
      <c r="DK207">
        <v>0.14361299999999999</v>
      </c>
      <c r="DL207">
        <v>-6.98747E-3</v>
      </c>
      <c r="DM207">
        <v>5.8625900000000002E-2</v>
      </c>
      <c r="DN207">
        <v>8.6817800000000001E-2</v>
      </c>
      <c r="DO207">
        <v>0.24510499999999999</v>
      </c>
      <c r="DP207">
        <v>2.02483E-2</v>
      </c>
      <c r="DQ207">
        <v>1.1343000000000001</v>
      </c>
      <c r="DR207">
        <v>0.73048900000000005</v>
      </c>
      <c r="DS207" t="s">
        <v>689</v>
      </c>
      <c r="DT207" t="s">
        <v>700</v>
      </c>
      <c r="DU207" t="s">
        <v>701</v>
      </c>
      <c r="DV207" t="s">
        <v>455</v>
      </c>
      <c r="DW207">
        <v>0.197654</v>
      </c>
      <c r="DX207">
        <v>1.41239E-2</v>
      </c>
      <c r="EC207">
        <v>10.335000000000001</v>
      </c>
      <c r="ED207">
        <v>0</v>
      </c>
      <c r="EE207">
        <v>12.05</v>
      </c>
      <c r="EF207">
        <v>0</v>
      </c>
      <c r="EG207">
        <v>3.79</v>
      </c>
      <c r="EH207">
        <v>0</v>
      </c>
      <c r="EI207">
        <v>2.93</v>
      </c>
      <c r="EJ207">
        <v>4.8899999999999997</v>
      </c>
      <c r="EL207">
        <v>1.48848</v>
      </c>
      <c r="EM207">
        <v>4</v>
      </c>
      <c r="EN207">
        <v>1.2050000000000001</v>
      </c>
      <c r="EO207">
        <v>0.49793399999999999</v>
      </c>
      <c r="EP207">
        <v>1</v>
      </c>
      <c r="EQ207">
        <v>1</v>
      </c>
      <c r="ER207">
        <v>26.847999999999999</v>
      </c>
      <c r="ES207">
        <v>27.213000000000001</v>
      </c>
      <c r="ET207">
        <v>26.9893</v>
      </c>
      <c r="EU207">
        <v>27.356400000000001</v>
      </c>
      <c r="EV207">
        <v>522.74199999999996</v>
      </c>
      <c r="EW207">
        <v>25.499500000000001</v>
      </c>
      <c r="EX207">
        <v>49.9895</v>
      </c>
      <c r="EY207">
        <v>246.79599999999999</v>
      </c>
      <c r="EZ207">
        <v>-185.67099999999999</v>
      </c>
      <c r="FA207">
        <v>-429.54700000000003</v>
      </c>
      <c r="FB207">
        <v>-187.21199999999999</v>
      </c>
      <c r="FC207">
        <v>0</v>
      </c>
      <c r="FD207">
        <v>110.404</v>
      </c>
      <c r="FE207">
        <v>156.88800000000001</v>
      </c>
      <c r="FF207">
        <v>391.38499999999999</v>
      </c>
      <c r="FG207">
        <v>27.673200000000001</v>
      </c>
      <c r="FH207">
        <v>728.94600000000003</v>
      </c>
      <c r="FI207">
        <v>0</v>
      </c>
      <c r="FJ207">
        <v>0</v>
      </c>
      <c r="FK207">
        <v>0</v>
      </c>
      <c r="FL207">
        <v>252.315</v>
      </c>
      <c r="FM207">
        <v>252.315</v>
      </c>
      <c r="FN207">
        <v>280.07100000000003</v>
      </c>
      <c r="FO207">
        <v>16.9802</v>
      </c>
      <c r="FP207">
        <v>24.994700000000002</v>
      </c>
      <c r="FQ207">
        <v>119.75</v>
      </c>
      <c r="FR207">
        <v>-96.193399999999997</v>
      </c>
      <c r="FS207">
        <v>55.201799999999999</v>
      </c>
      <c r="FT207">
        <v>78.835300000000004</v>
      </c>
      <c r="FU207">
        <v>195.69200000000001</v>
      </c>
      <c r="FV207">
        <v>13.836600000000001</v>
      </c>
      <c r="FW207">
        <v>689.16899999999998</v>
      </c>
      <c r="FX207">
        <v>0</v>
      </c>
      <c r="FY207">
        <v>0</v>
      </c>
      <c r="FZ207">
        <v>252.315</v>
      </c>
      <c r="GA207">
        <v>252.315</v>
      </c>
      <c r="GB207">
        <v>4</v>
      </c>
      <c r="GC207">
        <v>6286.43</v>
      </c>
      <c r="GD207">
        <v>1887.82</v>
      </c>
      <c r="GE207">
        <v>30.03</v>
      </c>
      <c r="GF207">
        <v>2.6873</v>
      </c>
      <c r="GG207">
        <v>4223.38</v>
      </c>
      <c r="GH207">
        <v>2248.14</v>
      </c>
      <c r="GI207">
        <v>53.230699999999999</v>
      </c>
      <c r="GJ207">
        <v>8.4</v>
      </c>
      <c r="GK207">
        <v>5</v>
      </c>
      <c r="GL207" t="s">
        <v>694</v>
      </c>
    </row>
    <row r="208" spans="1:194" x14ac:dyDescent="0.3">
      <c r="A208" s="110">
        <v>45966.911446759259</v>
      </c>
      <c r="B208" t="s">
        <v>897</v>
      </c>
      <c r="D208">
        <v>12</v>
      </c>
      <c r="E208">
        <v>1</v>
      </c>
      <c r="F208">
        <v>2100</v>
      </c>
      <c r="G208" t="s">
        <v>452</v>
      </c>
      <c r="H208" t="s">
        <v>453</v>
      </c>
      <c r="I208">
        <v>0.51</v>
      </c>
      <c r="J208">
        <v>0.47</v>
      </c>
      <c r="K208">
        <v>4.03</v>
      </c>
      <c r="L208">
        <v>49</v>
      </c>
      <c r="M208">
        <v>1531.58</v>
      </c>
      <c r="N208">
        <v>176.74199999999999</v>
      </c>
      <c r="O208">
        <v>277.07299999999998</v>
      </c>
      <c r="P208">
        <v>1304.79</v>
      </c>
      <c r="Q208">
        <v>0</v>
      </c>
      <c r="R208">
        <v>-4222.1400000000003</v>
      </c>
      <c r="S208">
        <v>0</v>
      </c>
      <c r="T208">
        <v>0</v>
      </c>
      <c r="U208">
        <v>505.55700000000002</v>
      </c>
      <c r="V208">
        <v>935</v>
      </c>
      <c r="W208">
        <v>2025.88</v>
      </c>
      <c r="X208">
        <v>119.621</v>
      </c>
      <c r="Y208">
        <v>2654.1</v>
      </c>
      <c r="Z208">
        <v>3290.18</v>
      </c>
      <c r="AA208">
        <v>39.826700000000002</v>
      </c>
      <c r="AB208">
        <v>0</v>
      </c>
      <c r="AC208">
        <v>0</v>
      </c>
      <c r="AD208">
        <v>0</v>
      </c>
      <c r="AE208">
        <v>43.1492</v>
      </c>
      <c r="AF208">
        <v>43.1492</v>
      </c>
      <c r="AG208">
        <v>0</v>
      </c>
      <c r="AH208">
        <v>5.87</v>
      </c>
      <c r="AI208">
        <v>0.61</v>
      </c>
      <c r="AJ208">
        <v>0.88</v>
      </c>
      <c r="AK208">
        <v>4.18</v>
      </c>
      <c r="AL208">
        <v>0</v>
      </c>
      <c r="AM208">
        <v>-5.13</v>
      </c>
      <c r="AN208">
        <v>0</v>
      </c>
      <c r="AO208">
        <v>0</v>
      </c>
      <c r="AP208">
        <v>1.75</v>
      </c>
      <c r="AQ208">
        <v>5.43</v>
      </c>
      <c r="AR208">
        <v>6.66</v>
      </c>
      <c r="AS208">
        <v>0.42</v>
      </c>
      <c r="AT208">
        <v>20.67</v>
      </c>
      <c r="AU208">
        <v>11.54</v>
      </c>
      <c r="AV208">
        <v>2.35</v>
      </c>
      <c r="AW208">
        <v>0.11</v>
      </c>
      <c r="AX208">
        <v>0.22</v>
      </c>
      <c r="AY208">
        <v>1.1100000000000001</v>
      </c>
      <c r="AZ208">
        <v>-0.87</v>
      </c>
      <c r="BA208">
        <v>0</v>
      </c>
      <c r="BB208">
        <v>0</v>
      </c>
      <c r="BC208">
        <v>0.5</v>
      </c>
      <c r="BD208">
        <v>2.57</v>
      </c>
      <c r="BE208">
        <v>1.76</v>
      </c>
      <c r="BF208">
        <v>0.12</v>
      </c>
      <c r="BG208">
        <v>7.87</v>
      </c>
      <c r="BH208">
        <v>0.53002099999999996</v>
      </c>
      <c r="BI208">
        <v>8.9803000000000001E-3</v>
      </c>
      <c r="BJ208">
        <v>3.1638800000000002E-2</v>
      </c>
      <c r="BK208">
        <v>0.14572499999999999</v>
      </c>
      <c r="BL208">
        <v>0</v>
      </c>
      <c r="BM208">
        <v>-6.98747E-3</v>
      </c>
      <c r="BN208">
        <v>0</v>
      </c>
      <c r="BO208">
        <v>0</v>
      </c>
      <c r="BP208">
        <v>5.8625900000000002E-2</v>
      </c>
      <c r="BQ208">
        <v>8.6452799999999996E-2</v>
      </c>
      <c r="BR208">
        <v>0.24510499999999999</v>
      </c>
      <c r="BS208">
        <v>2.02483E-2</v>
      </c>
      <c r="BT208">
        <v>1.11981</v>
      </c>
      <c r="BU208">
        <v>0.71636500000000003</v>
      </c>
      <c r="BV208">
        <v>1642.07</v>
      </c>
      <c r="BW208">
        <v>235.41</v>
      </c>
      <c r="BX208">
        <v>277.07299999999998</v>
      </c>
      <c r="BY208">
        <v>1271.28</v>
      </c>
      <c r="BZ208">
        <v>-4222.1400000000003</v>
      </c>
      <c r="CA208">
        <v>505.55700000000002</v>
      </c>
      <c r="CB208">
        <v>940.84699999999998</v>
      </c>
      <c r="CC208">
        <v>2025.88</v>
      </c>
      <c r="CD208">
        <v>119.621</v>
      </c>
      <c r="CE208">
        <v>2795.6</v>
      </c>
      <c r="CF208">
        <v>3425.83</v>
      </c>
      <c r="CG208">
        <v>73.775199999999998</v>
      </c>
      <c r="CH208">
        <v>0</v>
      </c>
      <c r="CI208">
        <v>0</v>
      </c>
      <c r="CJ208">
        <v>43.1492</v>
      </c>
      <c r="CK208">
        <v>43.1492</v>
      </c>
      <c r="CL208">
        <v>0</v>
      </c>
      <c r="CM208">
        <v>6.27</v>
      </c>
      <c r="CN208">
        <v>0.83</v>
      </c>
      <c r="CO208">
        <v>0.88</v>
      </c>
      <c r="CP208">
        <v>4.07</v>
      </c>
      <c r="CQ208">
        <v>-5.18</v>
      </c>
      <c r="CR208">
        <v>1.75</v>
      </c>
      <c r="CS208">
        <v>5.44</v>
      </c>
      <c r="CT208">
        <v>6.66</v>
      </c>
      <c r="CU208">
        <v>0.42</v>
      </c>
      <c r="CV208">
        <v>21.14</v>
      </c>
      <c r="CW208">
        <v>12.05</v>
      </c>
      <c r="CX208">
        <v>2.5</v>
      </c>
      <c r="CY208">
        <v>0.15</v>
      </c>
      <c r="CZ208">
        <v>0.22</v>
      </c>
      <c r="DA208">
        <v>4.95</v>
      </c>
      <c r="DB208">
        <v>-0.87</v>
      </c>
      <c r="DC208">
        <v>0.5</v>
      </c>
      <c r="DD208">
        <v>2.57</v>
      </c>
      <c r="DE208">
        <v>1.76</v>
      </c>
      <c r="DF208">
        <v>0.12</v>
      </c>
      <c r="DG208">
        <v>11.9</v>
      </c>
      <c r="DH208">
        <v>0.546149</v>
      </c>
      <c r="DI208">
        <v>9.0878699999999996E-3</v>
      </c>
      <c r="DJ208">
        <v>3.1638800000000002E-2</v>
      </c>
      <c r="DK208">
        <v>0.14361299999999999</v>
      </c>
      <c r="DL208">
        <v>-6.98747E-3</v>
      </c>
      <c r="DM208">
        <v>5.8625900000000002E-2</v>
      </c>
      <c r="DN208">
        <v>8.6817800000000001E-2</v>
      </c>
      <c r="DO208">
        <v>0.24510499999999999</v>
      </c>
      <c r="DP208">
        <v>2.02483E-2</v>
      </c>
      <c r="DQ208">
        <v>1.1343000000000001</v>
      </c>
      <c r="DR208">
        <v>0.73048900000000005</v>
      </c>
      <c r="DS208" t="s">
        <v>689</v>
      </c>
      <c r="DT208" t="s">
        <v>700</v>
      </c>
      <c r="DU208" t="s">
        <v>701</v>
      </c>
      <c r="DV208" t="s">
        <v>455</v>
      </c>
      <c r="DW208">
        <v>1.4488900000000001E-2</v>
      </c>
      <c r="DX208">
        <v>1.41239E-2</v>
      </c>
      <c r="EC208">
        <v>11.54</v>
      </c>
      <c r="ED208">
        <v>0</v>
      </c>
      <c r="EE208">
        <v>12.05</v>
      </c>
      <c r="EF208">
        <v>0</v>
      </c>
      <c r="EG208">
        <v>3.79</v>
      </c>
      <c r="EH208">
        <v>0</v>
      </c>
      <c r="EI208">
        <v>2.93</v>
      </c>
      <c r="EJ208">
        <v>4.8899999999999997</v>
      </c>
      <c r="EK208">
        <v>1</v>
      </c>
      <c r="EL208">
        <v>1</v>
      </c>
      <c r="EM208">
        <v>2.6873</v>
      </c>
      <c r="EP208">
        <v>1</v>
      </c>
      <c r="EQ208">
        <v>1</v>
      </c>
      <c r="ER208">
        <v>26.847999999999999</v>
      </c>
      <c r="ES208">
        <v>27.213000000000001</v>
      </c>
      <c r="ET208">
        <v>26.9893</v>
      </c>
      <c r="EU208">
        <v>27.356400000000001</v>
      </c>
      <c r="EV208">
        <v>522.74199999999996</v>
      </c>
      <c r="EW208">
        <v>25.499500000000001</v>
      </c>
      <c r="EX208">
        <v>49.9895</v>
      </c>
      <c r="EY208">
        <v>246.79599999999999</v>
      </c>
      <c r="EZ208">
        <v>0</v>
      </c>
      <c r="FA208">
        <v>-288.58</v>
      </c>
      <c r="FB208">
        <v>0</v>
      </c>
      <c r="FC208">
        <v>0</v>
      </c>
      <c r="FD208">
        <v>110.404</v>
      </c>
      <c r="FE208">
        <v>156.88800000000001</v>
      </c>
      <c r="FF208">
        <v>391.38499999999999</v>
      </c>
      <c r="FG208">
        <v>27.673200000000001</v>
      </c>
      <c r="FH208">
        <v>1242.8</v>
      </c>
      <c r="FI208">
        <v>0</v>
      </c>
      <c r="FJ208">
        <v>0</v>
      </c>
      <c r="FK208">
        <v>0</v>
      </c>
      <c r="FL208">
        <v>252.315</v>
      </c>
      <c r="FM208">
        <v>252.315</v>
      </c>
      <c r="FN208">
        <v>280.07100000000003</v>
      </c>
      <c r="FO208">
        <v>16.9802</v>
      </c>
      <c r="FP208">
        <v>24.994700000000002</v>
      </c>
      <c r="FQ208">
        <v>119.75</v>
      </c>
      <c r="FR208">
        <v>-96.193399999999997</v>
      </c>
      <c r="FS208">
        <v>55.201799999999999</v>
      </c>
      <c r="FT208">
        <v>78.835300000000004</v>
      </c>
      <c r="FU208">
        <v>195.69200000000001</v>
      </c>
      <c r="FV208">
        <v>13.836600000000001</v>
      </c>
      <c r="FW208">
        <v>689.16899999999998</v>
      </c>
      <c r="FX208">
        <v>0</v>
      </c>
      <c r="FY208">
        <v>0</v>
      </c>
      <c r="FZ208">
        <v>252.315</v>
      </c>
      <c r="GA208">
        <v>252.315</v>
      </c>
      <c r="GB208">
        <v>2.6873</v>
      </c>
      <c r="GC208">
        <v>4223.38</v>
      </c>
      <c r="GD208">
        <v>2271.0700000000002</v>
      </c>
      <c r="GE208">
        <v>53.773699999999998</v>
      </c>
      <c r="GF208">
        <v>2.6873</v>
      </c>
      <c r="GG208">
        <v>4223.38</v>
      </c>
      <c r="GH208">
        <v>2248.14</v>
      </c>
      <c r="GI208">
        <v>53.230699999999999</v>
      </c>
      <c r="GJ208">
        <v>0</v>
      </c>
      <c r="GK208">
        <v>0</v>
      </c>
    </row>
    <row r="209" spans="1:193" x14ac:dyDescent="0.3">
      <c r="A209" s="110">
        <v>45966.912094907406</v>
      </c>
      <c r="B209" t="s">
        <v>898</v>
      </c>
      <c r="D209">
        <v>12</v>
      </c>
      <c r="E209">
        <v>1</v>
      </c>
      <c r="F209">
        <v>2100</v>
      </c>
      <c r="G209" t="s">
        <v>452</v>
      </c>
      <c r="H209" t="s">
        <v>453</v>
      </c>
      <c r="I209">
        <v>0.51</v>
      </c>
      <c r="J209">
        <v>0.47</v>
      </c>
      <c r="K209">
        <v>4.03</v>
      </c>
      <c r="L209">
        <v>49</v>
      </c>
      <c r="M209">
        <v>1531.57</v>
      </c>
      <c r="N209">
        <v>176.74199999999999</v>
      </c>
      <c r="O209">
        <v>277.07299999999998</v>
      </c>
      <c r="P209">
        <v>1304.79</v>
      </c>
      <c r="Q209">
        <v>0</v>
      </c>
      <c r="R209">
        <v>-4222.1400000000003</v>
      </c>
      <c r="S209">
        <v>0</v>
      </c>
      <c r="T209">
        <v>0</v>
      </c>
      <c r="U209">
        <v>505.55700000000002</v>
      </c>
      <c r="V209">
        <v>935</v>
      </c>
      <c r="W209">
        <v>2025.88</v>
      </c>
      <c r="X209">
        <v>119.621</v>
      </c>
      <c r="Y209">
        <v>2654.09</v>
      </c>
      <c r="Z209">
        <v>3290.17</v>
      </c>
      <c r="AA209">
        <v>39.826500000000003</v>
      </c>
      <c r="AB209">
        <v>0</v>
      </c>
      <c r="AC209">
        <v>0</v>
      </c>
      <c r="AD209">
        <v>0</v>
      </c>
      <c r="AE209">
        <v>43.1492</v>
      </c>
      <c r="AF209">
        <v>43.1492</v>
      </c>
      <c r="AG209">
        <v>0</v>
      </c>
      <c r="AH209">
        <v>5.87</v>
      </c>
      <c r="AI209">
        <v>0.61</v>
      </c>
      <c r="AJ209">
        <v>0.88</v>
      </c>
      <c r="AK209">
        <v>4.18</v>
      </c>
      <c r="AL209">
        <v>0</v>
      </c>
      <c r="AM209">
        <v>-5.13</v>
      </c>
      <c r="AN209">
        <v>0</v>
      </c>
      <c r="AO209">
        <v>0</v>
      </c>
      <c r="AP209">
        <v>1.75</v>
      </c>
      <c r="AQ209">
        <v>5.43</v>
      </c>
      <c r="AR209">
        <v>6.66</v>
      </c>
      <c r="AS209">
        <v>0.42</v>
      </c>
      <c r="AT209">
        <v>20.67</v>
      </c>
      <c r="AU209">
        <v>11.54</v>
      </c>
      <c r="AV209">
        <v>2.35</v>
      </c>
      <c r="AW209">
        <v>0.11</v>
      </c>
      <c r="AX209">
        <v>0.22</v>
      </c>
      <c r="AY209">
        <v>1.1100000000000001</v>
      </c>
      <c r="AZ209">
        <v>-0.87</v>
      </c>
      <c r="BA209">
        <v>0</v>
      </c>
      <c r="BB209">
        <v>0</v>
      </c>
      <c r="BC209">
        <v>0.5</v>
      </c>
      <c r="BD209">
        <v>2.57</v>
      </c>
      <c r="BE209">
        <v>1.76</v>
      </c>
      <c r="BF209">
        <v>0.12</v>
      </c>
      <c r="BG209">
        <v>7.87</v>
      </c>
      <c r="BH209">
        <v>0.53001600000000004</v>
      </c>
      <c r="BI209">
        <v>8.9803000000000001E-3</v>
      </c>
      <c r="BJ209">
        <v>3.1638800000000002E-2</v>
      </c>
      <c r="BK209">
        <v>0.14572499999999999</v>
      </c>
      <c r="BL209">
        <v>0</v>
      </c>
      <c r="BM209">
        <v>-6.98747E-3</v>
      </c>
      <c r="BN209">
        <v>0</v>
      </c>
      <c r="BO209">
        <v>0</v>
      </c>
      <c r="BP209">
        <v>5.8625900000000002E-2</v>
      </c>
      <c r="BQ209">
        <v>8.6452799999999996E-2</v>
      </c>
      <c r="BR209">
        <v>0.24510499999999999</v>
      </c>
      <c r="BS209">
        <v>2.02483E-2</v>
      </c>
      <c r="BT209">
        <v>1.1197999999999999</v>
      </c>
      <c r="BU209">
        <v>0.71636100000000003</v>
      </c>
      <c r="BV209">
        <v>1642.07</v>
      </c>
      <c r="BW209">
        <v>235.41</v>
      </c>
      <c r="BX209">
        <v>277.07299999999998</v>
      </c>
      <c r="BY209">
        <v>1271.28</v>
      </c>
      <c r="BZ209">
        <v>-4222.1400000000003</v>
      </c>
      <c r="CA209">
        <v>505.55700000000002</v>
      </c>
      <c r="CB209">
        <v>940.84699999999998</v>
      </c>
      <c r="CC209">
        <v>2025.88</v>
      </c>
      <c r="CD209">
        <v>119.621</v>
      </c>
      <c r="CE209">
        <v>2795.6</v>
      </c>
      <c r="CF209">
        <v>3425.83</v>
      </c>
      <c r="CG209">
        <v>73.775199999999998</v>
      </c>
      <c r="CH209">
        <v>0</v>
      </c>
      <c r="CI209">
        <v>0</v>
      </c>
      <c r="CJ209">
        <v>43.1492</v>
      </c>
      <c r="CK209">
        <v>43.1492</v>
      </c>
      <c r="CL209">
        <v>0</v>
      </c>
      <c r="CM209">
        <v>6.27</v>
      </c>
      <c r="CN209">
        <v>0.83</v>
      </c>
      <c r="CO209">
        <v>0.88</v>
      </c>
      <c r="CP209">
        <v>4.07</v>
      </c>
      <c r="CQ209">
        <v>-5.18</v>
      </c>
      <c r="CR209">
        <v>1.75</v>
      </c>
      <c r="CS209">
        <v>5.44</v>
      </c>
      <c r="CT209">
        <v>6.66</v>
      </c>
      <c r="CU209">
        <v>0.42</v>
      </c>
      <c r="CV209">
        <v>21.14</v>
      </c>
      <c r="CW209">
        <v>12.05</v>
      </c>
      <c r="CX209">
        <v>2.5</v>
      </c>
      <c r="CY209">
        <v>0.15</v>
      </c>
      <c r="CZ209">
        <v>0.22</v>
      </c>
      <c r="DA209">
        <v>4.95</v>
      </c>
      <c r="DB209">
        <v>-0.87</v>
      </c>
      <c r="DC209">
        <v>0.5</v>
      </c>
      <c r="DD209">
        <v>2.57</v>
      </c>
      <c r="DE209">
        <v>1.76</v>
      </c>
      <c r="DF209">
        <v>0.12</v>
      </c>
      <c r="DG209">
        <v>11.9</v>
      </c>
      <c r="DH209">
        <v>0.546149</v>
      </c>
      <c r="DI209">
        <v>9.0878699999999996E-3</v>
      </c>
      <c r="DJ209">
        <v>3.1638800000000002E-2</v>
      </c>
      <c r="DK209">
        <v>0.14361299999999999</v>
      </c>
      <c r="DL209">
        <v>-6.98747E-3</v>
      </c>
      <c r="DM209">
        <v>5.8625900000000002E-2</v>
      </c>
      <c r="DN209">
        <v>8.6817800000000001E-2</v>
      </c>
      <c r="DO209">
        <v>0.24510499999999999</v>
      </c>
      <c r="DP209">
        <v>2.02483E-2</v>
      </c>
      <c r="DQ209">
        <v>1.1343000000000001</v>
      </c>
      <c r="DR209">
        <v>0.73048900000000005</v>
      </c>
      <c r="DS209" t="s">
        <v>689</v>
      </c>
      <c r="DT209" t="s">
        <v>700</v>
      </c>
      <c r="DU209" t="s">
        <v>701</v>
      </c>
      <c r="DV209" t="s">
        <v>455</v>
      </c>
      <c r="DW209">
        <v>1.4493300000000001E-2</v>
      </c>
      <c r="DX209">
        <v>1.4128399999999999E-2</v>
      </c>
      <c r="EC209">
        <v>11.54</v>
      </c>
      <c r="ED209">
        <v>0</v>
      </c>
      <c r="EE209">
        <v>12.05</v>
      </c>
      <c r="EF209">
        <v>0</v>
      </c>
      <c r="EG209">
        <v>3.79</v>
      </c>
      <c r="EH209">
        <v>0</v>
      </c>
      <c r="EI209">
        <v>2.93</v>
      </c>
      <c r="EJ209">
        <v>4.8899999999999997</v>
      </c>
      <c r="EK209">
        <v>1</v>
      </c>
      <c r="EL209">
        <v>1</v>
      </c>
      <c r="EM209">
        <v>2.6873</v>
      </c>
      <c r="EP209">
        <v>1</v>
      </c>
      <c r="EQ209">
        <v>1</v>
      </c>
      <c r="ER209">
        <v>26.847999999999999</v>
      </c>
      <c r="ES209">
        <v>27.213000000000001</v>
      </c>
      <c r="ET209">
        <v>26.9893</v>
      </c>
      <c r="EU209">
        <v>27.356400000000001</v>
      </c>
      <c r="EV209">
        <v>522.74</v>
      </c>
      <c r="EW209">
        <v>25.499400000000001</v>
      </c>
      <c r="EX209">
        <v>49.9895</v>
      </c>
      <c r="EY209">
        <v>246.79599999999999</v>
      </c>
      <c r="EZ209">
        <v>0</v>
      </c>
      <c r="FA209">
        <v>-288.58</v>
      </c>
      <c r="FB209">
        <v>0</v>
      </c>
      <c r="FC209">
        <v>0</v>
      </c>
      <c r="FD209">
        <v>110.404</v>
      </c>
      <c r="FE209">
        <v>156.88800000000001</v>
      </c>
      <c r="FF209">
        <v>391.38499999999999</v>
      </c>
      <c r="FG209">
        <v>27.673200000000001</v>
      </c>
      <c r="FH209">
        <v>1242.79</v>
      </c>
      <c r="FI209">
        <v>0</v>
      </c>
      <c r="FJ209">
        <v>0</v>
      </c>
      <c r="FK209">
        <v>0</v>
      </c>
      <c r="FL209">
        <v>252.315</v>
      </c>
      <c r="FM209">
        <v>252.315</v>
      </c>
      <c r="FN209">
        <v>280.07100000000003</v>
      </c>
      <c r="FO209">
        <v>16.9802</v>
      </c>
      <c r="FP209">
        <v>24.994700000000002</v>
      </c>
      <c r="FQ209">
        <v>119.75</v>
      </c>
      <c r="FR209">
        <v>-96.193399999999997</v>
      </c>
      <c r="FS209">
        <v>55.201799999999999</v>
      </c>
      <c r="FT209">
        <v>78.835300000000004</v>
      </c>
      <c r="FU209">
        <v>195.69200000000001</v>
      </c>
      <c r="FV209">
        <v>13.836600000000001</v>
      </c>
      <c r="FW209">
        <v>689.16899999999998</v>
      </c>
      <c r="FX209">
        <v>0</v>
      </c>
      <c r="FY209">
        <v>0</v>
      </c>
      <c r="FZ209">
        <v>252.315</v>
      </c>
      <c r="GA209">
        <v>252.315</v>
      </c>
      <c r="GB209">
        <v>2.6873</v>
      </c>
      <c r="GC209">
        <v>4223.38</v>
      </c>
      <c r="GD209">
        <v>2271.0700000000002</v>
      </c>
      <c r="GE209">
        <v>53.773699999999998</v>
      </c>
      <c r="GF209">
        <v>2.6873</v>
      </c>
      <c r="GG209">
        <v>4223.38</v>
      </c>
      <c r="GH209">
        <v>2248.14</v>
      </c>
      <c r="GI209">
        <v>53.230699999999999</v>
      </c>
      <c r="GJ209">
        <v>0</v>
      </c>
      <c r="GK209">
        <v>0</v>
      </c>
    </row>
    <row r="210" spans="1:193" x14ac:dyDescent="0.3">
      <c r="A210" s="110">
        <v>45966.912743055553</v>
      </c>
      <c r="B210" t="s">
        <v>899</v>
      </c>
      <c r="D210">
        <v>12</v>
      </c>
      <c r="E210">
        <v>1</v>
      </c>
      <c r="F210">
        <v>2100</v>
      </c>
      <c r="G210" t="s">
        <v>452</v>
      </c>
      <c r="H210" t="s">
        <v>453</v>
      </c>
      <c r="I210">
        <v>0.69</v>
      </c>
      <c r="J210">
        <v>0.65</v>
      </c>
      <c r="K210">
        <v>4.0999999999999996</v>
      </c>
      <c r="L210">
        <v>51</v>
      </c>
      <c r="M210">
        <v>1488.46</v>
      </c>
      <c r="N210">
        <v>175.00299999999999</v>
      </c>
      <c r="O210">
        <v>277.07299999999998</v>
      </c>
      <c r="P210">
        <v>1304.79</v>
      </c>
      <c r="Q210">
        <v>0</v>
      </c>
      <c r="R210">
        <v>-4222.1400000000003</v>
      </c>
      <c r="S210">
        <v>0</v>
      </c>
      <c r="T210">
        <v>0</v>
      </c>
      <c r="U210">
        <v>505.55700000000002</v>
      </c>
      <c r="V210">
        <v>934.97</v>
      </c>
      <c r="W210">
        <v>2025.88</v>
      </c>
      <c r="X210">
        <v>119.621</v>
      </c>
      <c r="Y210">
        <v>2609.21</v>
      </c>
      <c r="Z210">
        <v>3245.32</v>
      </c>
      <c r="AA210">
        <v>38.488900000000001</v>
      </c>
      <c r="AB210">
        <v>0</v>
      </c>
      <c r="AC210">
        <v>0</v>
      </c>
      <c r="AD210">
        <v>0</v>
      </c>
      <c r="AE210">
        <v>43.1492</v>
      </c>
      <c r="AF210">
        <v>43.1492</v>
      </c>
      <c r="AG210">
        <v>0</v>
      </c>
      <c r="AH210">
        <v>5.7</v>
      </c>
      <c r="AI210">
        <v>0.6</v>
      </c>
      <c r="AJ210">
        <v>0.88</v>
      </c>
      <c r="AK210">
        <v>4.18</v>
      </c>
      <c r="AL210">
        <v>0</v>
      </c>
      <c r="AM210">
        <v>-5.13</v>
      </c>
      <c r="AN210">
        <v>0</v>
      </c>
      <c r="AO210">
        <v>0</v>
      </c>
      <c r="AP210">
        <v>1.75</v>
      </c>
      <c r="AQ210">
        <v>5.43</v>
      </c>
      <c r="AR210">
        <v>6.66</v>
      </c>
      <c r="AS210">
        <v>0.42</v>
      </c>
      <c r="AT210">
        <v>20.49</v>
      </c>
      <c r="AU210">
        <v>11.36</v>
      </c>
      <c r="AV210">
        <v>2.2799999999999998</v>
      </c>
      <c r="AW210">
        <v>0.11</v>
      </c>
      <c r="AX210">
        <v>0.22</v>
      </c>
      <c r="AY210">
        <v>1.1100000000000001</v>
      </c>
      <c r="AZ210">
        <v>-0.87</v>
      </c>
      <c r="BA210">
        <v>0</v>
      </c>
      <c r="BB210">
        <v>0</v>
      </c>
      <c r="BC210">
        <v>0.5</v>
      </c>
      <c r="BD210">
        <v>2.57</v>
      </c>
      <c r="BE210">
        <v>1.76</v>
      </c>
      <c r="BF210">
        <v>0.12</v>
      </c>
      <c r="BG210">
        <v>7.8</v>
      </c>
      <c r="BH210">
        <v>0.51275999999999999</v>
      </c>
      <c r="BI210">
        <v>8.9793100000000008E-3</v>
      </c>
      <c r="BJ210">
        <v>3.1638800000000002E-2</v>
      </c>
      <c r="BK210">
        <v>0.14572499999999999</v>
      </c>
      <c r="BL210">
        <v>0</v>
      </c>
      <c r="BM210">
        <v>-6.98747E-3</v>
      </c>
      <c r="BN210">
        <v>0</v>
      </c>
      <c r="BO210">
        <v>0</v>
      </c>
      <c r="BP210">
        <v>5.8625900000000002E-2</v>
      </c>
      <c r="BQ210">
        <v>8.6452200000000007E-2</v>
      </c>
      <c r="BR210">
        <v>0.24510499999999999</v>
      </c>
      <c r="BS210">
        <v>2.02483E-2</v>
      </c>
      <c r="BT210">
        <v>1.1025499999999999</v>
      </c>
      <c r="BU210">
        <v>0.69910300000000003</v>
      </c>
      <c r="BV210">
        <v>1642.07</v>
      </c>
      <c r="BW210">
        <v>235.41</v>
      </c>
      <c r="BX210">
        <v>277.07299999999998</v>
      </c>
      <c r="BY210">
        <v>1271.28</v>
      </c>
      <c r="BZ210">
        <v>-4222.1400000000003</v>
      </c>
      <c r="CA210">
        <v>505.55700000000002</v>
      </c>
      <c r="CB210">
        <v>940.84699999999998</v>
      </c>
      <c r="CC210">
        <v>2025.88</v>
      </c>
      <c r="CD210">
        <v>119.621</v>
      </c>
      <c r="CE210">
        <v>2795.6</v>
      </c>
      <c r="CF210">
        <v>3425.83</v>
      </c>
      <c r="CG210">
        <v>73.775199999999998</v>
      </c>
      <c r="CH210">
        <v>0</v>
      </c>
      <c r="CI210">
        <v>0</v>
      </c>
      <c r="CJ210">
        <v>43.1492</v>
      </c>
      <c r="CK210">
        <v>43.1492</v>
      </c>
      <c r="CL210">
        <v>0</v>
      </c>
      <c r="CM210">
        <v>6.27</v>
      </c>
      <c r="CN210">
        <v>0.83</v>
      </c>
      <c r="CO210">
        <v>0.88</v>
      </c>
      <c r="CP210">
        <v>4.07</v>
      </c>
      <c r="CQ210">
        <v>-5.18</v>
      </c>
      <c r="CR210">
        <v>1.75</v>
      </c>
      <c r="CS210">
        <v>5.44</v>
      </c>
      <c r="CT210">
        <v>6.66</v>
      </c>
      <c r="CU210">
        <v>0.42</v>
      </c>
      <c r="CV210">
        <v>21.14</v>
      </c>
      <c r="CW210">
        <v>12.05</v>
      </c>
      <c r="CX210">
        <v>2.5</v>
      </c>
      <c r="CY210">
        <v>0.15</v>
      </c>
      <c r="CZ210">
        <v>0.22</v>
      </c>
      <c r="DA210">
        <v>4.95</v>
      </c>
      <c r="DB210">
        <v>-0.87</v>
      </c>
      <c r="DC210">
        <v>0.5</v>
      </c>
      <c r="DD210">
        <v>2.57</v>
      </c>
      <c r="DE210">
        <v>1.76</v>
      </c>
      <c r="DF210">
        <v>0.12</v>
      </c>
      <c r="DG210">
        <v>11.9</v>
      </c>
      <c r="DH210">
        <v>0.546149</v>
      </c>
      <c r="DI210">
        <v>9.0878699999999996E-3</v>
      </c>
      <c r="DJ210">
        <v>3.1638800000000002E-2</v>
      </c>
      <c r="DK210">
        <v>0.14361299999999999</v>
      </c>
      <c r="DL210">
        <v>-6.98747E-3</v>
      </c>
      <c r="DM210">
        <v>5.8625900000000002E-2</v>
      </c>
      <c r="DN210">
        <v>8.6817800000000001E-2</v>
      </c>
      <c r="DO210">
        <v>0.24510499999999999</v>
      </c>
      <c r="DP210">
        <v>2.02483E-2</v>
      </c>
      <c r="DQ210">
        <v>1.1343000000000001</v>
      </c>
      <c r="DR210">
        <v>0.73048900000000005</v>
      </c>
      <c r="DS210" t="s">
        <v>689</v>
      </c>
      <c r="DT210" t="s">
        <v>700</v>
      </c>
      <c r="DU210" t="s">
        <v>701</v>
      </c>
      <c r="DV210" t="s">
        <v>455</v>
      </c>
      <c r="DW210">
        <v>3.1751599999999998E-2</v>
      </c>
      <c r="DX210">
        <v>3.1385999999999997E-2</v>
      </c>
      <c r="EC210">
        <v>11.36</v>
      </c>
      <c r="ED210">
        <v>0</v>
      </c>
      <c r="EE210">
        <v>12.05</v>
      </c>
      <c r="EF210">
        <v>0</v>
      </c>
      <c r="EG210">
        <v>3.72</v>
      </c>
      <c r="EH210">
        <v>0</v>
      </c>
      <c r="EI210">
        <v>2.93</v>
      </c>
      <c r="EJ210">
        <v>4.8899999999999997</v>
      </c>
      <c r="EK210">
        <v>1</v>
      </c>
      <c r="EL210">
        <v>1</v>
      </c>
      <c r="EM210">
        <v>2.6873</v>
      </c>
      <c r="EP210">
        <v>1</v>
      </c>
      <c r="EQ210">
        <v>1</v>
      </c>
      <c r="ER210">
        <v>26.847999999999999</v>
      </c>
      <c r="ES210">
        <v>27.213000000000001</v>
      </c>
      <c r="ET210">
        <v>26.9893</v>
      </c>
      <c r="EU210">
        <v>27.356400000000001</v>
      </c>
      <c r="EV210">
        <v>507.56200000000001</v>
      </c>
      <c r="EW210">
        <v>25.1934</v>
      </c>
      <c r="EX210">
        <v>49.9895</v>
      </c>
      <c r="EY210">
        <v>246.79499999999999</v>
      </c>
      <c r="EZ210">
        <v>0</v>
      </c>
      <c r="FA210">
        <v>-288.58</v>
      </c>
      <c r="FB210">
        <v>0</v>
      </c>
      <c r="FC210">
        <v>0</v>
      </c>
      <c r="FD210">
        <v>110.404</v>
      </c>
      <c r="FE210">
        <v>156.88200000000001</v>
      </c>
      <c r="FF210">
        <v>391.38499999999999</v>
      </c>
      <c r="FG210">
        <v>27.673200000000001</v>
      </c>
      <c r="FH210">
        <v>1227.3</v>
      </c>
      <c r="FI210">
        <v>0</v>
      </c>
      <c r="FJ210">
        <v>0</v>
      </c>
      <c r="FK210">
        <v>0</v>
      </c>
      <c r="FL210">
        <v>252.315</v>
      </c>
      <c r="FM210">
        <v>252.315</v>
      </c>
      <c r="FN210">
        <v>280.07100000000003</v>
      </c>
      <c r="FO210">
        <v>16.9802</v>
      </c>
      <c r="FP210">
        <v>24.994700000000002</v>
      </c>
      <c r="FQ210">
        <v>119.75</v>
      </c>
      <c r="FR210">
        <v>-96.193399999999997</v>
      </c>
      <c r="FS210">
        <v>55.201799999999999</v>
      </c>
      <c r="FT210">
        <v>78.835300000000004</v>
      </c>
      <c r="FU210">
        <v>195.69200000000001</v>
      </c>
      <c r="FV210">
        <v>13.836600000000001</v>
      </c>
      <c r="FW210">
        <v>689.16899999999998</v>
      </c>
      <c r="FX210">
        <v>0</v>
      </c>
      <c r="FY210">
        <v>0</v>
      </c>
      <c r="FZ210">
        <v>252.315</v>
      </c>
      <c r="GA210">
        <v>252.315</v>
      </c>
      <c r="GB210">
        <v>2.6873</v>
      </c>
      <c r="GC210">
        <v>4223.38</v>
      </c>
      <c r="GD210">
        <v>2270.73</v>
      </c>
      <c r="GE210">
        <v>53.765700000000002</v>
      </c>
      <c r="GF210">
        <v>2.6873</v>
      </c>
      <c r="GG210">
        <v>4223.38</v>
      </c>
      <c r="GH210">
        <v>2248.14</v>
      </c>
      <c r="GI210">
        <v>53.230699999999999</v>
      </c>
      <c r="GJ210">
        <v>0</v>
      </c>
      <c r="GK210">
        <v>0</v>
      </c>
    </row>
    <row r="211" spans="1:193" x14ac:dyDescent="0.3">
      <c r="A211" s="110">
        <v>45966.913356481484</v>
      </c>
      <c r="B211" t="s">
        <v>900</v>
      </c>
      <c r="D211">
        <v>12</v>
      </c>
      <c r="E211">
        <v>1</v>
      </c>
      <c r="F211">
        <v>2100</v>
      </c>
      <c r="G211" t="s">
        <v>452</v>
      </c>
      <c r="H211" t="s">
        <v>453</v>
      </c>
      <c r="I211">
        <v>0.84</v>
      </c>
      <c r="J211">
        <v>0.8</v>
      </c>
      <c r="K211">
        <v>4.16</v>
      </c>
      <c r="L211">
        <v>52</v>
      </c>
      <c r="M211">
        <v>1451.42</v>
      </c>
      <c r="N211">
        <v>173.62799999999999</v>
      </c>
      <c r="O211">
        <v>277.07299999999998</v>
      </c>
      <c r="P211">
        <v>1304.79</v>
      </c>
      <c r="Q211">
        <v>0</v>
      </c>
      <c r="R211">
        <v>-4222.1400000000003</v>
      </c>
      <c r="S211">
        <v>0</v>
      </c>
      <c r="T211">
        <v>0</v>
      </c>
      <c r="U211">
        <v>505.55700000000002</v>
      </c>
      <c r="V211">
        <v>934.94500000000005</v>
      </c>
      <c r="W211">
        <v>2025.88</v>
      </c>
      <c r="X211">
        <v>119.621</v>
      </c>
      <c r="Y211">
        <v>2570.7800000000002</v>
      </c>
      <c r="Z211">
        <v>3206.92</v>
      </c>
      <c r="AA211">
        <v>37.4437</v>
      </c>
      <c r="AB211">
        <v>0</v>
      </c>
      <c r="AC211">
        <v>0</v>
      </c>
      <c r="AD211">
        <v>0</v>
      </c>
      <c r="AE211">
        <v>43.1492</v>
      </c>
      <c r="AF211">
        <v>43.1492</v>
      </c>
      <c r="AG211">
        <v>0</v>
      </c>
      <c r="AH211">
        <v>5.56</v>
      </c>
      <c r="AI211">
        <v>0.59</v>
      </c>
      <c r="AJ211">
        <v>0.88</v>
      </c>
      <c r="AK211">
        <v>4.18</v>
      </c>
      <c r="AL211">
        <v>0</v>
      </c>
      <c r="AM211">
        <v>-5.13</v>
      </c>
      <c r="AN211">
        <v>0</v>
      </c>
      <c r="AO211">
        <v>0</v>
      </c>
      <c r="AP211">
        <v>1.75</v>
      </c>
      <c r="AQ211">
        <v>5.43</v>
      </c>
      <c r="AR211">
        <v>6.66</v>
      </c>
      <c r="AS211">
        <v>0.42</v>
      </c>
      <c r="AT211">
        <v>20.34</v>
      </c>
      <c r="AU211">
        <v>11.21</v>
      </c>
      <c r="AV211">
        <v>2.2200000000000002</v>
      </c>
      <c r="AW211">
        <v>0.11</v>
      </c>
      <c r="AX211">
        <v>0.22</v>
      </c>
      <c r="AY211">
        <v>1.1100000000000001</v>
      </c>
      <c r="AZ211">
        <v>-0.87</v>
      </c>
      <c r="BA211">
        <v>0</v>
      </c>
      <c r="BB211">
        <v>0</v>
      </c>
      <c r="BC211">
        <v>0.5</v>
      </c>
      <c r="BD211">
        <v>2.57</v>
      </c>
      <c r="BE211">
        <v>1.76</v>
      </c>
      <c r="BF211">
        <v>0.12</v>
      </c>
      <c r="BG211">
        <v>7.74</v>
      </c>
      <c r="BH211">
        <v>0.497838</v>
      </c>
      <c r="BI211">
        <v>8.9783499999999995E-3</v>
      </c>
      <c r="BJ211">
        <v>3.1638800000000002E-2</v>
      </c>
      <c r="BK211">
        <v>0.14572599999999999</v>
      </c>
      <c r="BL211">
        <v>0</v>
      </c>
      <c r="BM211">
        <v>-6.98747E-3</v>
      </c>
      <c r="BN211">
        <v>0</v>
      </c>
      <c r="BO211">
        <v>0</v>
      </c>
      <c r="BP211">
        <v>5.8625900000000002E-2</v>
      </c>
      <c r="BQ211">
        <v>8.6451700000000006E-2</v>
      </c>
      <c r="BR211">
        <v>0.24510499999999999</v>
      </c>
      <c r="BS211">
        <v>2.02483E-2</v>
      </c>
      <c r="BT211">
        <v>1.08762</v>
      </c>
      <c r="BU211">
        <v>0.68418100000000004</v>
      </c>
      <c r="BV211">
        <v>1642.07</v>
      </c>
      <c r="BW211">
        <v>235.41</v>
      </c>
      <c r="BX211">
        <v>277.07299999999998</v>
      </c>
      <c r="BY211">
        <v>1271.28</v>
      </c>
      <c r="BZ211">
        <v>-4222.1400000000003</v>
      </c>
      <c r="CA211">
        <v>505.55700000000002</v>
      </c>
      <c r="CB211">
        <v>940.84699999999998</v>
      </c>
      <c r="CC211">
        <v>2025.88</v>
      </c>
      <c r="CD211">
        <v>119.621</v>
      </c>
      <c r="CE211">
        <v>2795.6</v>
      </c>
      <c r="CF211">
        <v>3425.83</v>
      </c>
      <c r="CG211">
        <v>73.775199999999998</v>
      </c>
      <c r="CH211">
        <v>0</v>
      </c>
      <c r="CI211">
        <v>0</v>
      </c>
      <c r="CJ211">
        <v>43.1492</v>
      </c>
      <c r="CK211">
        <v>43.1492</v>
      </c>
      <c r="CL211">
        <v>0</v>
      </c>
      <c r="CM211">
        <v>6.27</v>
      </c>
      <c r="CN211">
        <v>0.83</v>
      </c>
      <c r="CO211">
        <v>0.88</v>
      </c>
      <c r="CP211">
        <v>4.07</v>
      </c>
      <c r="CQ211">
        <v>-5.18</v>
      </c>
      <c r="CR211">
        <v>1.75</v>
      </c>
      <c r="CS211">
        <v>5.44</v>
      </c>
      <c r="CT211">
        <v>6.66</v>
      </c>
      <c r="CU211">
        <v>0.42</v>
      </c>
      <c r="CV211">
        <v>21.14</v>
      </c>
      <c r="CW211">
        <v>12.05</v>
      </c>
      <c r="CX211">
        <v>2.5</v>
      </c>
      <c r="CY211">
        <v>0.15</v>
      </c>
      <c r="CZ211">
        <v>0.22</v>
      </c>
      <c r="DA211">
        <v>4.95</v>
      </c>
      <c r="DB211">
        <v>-0.87</v>
      </c>
      <c r="DC211">
        <v>0.5</v>
      </c>
      <c r="DD211">
        <v>2.57</v>
      </c>
      <c r="DE211">
        <v>1.76</v>
      </c>
      <c r="DF211">
        <v>0.12</v>
      </c>
      <c r="DG211">
        <v>11.9</v>
      </c>
      <c r="DH211">
        <v>0.546149</v>
      </c>
      <c r="DI211">
        <v>9.0878699999999996E-3</v>
      </c>
      <c r="DJ211">
        <v>3.1638800000000002E-2</v>
      </c>
      <c r="DK211">
        <v>0.14361299999999999</v>
      </c>
      <c r="DL211">
        <v>-6.98747E-3</v>
      </c>
      <c r="DM211">
        <v>5.8625900000000002E-2</v>
      </c>
      <c r="DN211">
        <v>8.6817800000000001E-2</v>
      </c>
      <c r="DO211">
        <v>0.24510499999999999</v>
      </c>
      <c r="DP211">
        <v>2.02483E-2</v>
      </c>
      <c r="DQ211">
        <v>1.1343000000000001</v>
      </c>
      <c r="DR211">
        <v>0.73048900000000005</v>
      </c>
      <c r="DS211" t="s">
        <v>689</v>
      </c>
      <c r="DT211" t="s">
        <v>700</v>
      </c>
      <c r="DU211" t="s">
        <v>701</v>
      </c>
      <c r="DV211" t="s">
        <v>455</v>
      </c>
      <c r="DW211">
        <v>4.6674100000000003E-2</v>
      </c>
      <c r="DX211">
        <v>4.6308000000000002E-2</v>
      </c>
      <c r="EC211">
        <v>11.21</v>
      </c>
      <c r="ED211">
        <v>0</v>
      </c>
      <c r="EE211">
        <v>12.05</v>
      </c>
      <c r="EF211">
        <v>0</v>
      </c>
      <c r="EG211">
        <v>3.66</v>
      </c>
      <c r="EH211">
        <v>0</v>
      </c>
      <c r="EI211">
        <v>2.93</v>
      </c>
      <c r="EJ211">
        <v>4.8899999999999997</v>
      </c>
      <c r="EK211">
        <v>1</v>
      </c>
      <c r="EL211">
        <v>1</v>
      </c>
      <c r="EM211">
        <v>2.6873</v>
      </c>
      <c r="EP211">
        <v>1</v>
      </c>
      <c r="EQ211">
        <v>1</v>
      </c>
      <c r="ER211">
        <v>26.847999999999999</v>
      </c>
      <c r="ES211">
        <v>27.213000000000001</v>
      </c>
      <c r="ET211">
        <v>26.9893</v>
      </c>
      <c r="EU211">
        <v>27.356400000000001</v>
      </c>
      <c r="EV211">
        <v>494.46199999999999</v>
      </c>
      <c r="EW211">
        <v>24.9544</v>
      </c>
      <c r="EX211">
        <v>49.9895</v>
      </c>
      <c r="EY211">
        <v>246.79599999999999</v>
      </c>
      <c r="EZ211">
        <v>0</v>
      </c>
      <c r="FA211">
        <v>-288.58</v>
      </c>
      <c r="FB211">
        <v>0</v>
      </c>
      <c r="FC211">
        <v>0</v>
      </c>
      <c r="FD211">
        <v>110.404</v>
      </c>
      <c r="FE211">
        <v>156.87700000000001</v>
      </c>
      <c r="FF211">
        <v>391.38499999999999</v>
      </c>
      <c r="FG211">
        <v>27.673200000000001</v>
      </c>
      <c r="FH211">
        <v>1213.96</v>
      </c>
      <c r="FI211">
        <v>0</v>
      </c>
      <c r="FJ211">
        <v>0</v>
      </c>
      <c r="FK211">
        <v>0</v>
      </c>
      <c r="FL211">
        <v>252.315</v>
      </c>
      <c r="FM211">
        <v>252.315</v>
      </c>
      <c r="FN211">
        <v>280.07100000000003</v>
      </c>
      <c r="FO211">
        <v>16.9802</v>
      </c>
      <c r="FP211">
        <v>24.994700000000002</v>
      </c>
      <c r="FQ211">
        <v>119.75</v>
      </c>
      <c r="FR211">
        <v>-96.193399999999997</v>
      </c>
      <c r="FS211">
        <v>55.201799999999999</v>
      </c>
      <c r="FT211">
        <v>78.835300000000004</v>
      </c>
      <c r="FU211">
        <v>195.69200000000001</v>
      </c>
      <c r="FV211">
        <v>13.836600000000001</v>
      </c>
      <c r="FW211">
        <v>689.16899999999998</v>
      </c>
      <c r="FX211">
        <v>0</v>
      </c>
      <c r="FY211">
        <v>0</v>
      </c>
      <c r="FZ211">
        <v>252.315</v>
      </c>
      <c r="GA211">
        <v>252.315</v>
      </c>
      <c r="GB211">
        <v>2.6873</v>
      </c>
      <c r="GC211">
        <v>4223.38</v>
      </c>
      <c r="GD211">
        <v>2270.48</v>
      </c>
      <c r="GE211">
        <v>53.759700000000002</v>
      </c>
      <c r="GF211">
        <v>2.6873</v>
      </c>
      <c r="GG211">
        <v>4223.38</v>
      </c>
      <c r="GH211">
        <v>2248.14</v>
      </c>
      <c r="GI211">
        <v>53.230699999999999</v>
      </c>
      <c r="GJ211">
        <v>0</v>
      </c>
      <c r="GK211">
        <v>0</v>
      </c>
    </row>
    <row r="212" spans="1:193" x14ac:dyDescent="0.3">
      <c r="A212" s="110">
        <v>45966.913981481484</v>
      </c>
      <c r="B212" t="s">
        <v>901</v>
      </c>
      <c r="D212">
        <v>12</v>
      </c>
      <c r="E212">
        <v>1</v>
      </c>
      <c r="F212">
        <v>2100</v>
      </c>
      <c r="G212" t="s">
        <v>452</v>
      </c>
      <c r="H212" t="s">
        <v>453</v>
      </c>
      <c r="I212">
        <v>0.69</v>
      </c>
      <c r="J212">
        <v>0.65</v>
      </c>
      <c r="K212">
        <v>4.0999999999999996</v>
      </c>
      <c r="L212">
        <v>51</v>
      </c>
      <c r="M212">
        <v>1488.59</v>
      </c>
      <c r="N212">
        <v>175.00899999999999</v>
      </c>
      <c r="O212">
        <v>277.07299999999998</v>
      </c>
      <c r="P212">
        <v>1304.79</v>
      </c>
      <c r="Q212">
        <v>0</v>
      </c>
      <c r="R212">
        <v>-4222.1400000000003</v>
      </c>
      <c r="S212">
        <v>0</v>
      </c>
      <c r="T212">
        <v>0</v>
      </c>
      <c r="U212">
        <v>505.55700000000002</v>
      </c>
      <c r="V212">
        <v>934.97</v>
      </c>
      <c r="W212">
        <v>2025.88</v>
      </c>
      <c r="X212">
        <v>119.621</v>
      </c>
      <c r="Y212">
        <v>2609.35</v>
      </c>
      <c r="Z212">
        <v>3245.46</v>
      </c>
      <c r="AA212">
        <v>38.493499999999997</v>
      </c>
      <c r="AB212">
        <v>0</v>
      </c>
      <c r="AC212">
        <v>0</v>
      </c>
      <c r="AD212">
        <v>0</v>
      </c>
      <c r="AE212">
        <v>43.1492</v>
      </c>
      <c r="AF212">
        <v>43.1492</v>
      </c>
      <c r="AG212">
        <v>0</v>
      </c>
      <c r="AH212">
        <v>5.7</v>
      </c>
      <c r="AI212">
        <v>0.6</v>
      </c>
      <c r="AJ212">
        <v>0.88</v>
      </c>
      <c r="AK212">
        <v>4.18</v>
      </c>
      <c r="AL212">
        <v>0</v>
      </c>
      <c r="AM212">
        <v>-5.13</v>
      </c>
      <c r="AN212">
        <v>0</v>
      </c>
      <c r="AO212">
        <v>0</v>
      </c>
      <c r="AP212">
        <v>1.75</v>
      </c>
      <c r="AQ212">
        <v>5.43</v>
      </c>
      <c r="AR212">
        <v>6.66</v>
      </c>
      <c r="AS212">
        <v>0.42</v>
      </c>
      <c r="AT212">
        <v>20.49</v>
      </c>
      <c r="AU212">
        <v>11.36</v>
      </c>
      <c r="AV212">
        <v>2.2799999999999998</v>
      </c>
      <c r="AW212">
        <v>0.11</v>
      </c>
      <c r="AX212">
        <v>0.22</v>
      </c>
      <c r="AY212">
        <v>1.1100000000000001</v>
      </c>
      <c r="AZ212">
        <v>-0.87</v>
      </c>
      <c r="BA212">
        <v>0</v>
      </c>
      <c r="BB212">
        <v>0</v>
      </c>
      <c r="BC212">
        <v>0.5</v>
      </c>
      <c r="BD212">
        <v>2.57</v>
      </c>
      <c r="BE212">
        <v>1.76</v>
      </c>
      <c r="BF212">
        <v>0.12</v>
      </c>
      <c r="BG212">
        <v>7.8</v>
      </c>
      <c r="BH212">
        <v>0.51280700000000001</v>
      </c>
      <c r="BI212">
        <v>8.9793200000000007E-3</v>
      </c>
      <c r="BJ212">
        <v>3.1638800000000002E-2</v>
      </c>
      <c r="BK212">
        <v>0.14572499999999999</v>
      </c>
      <c r="BL212">
        <v>0</v>
      </c>
      <c r="BM212">
        <v>-6.98747E-3</v>
      </c>
      <c r="BN212">
        <v>0</v>
      </c>
      <c r="BO212">
        <v>0</v>
      </c>
      <c r="BP212">
        <v>5.8625900000000002E-2</v>
      </c>
      <c r="BQ212">
        <v>8.6452200000000007E-2</v>
      </c>
      <c r="BR212">
        <v>0.24510499999999999</v>
      </c>
      <c r="BS212">
        <v>2.02483E-2</v>
      </c>
      <c r="BT212">
        <v>1.10259</v>
      </c>
      <c r="BU212">
        <v>0.69915000000000005</v>
      </c>
      <c r="BV212">
        <v>1642.07</v>
      </c>
      <c r="BW212">
        <v>235.41</v>
      </c>
      <c r="BX212">
        <v>277.07299999999998</v>
      </c>
      <c r="BY212">
        <v>1271.28</v>
      </c>
      <c r="BZ212">
        <v>-4222.1400000000003</v>
      </c>
      <c r="CA212">
        <v>505.55700000000002</v>
      </c>
      <c r="CB212">
        <v>940.84699999999998</v>
      </c>
      <c r="CC212">
        <v>2025.88</v>
      </c>
      <c r="CD212">
        <v>119.621</v>
      </c>
      <c r="CE212">
        <v>2795.6</v>
      </c>
      <c r="CF212">
        <v>3425.83</v>
      </c>
      <c r="CG212">
        <v>73.775199999999998</v>
      </c>
      <c r="CH212">
        <v>0</v>
      </c>
      <c r="CI212">
        <v>0</v>
      </c>
      <c r="CJ212">
        <v>43.1492</v>
      </c>
      <c r="CK212">
        <v>43.1492</v>
      </c>
      <c r="CL212">
        <v>0</v>
      </c>
      <c r="CM212">
        <v>6.27</v>
      </c>
      <c r="CN212">
        <v>0.83</v>
      </c>
      <c r="CO212">
        <v>0.88</v>
      </c>
      <c r="CP212">
        <v>4.07</v>
      </c>
      <c r="CQ212">
        <v>-5.18</v>
      </c>
      <c r="CR212">
        <v>1.75</v>
      </c>
      <c r="CS212">
        <v>5.44</v>
      </c>
      <c r="CT212">
        <v>6.66</v>
      </c>
      <c r="CU212">
        <v>0.42</v>
      </c>
      <c r="CV212">
        <v>21.14</v>
      </c>
      <c r="CW212">
        <v>12.05</v>
      </c>
      <c r="CX212">
        <v>2.5</v>
      </c>
      <c r="CY212">
        <v>0.15</v>
      </c>
      <c r="CZ212">
        <v>0.22</v>
      </c>
      <c r="DA212">
        <v>4.95</v>
      </c>
      <c r="DB212">
        <v>-0.87</v>
      </c>
      <c r="DC212">
        <v>0.5</v>
      </c>
      <c r="DD212">
        <v>2.57</v>
      </c>
      <c r="DE212">
        <v>1.76</v>
      </c>
      <c r="DF212">
        <v>0.12</v>
      </c>
      <c r="DG212">
        <v>11.9</v>
      </c>
      <c r="DH212">
        <v>0.546149</v>
      </c>
      <c r="DI212">
        <v>9.0878699999999996E-3</v>
      </c>
      <c r="DJ212">
        <v>3.1638800000000002E-2</v>
      </c>
      <c r="DK212">
        <v>0.14361299999999999</v>
      </c>
      <c r="DL212">
        <v>-6.98747E-3</v>
      </c>
      <c r="DM212">
        <v>5.8625900000000002E-2</v>
      </c>
      <c r="DN212">
        <v>8.6817800000000001E-2</v>
      </c>
      <c r="DO212">
        <v>0.24510499999999999</v>
      </c>
      <c r="DP212">
        <v>2.02483E-2</v>
      </c>
      <c r="DQ212">
        <v>1.1343000000000001</v>
      </c>
      <c r="DR212">
        <v>0.73048900000000005</v>
      </c>
      <c r="DS212" t="s">
        <v>689</v>
      </c>
      <c r="DT212" t="s">
        <v>700</v>
      </c>
      <c r="DU212" t="s">
        <v>701</v>
      </c>
      <c r="DV212" t="s">
        <v>455</v>
      </c>
      <c r="DW212">
        <v>3.1704000000000003E-2</v>
      </c>
      <c r="DX212">
        <v>3.1338400000000002E-2</v>
      </c>
      <c r="EC212">
        <v>11.36</v>
      </c>
      <c r="ED212">
        <v>0</v>
      </c>
      <c r="EE212">
        <v>12.05</v>
      </c>
      <c r="EF212">
        <v>0</v>
      </c>
      <c r="EG212">
        <v>3.72</v>
      </c>
      <c r="EH212">
        <v>0</v>
      </c>
      <c r="EI212">
        <v>2.93</v>
      </c>
      <c r="EJ212">
        <v>4.8899999999999997</v>
      </c>
      <c r="EK212">
        <v>1</v>
      </c>
      <c r="EL212">
        <v>1</v>
      </c>
      <c r="EM212">
        <v>2.6873</v>
      </c>
      <c r="EP212">
        <v>1</v>
      </c>
      <c r="EQ212">
        <v>1</v>
      </c>
      <c r="ER212">
        <v>26.847999999999999</v>
      </c>
      <c r="ES212">
        <v>27.213000000000001</v>
      </c>
      <c r="ET212">
        <v>26.9893</v>
      </c>
      <c r="EU212">
        <v>27.356400000000001</v>
      </c>
      <c r="EV212">
        <v>507.60700000000003</v>
      </c>
      <c r="EW212">
        <v>25.194500000000001</v>
      </c>
      <c r="EX212">
        <v>49.9895</v>
      </c>
      <c r="EY212">
        <v>246.79499999999999</v>
      </c>
      <c r="EZ212">
        <v>0</v>
      </c>
      <c r="FA212">
        <v>-288.58</v>
      </c>
      <c r="FB212">
        <v>0</v>
      </c>
      <c r="FC212">
        <v>0</v>
      </c>
      <c r="FD212">
        <v>110.404</v>
      </c>
      <c r="FE212">
        <v>156.88200000000001</v>
      </c>
      <c r="FF212">
        <v>391.38499999999999</v>
      </c>
      <c r="FG212">
        <v>27.673200000000001</v>
      </c>
      <c r="FH212">
        <v>1227.3499999999999</v>
      </c>
      <c r="FI212">
        <v>0</v>
      </c>
      <c r="FJ212">
        <v>0</v>
      </c>
      <c r="FK212">
        <v>0</v>
      </c>
      <c r="FL212">
        <v>252.315</v>
      </c>
      <c r="FM212">
        <v>252.315</v>
      </c>
      <c r="FN212">
        <v>280.07100000000003</v>
      </c>
      <c r="FO212">
        <v>16.9802</v>
      </c>
      <c r="FP212">
        <v>24.994700000000002</v>
      </c>
      <c r="FQ212">
        <v>119.75</v>
      </c>
      <c r="FR212">
        <v>-96.193399999999997</v>
      </c>
      <c r="FS212">
        <v>55.201799999999999</v>
      </c>
      <c r="FT212">
        <v>78.835300000000004</v>
      </c>
      <c r="FU212">
        <v>195.69200000000001</v>
      </c>
      <c r="FV212">
        <v>13.836600000000001</v>
      </c>
      <c r="FW212">
        <v>689.16899999999998</v>
      </c>
      <c r="FX212">
        <v>0</v>
      </c>
      <c r="FY212">
        <v>0</v>
      </c>
      <c r="FZ212">
        <v>252.315</v>
      </c>
      <c r="GA212">
        <v>252.315</v>
      </c>
      <c r="GB212">
        <v>2.6873</v>
      </c>
      <c r="GC212">
        <v>4223.38</v>
      </c>
      <c r="GD212">
        <v>2270.73</v>
      </c>
      <c r="GE212">
        <v>53.765700000000002</v>
      </c>
      <c r="GF212">
        <v>2.6873</v>
      </c>
      <c r="GG212">
        <v>4223.38</v>
      </c>
      <c r="GH212">
        <v>2248.14</v>
      </c>
      <c r="GI212">
        <v>53.230699999999999</v>
      </c>
      <c r="GJ212">
        <v>0</v>
      </c>
      <c r="GK212">
        <v>0</v>
      </c>
    </row>
    <row r="213" spans="1:193" x14ac:dyDescent="0.3">
      <c r="A213" s="110">
        <v>45966.914629629631</v>
      </c>
      <c r="B213" t="s">
        <v>902</v>
      </c>
      <c r="D213">
        <v>12</v>
      </c>
      <c r="E213">
        <v>1</v>
      </c>
      <c r="F213">
        <v>2100</v>
      </c>
      <c r="G213" t="s">
        <v>452</v>
      </c>
      <c r="H213" t="s">
        <v>453</v>
      </c>
      <c r="I213">
        <v>0.89</v>
      </c>
      <c r="J213">
        <v>0.85</v>
      </c>
      <c r="K213">
        <v>4.17</v>
      </c>
      <c r="L213">
        <v>52</v>
      </c>
      <c r="M213">
        <v>1439.43</v>
      </c>
      <c r="N213">
        <v>173.21700000000001</v>
      </c>
      <c r="O213">
        <v>277.07299999999998</v>
      </c>
      <c r="P213">
        <v>1304.79</v>
      </c>
      <c r="Q213">
        <v>0</v>
      </c>
      <c r="R213">
        <v>-4222.1400000000003</v>
      </c>
      <c r="S213">
        <v>0</v>
      </c>
      <c r="T213">
        <v>0</v>
      </c>
      <c r="U213">
        <v>505.55700000000002</v>
      </c>
      <c r="V213">
        <v>934.93700000000001</v>
      </c>
      <c r="W213">
        <v>2025.88</v>
      </c>
      <c r="X213">
        <v>119.621</v>
      </c>
      <c r="Y213">
        <v>2558.37</v>
      </c>
      <c r="Z213">
        <v>3194.52</v>
      </c>
      <c r="AA213">
        <v>37.1325</v>
      </c>
      <c r="AB213">
        <v>0</v>
      </c>
      <c r="AC213">
        <v>0</v>
      </c>
      <c r="AD213">
        <v>0</v>
      </c>
      <c r="AE213">
        <v>43.1492</v>
      </c>
      <c r="AF213">
        <v>43.1492</v>
      </c>
      <c r="AG213">
        <v>0</v>
      </c>
      <c r="AH213">
        <v>5.51</v>
      </c>
      <c r="AI213">
        <v>0.59</v>
      </c>
      <c r="AJ213">
        <v>0.88</v>
      </c>
      <c r="AK213">
        <v>4.18</v>
      </c>
      <c r="AL213">
        <v>0</v>
      </c>
      <c r="AM213">
        <v>-5.13</v>
      </c>
      <c r="AN213">
        <v>0</v>
      </c>
      <c r="AO213">
        <v>0</v>
      </c>
      <c r="AP213">
        <v>1.75</v>
      </c>
      <c r="AQ213">
        <v>5.43</v>
      </c>
      <c r="AR213">
        <v>6.66</v>
      </c>
      <c r="AS213">
        <v>0.42</v>
      </c>
      <c r="AT213">
        <v>20.29</v>
      </c>
      <c r="AU213">
        <v>11.16</v>
      </c>
      <c r="AV213">
        <v>2.21</v>
      </c>
      <c r="AW213">
        <v>0.11</v>
      </c>
      <c r="AX213">
        <v>0.22</v>
      </c>
      <c r="AY213">
        <v>1.1100000000000001</v>
      </c>
      <c r="AZ213">
        <v>-0.87</v>
      </c>
      <c r="BA213">
        <v>0</v>
      </c>
      <c r="BB213">
        <v>0</v>
      </c>
      <c r="BC213">
        <v>0.5</v>
      </c>
      <c r="BD213">
        <v>2.57</v>
      </c>
      <c r="BE213">
        <v>1.76</v>
      </c>
      <c r="BF213">
        <v>0.12</v>
      </c>
      <c r="BG213">
        <v>7.73</v>
      </c>
      <c r="BH213">
        <v>0.493029</v>
      </c>
      <c r="BI213">
        <v>8.9780299999999997E-3</v>
      </c>
      <c r="BJ213">
        <v>3.1638800000000002E-2</v>
      </c>
      <c r="BK213">
        <v>0.14572399999999999</v>
      </c>
      <c r="BL213">
        <v>0</v>
      </c>
      <c r="BM213">
        <v>-6.98747E-3</v>
      </c>
      <c r="BN213">
        <v>0</v>
      </c>
      <c r="BO213">
        <v>0</v>
      </c>
      <c r="BP213">
        <v>5.8625900000000002E-2</v>
      </c>
      <c r="BQ213">
        <v>8.6451500000000001E-2</v>
      </c>
      <c r="BR213">
        <v>0.24510499999999999</v>
      </c>
      <c r="BS213">
        <v>2.02483E-2</v>
      </c>
      <c r="BT213">
        <v>1.0828100000000001</v>
      </c>
      <c r="BU213">
        <v>0.67937000000000003</v>
      </c>
      <c r="BV213">
        <v>1642.07</v>
      </c>
      <c r="BW213">
        <v>235.41</v>
      </c>
      <c r="BX213">
        <v>277.07299999999998</v>
      </c>
      <c r="BY213">
        <v>1271.28</v>
      </c>
      <c r="BZ213">
        <v>-4222.1400000000003</v>
      </c>
      <c r="CA213">
        <v>505.55700000000002</v>
      </c>
      <c r="CB213">
        <v>940.84699999999998</v>
      </c>
      <c r="CC213">
        <v>2025.88</v>
      </c>
      <c r="CD213">
        <v>119.621</v>
      </c>
      <c r="CE213">
        <v>2795.6</v>
      </c>
      <c r="CF213">
        <v>3425.83</v>
      </c>
      <c r="CG213">
        <v>73.775199999999998</v>
      </c>
      <c r="CH213">
        <v>0</v>
      </c>
      <c r="CI213">
        <v>0</v>
      </c>
      <c r="CJ213">
        <v>43.1492</v>
      </c>
      <c r="CK213">
        <v>43.1492</v>
      </c>
      <c r="CL213">
        <v>0</v>
      </c>
      <c r="CM213">
        <v>6.27</v>
      </c>
      <c r="CN213">
        <v>0.83</v>
      </c>
      <c r="CO213">
        <v>0.88</v>
      </c>
      <c r="CP213">
        <v>4.07</v>
      </c>
      <c r="CQ213">
        <v>-5.18</v>
      </c>
      <c r="CR213">
        <v>1.75</v>
      </c>
      <c r="CS213">
        <v>5.44</v>
      </c>
      <c r="CT213">
        <v>6.66</v>
      </c>
      <c r="CU213">
        <v>0.42</v>
      </c>
      <c r="CV213">
        <v>21.14</v>
      </c>
      <c r="CW213">
        <v>12.05</v>
      </c>
      <c r="CX213">
        <v>2.5</v>
      </c>
      <c r="CY213">
        <v>0.15</v>
      </c>
      <c r="CZ213">
        <v>0.22</v>
      </c>
      <c r="DA213">
        <v>4.95</v>
      </c>
      <c r="DB213">
        <v>-0.87</v>
      </c>
      <c r="DC213">
        <v>0.5</v>
      </c>
      <c r="DD213">
        <v>2.57</v>
      </c>
      <c r="DE213">
        <v>1.76</v>
      </c>
      <c r="DF213">
        <v>0.12</v>
      </c>
      <c r="DG213">
        <v>11.9</v>
      </c>
      <c r="DH213">
        <v>0.546149</v>
      </c>
      <c r="DI213">
        <v>9.0878699999999996E-3</v>
      </c>
      <c r="DJ213">
        <v>3.1638800000000002E-2</v>
      </c>
      <c r="DK213">
        <v>0.14361299999999999</v>
      </c>
      <c r="DL213">
        <v>-6.98747E-3</v>
      </c>
      <c r="DM213">
        <v>5.8625900000000002E-2</v>
      </c>
      <c r="DN213">
        <v>8.6817800000000001E-2</v>
      </c>
      <c r="DO213">
        <v>0.24510499999999999</v>
      </c>
      <c r="DP213">
        <v>2.02483E-2</v>
      </c>
      <c r="DQ213">
        <v>1.1343000000000001</v>
      </c>
      <c r="DR213">
        <v>0.73048900000000005</v>
      </c>
      <c r="DS213" t="s">
        <v>689</v>
      </c>
      <c r="DT213" t="s">
        <v>700</v>
      </c>
      <c r="DU213" t="s">
        <v>701</v>
      </c>
      <c r="DV213" t="s">
        <v>455</v>
      </c>
      <c r="DW213">
        <v>5.1484700000000001E-2</v>
      </c>
      <c r="DX213">
        <v>5.1118499999999997E-2</v>
      </c>
      <c r="EC213">
        <v>11.16</v>
      </c>
      <c r="ED213">
        <v>0</v>
      </c>
      <c r="EE213">
        <v>12.05</v>
      </c>
      <c r="EF213">
        <v>0</v>
      </c>
      <c r="EG213">
        <v>3.65</v>
      </c>
      <c r="EH213">
        <v>0</v>
      </c>
      <c r="EI213">
        <v>2.93</v>
      </c>
      <c r="EJ213">
        <v>4.8899999999999997</v>
      </c>
      <c r="EK213">
        <v>1</v>
      </c>
      <c r="EL213">
        <v>1</v>
      </c>
      <c r="EM213">
        <v>2.6873</v>
      </c>
      <c r="EP213">
        <v>1</v>
      </c>
      <c r="EQ213">
        <v>1</v>
      </c>
      <c r="ER213">
        <v>26.847999999999999</v>
      </c>
      <c r="ES213">
        <v>27.213000000000001</v>
      </c>
      <c r="ET213">
        <v>26.9893</v>
      </c>
      <c r="EU213">
        <v>27.356400000000001</v>
      </c>
      <c r="EV213">
        <v>490.21199999999999</v>
      </c>
      <c r="EW213">
        <v>24.882200000000001</v>
      </c>
      <c r="EX213">
        <v>49.9895</v>
      </c>
      <c r="EY213">
        <v>246.797</v>
      </c>
      <c r="EZ213">
        <v>0</v>
      </c>
      <c r="FA213">
        <v>-288.58</v>
      </c>
      <c r="FB213">
        <v>0</v>
      </c>
      <c r="FC213">
        <v>0</v>
      </c>
      <c r="FD213">
        <v>110.404</v>
      </c>
      <c r="FE213">
        <v>156.875</v>
      </c>
      <c r="FF213">
        <v>391.38499999999999</v>
      </c>
      <c r="FG213">
        <v>27.673200000000001</v>
      </c>
      <c r="FH213">
        <v>1209.6400000000001</v>
      </c>
      <c r="FI213">
        <v>0</v>
      </c>
      <c r="FJ213">
        <v>0</v>
      </c>
      <c r="FK213">
        <v>0</v>
      </c>
      <c r="FL213">
        <v>252.315</v>
      </c>
      <c r="FM213">
        <v>252.315</v>
      </c>
      <c r="FN213">
        <v>280.07100000000003</v>
      </c>
      <c r="FO213">
        <v>16.9802</v>
      </c>
      <c r="FP213">
        <v>24.994700000000002</v>
      </c>
      <c r="FQ213">
        <v>119.75</v>
      </c>
      <c r="FR213">
        <v>-96.193399999999997</v>
      </c>
      <c r="FS213">
        <v>55.201799999999999</v>
      </c>
      <c r="FT213">
        <v>78.835300000000004</v>
      </c>
      <c r="FU213">
        <v>195.69200000000001</v>
      </c>
      <c r="FV213">
        <v>13.836600000000001</v>
      </c>
      <c r="FW213">
        <v>689.16899999999998</v>
      </c>
      <c r="FX213">
        <v>0</v>
      </c>
      <c r="FY213">
        <v>0</v>
      </c>
      <c r="FZ213">
        <v>252.315</v>
      </c>
      <c r="GA213">
        <v>252.315</v>
      </c>
      <c r="GB213">
        <v>2.6873</v>
      </c>
      <c r="GC213">
        <v>4223.38</v>
      </c>
      <c r="GD213">
        <v>2270.39</v>
      </c>
      <c r="GE213">
        <v>53.7577</v>
      </c>
      <c r="GF213">
        <v>2.6873</v>
      </c>
      <c r="GG213">
        <v>4223.38</v>
      </c>
      <c r="GH213">
        <v>2248.14</v>
      </c>
      <c r="GI213">
        <v>53.230699999999999</v>
      </c>
      <c r="GJ213">
        <v>0</v>
      </c>
      <c r="GK213">
        <v>0</v>
      </c>
    </row>
    <row r="214" spans="1:193" x14ac:dyDescent="0.3">
      <c r="A214" s="110">
        <v>45966.915277777778</v>
      </c>
      <c r="B214" t="s">
        <v>903</v>
      </c>
      <c r="D214">
        <v>12</v>
      </c>
      <c r="E214">
        <v>1</v>
      </c>
      <c r="F214">
        <v>2100</v>
      </c>
      <c r="G214" t="s">
        <v>452</v>
      </c>
      <c r="H214" t="s">
        <v>453</v>
      </c>
      <c r="I214">
        <v>0.88</v>
      </c>
      <c r="J214">
        <v>0.84</v>
      </c>
      <c r="K214">
        <v>4.17</v>
      </c>
      <c r="L214">
        <v>52</v>
      </c>
      <c r="M214">
        <v>1440.85</v>
      </c>
      <c r="N214">
        <v>173.26499999999999</v>
      </c>
      <c r="O214">
        <v>277.07299999999998</v>
      </c>
      <c r="P214">
        <v>1304.79</v>
      </c>
      <c r="Q214">
        <v>0</v>
      </c>
      <c r="R214">
        <v>-4222.1400000000003</v>
      </c>
      <c r="S214">
        <v>0</v>
      </c>
      <c r="T214">
        <v>0</v>
      </c>
      <c r="U214">
        <v>505.55700000000002</v>
      </c>
      <c r="V214">
        <v>934.93799999999999</v>
      </c>
      <c r="W214">
        <v>2025.88</v>
      </c>
      <c r="X214">
        <v>119.621</v>
      </c>
      <c r="Y214">
        <v>2559.84</v>
      </c>
      <c r="Z214">
        <v>3195.98</v>
      </c>
      <c r="AA214">
        <v>37.1693</v>
      </c>
      <c r="AB214">
        <v>0</v>
      </c>
      <c r="AC214">
        <v>0</v>
      </c>
      <c r="AD214">
        <v>0</v>
      </c>
      <c r="AE214">
        <v>43.1492</v>
      </c>
      <c r="AF214">
        <v>43.1492</v>
      </c>
      <c r="AG214">
        <v>0</v>
      </c>
      <c r="AH214">
        <v>5.52</v>
      </c>
      <c r="AI214">
        <v>0.59</v>
      </c>
      <c r="AJ214">
        <v>0.88</v>
      </c>
      <c r="AK214">
        <v>4.18</v>
      </c>
      <c r="AL214">
        <v>0</v>
      </c>
      <c r="AM214">
        <v>-5.13</v>
      </c>
      <c r="AN214">
        <v>0</v>
      </c>
      <c r="AO214">
        <v>0</v>
      </c>
      <c r="AP214">
        <v>1.75</v>
      </c>
      <c r="AQ214">
        <v>5.43</v>
      </c>
      <c r="AR214">
        <v>6.66</v>
      </c>
      <c r="AS214">
        <v>0.42</v>
      </c>
      <c r="AT214">
        <v>20.3</v>
      </c>
      <c r="AU214">
        <v>11.17</v>
      </c>
      <c r="AV214">
        <v>2.21</v>
      </c>
      <c r="AW214">
        <v>0.11</v>
      </c>
      <c r="AX214">
        <v>0.22</v>
      </c>
      <c r="AY214">
        <v>1.1100000000000001</v>
      </c>
      <c r="AZ214">
        <v>-0.87</v>
      </c>
      <c r="BA214">
        <v>0</v>
      </c>
      <c r="BB214">
        <v>0</v>
      </c>
      <c r="BC214">
        <v>0.5</v>
      </c>
      <c r="BD214">
        <v>2.57</v>
      </c>
      <c r="BE214">
        <v>1.76</v>
      </c>
      <c r="BF214">
        <v>0.12</v>
      </c>
      <c r="BG214">
        <v>7.73</v>
      </c>
      <c r="BH214">
        <v>0.49360300000000001</v>
      </c>
      <c r="BI214">
        <v>8.9780599999999995E-3</v>
      </c>
      <c r="BJ214">
        <v>3.1638800000000002E-2</v>
      </c>
      <c r="BK214">
        <v>0.14572399999999999</v>
      </c>
      <c r="BL214">
        <v>0</v>
      </c>
      <c r="BM214">
        <v>-6.98747E-3</v>
      </c>
      <c r="BN214">
        <v>0</v>
      </c>
      <c r="BO214">
        <v>0</v>
      </c>
      <c r="BP214">
        <v>5.8625900000000002E-2</v>
      </c>
      <c r="BQ214">
        <v>8.6451500000000001E-2</v>
      </c>
      <c r="BR214">
        <v>0.24510499999999999</v>
      </c>
      <c r="BS214">
        <v>2.02483E-2</v>
      </c>
      <c r="BT214">
        <v>1.0833900000000001</v>
      </c>
      <c r="BU214">
        <v>0.67994500000000002</v>
      </c>
      <c r="BV214">
        <v>1642.07</v>
      </c>
      <c r="BW214">
        <v>235.41</v>
      </c>
      <c r="BX214">
        <v>277.07299999999998</v>
      </c>
      <c r="BY214">
        <v>1271.28</v>
      </c>
      <c r="BZ214">
        <v>-4222.1400000000003</v>
      </c>
      <c r="CA214">
        <v>505.55700000000002</v>
      </c>
      <c r="CB214">
        <v>940.84699999999998</v>
      </c>
      <c r="CC214">
        <v>2025.88</v>
      </c>
      <c r="CD214">
        <v>119.621</v>
      </c>
      <c r="CE214">
        <v>2795.6</v>
      </c>
      <c r="CF214">
        <v>3425.83</v>
      </c>
      <c r="CG214">
        <v>73.775199999999998</v>
      </c>
      <c r="CH214">
        <v>0</v>
      </c>
      <c r="CI214">
        <v>0</v>
      </c>
      <c r="CJ214">
        <v>43.1492</v>
      </c>
      <c r="CK214">
        <v>43.1492</v>
      </c>
      <c r="CL214">
        <v>0</v>
      </c>
      <c r="CM214">
        <v>6.27</v>
      </c>
      <c r="CN214">
        <v>0.83</v>
      </c>
      <c r="CO214">
        <v>0.88</v>
      </c>
      <c r="CP214">
        <v>4.07</v>
      </c>
      <c r="CQ214">
        <v>-5.18</v>
      </c>
      <c r="CR214">
        <v>1.75</v>
      </c>
      <c r="CS214">
        <v>5.44</v>
      </c>
      <c r="CT214">
        <v>6.66</v>
      </c>
      <c r="CU214">
        <v>0.42</v>
      </c>
      <c r="CV214">
        <v>21.14</v>
      </c>
      <c r="CW214">
        <v>12.05</v>
      </c>
      <c r="CX214">
        <v>2.5</v>
      </c>
      <c r="CY214">
        <v>0.15</v>
      </c>
      <c r="CZ214">
        <v>0.22</v>
      </c>
      <c r="DA214">
        <v>4.95</v>
      </c>
      <c r="DB214">
        <v>-0.87</v>
      </c>
      <c r="DC214">
        <v>0.5</v>
      </c>
      <c r="DD214">
        <v>2.57</v>
      </c>
      <c r="DE214">
        <v>1.76</v>
      </c>
      <c r="DF214">
        <v>0.12</v>
      </c>
      <c r="DG214">
        <v>11.9</v>
      </c>
      <c r="DH214">
        <v>0.546149</v>
      </c>
      <c r="DI214">
        <v>9.0878699999999996E-3</v>
      </c>
      <c r="DJ214">
        <v>3.1638800000000002E-2</v>
      </c>
      <c r="DK214">
        <v>0.14361299999999999</v>
      </c>
      <c r="DL214">
        <v>-6.98747E-3</v>
      </c>
      <c r="DM214">
        <v>5.8625900000000002E-2</v>
      </c>
      <c r="DN214">
        <v>8.6817800000000001E-2</v>
      </c>
      <c r="DO214">
        <v>0.24510499999999999</v>
      </c>
      <c r="DP214">
        <v>2.02483E-2</v>
      </c>
      <c r="DQ214">
        <v>1.1343000000000001</v>
      </c>
      <c r="DR214">
        <v>0.73048900000000005</v>
      </c>
      <c r="DS214" t="s">
        <v>689</v>
      </c>
      <c r="DT214" t="s">
        <v>700</v>
      </c>
      <c r="DU214" t="s">
        <v>701</v>
      </c>
      <c r="DV214" t="s">
        <v>455</v>
      </c>
      <c r="DW214">
        <v>5.0910400000000001E-2</v>
      </c>
      <c r="DX214">
        <v>5.0544199999999997E-2</v>
      </c>
      <c r="EC214">
        <v>11.17</v>
      </c>
      <c r="ED214">
        <v>0</v>
      </c>
      <c r="EE214">
        <v>12.05</v>
      </c>
      <c r="EF214">
        <v>0</v>
      </c>
      <c r="EG214">
        <v>3.65</v>
      </c>
      <c r="EH214">
        <v>0</v>
      </c>
      <c r="EI214">
        <v>2.93</v>
      </c>
      <c r="EJ214">
        <v>4.8899999999999997</v>
      </c>
      <c r="EK214">
        <v>1</v>
      </c>
      <c r="EL214">
        <v>1</v>
      </c>
      <c r="EM214">
        <v>2.6873</v>
      </c>
      <c r="EP214">
        <v>1</v>
      </c>
      <c r="EQ214">
        <v>1</v>
      </c>
      <c r="ER214">
        <v>26.847999999999999</v>
      </c>
      <c r="ES214">
        <v>27.213000000000001</v>
      </c>
      <c r="ET214">
        <v>26.9893</v>
      </c>
      <c r="EU214">
        <v>27.356400000000001</v>
      </c>
      <c r="EV214">
        <v>490.71600000000001</v>
      </c>
      <c r="EW214">
        <v>24.890599999999999</v>
      </c>
      <c r="EX214">
        <v>49.9895</v>
      </c>
      <c r="EY214">
        <v>246.797</v>
      </c>
      <c r="EZ214">
        <v>0</v>
      </c>
      <c r="FA214">
        <v>-288.58</v>
      </c>
      <c r="FB214">
        <v>0</v>
      </c>
      <c r="FC214">
        <v>0</v>
      </c>
      <c r="FD214">
        <v>110.404</v>
      </c>
      <c r="FE214">
        <v>156.875</v>
      </c>
      <c r="FF214">
        <v>391.38499999999999</v>
      </c>
      <c r="FG214">
        <v>27.673200000000001</v>
      </c>
      <c r="FH214">
        <v>1210.1500000000001</v>
      </c>
      <c r="FI214">
        <v>0</v>
      </c>
      <c r="FJ214">
        <v>0</v>
      </c>
      <c r="FK214">
        <v>0</v>
      </c>
      <c r="FL214">
        <v>252.315</v>
      </c>
      <c r="FM214">
        <v>252.315</v>
      </c>
      <c r="FN214">
        <v>280.07100000000003</v>
      </c>
      <c r="FO214">
        <v>16.9802</v>
      </c>
      <c r="FP214">
        <v>24.994700000000002</v>
      </c>
      <c r="FQ214">
        <v>119.75</v>
      </c>
      <c r="FR214">
        <v>-96.193399999999997</v>
      </c>
      <c r="FS214">
        <v>55.201799999999999</v>
      </c>
      <c r="FT214">
        <v>78.835300000000004</v>
      </c>
      <c r="FU214">
        <v>195.69200000000001</v>
      </c>
      <c r="FV214">
        <v>13.836600000000001</v>
      </c>
      <c r="FW214">
        <v>689.16899999999998</v>
      </c>
      <c r="FX214">
        <v>0</v>
      </c>
      <c r="FY214">
        <v>0</v>
      </c>
      <c r="FZ214">
        <v>252.315</v>
      </c>
      <c r="GA214">
        <v>252.315</v>
      </c>
      <c r="GB214">
        <v>2.6873</v>
      </c>
      <c r="GC214">
        <v>4223.38</v>
      </c>
      <c r="GD214">
        <v>2270.4</v>
      </c>
      <c r="GE214">
        <v>53.757899999999999</v>
      </c>
      <c r="GF214">
        <v>2.6873</v>
      </c>
      <c r="GG214">
        <v>4223.38</v>
      </c>
      <c r="GH214">
        <v>2248.14</v>
      </c>
      <c r="GI214">
        <v>53.230699999999999</v>
      </c>
      <c r="GJ214">
        <v>0</v>
      </c>
      <c r="GK214">
        <v>0</v>
      </c>
    </row>
    <row r="215" spans="1:193" x14ac:dyDescent="0.3">
      <c r="A215" s="110">
        <v>45966.915925925925</v>
      </c>
      <c r="B215" t="s">
        <v>904</v>
      </c>
      <c r="D215">
        <v>12</v>
      </c>
      <c r="E215">
        <v>1</v>
      </c>
      <c r="F215">
        <v>2100</v>
      </c>
      <c r="G215" t="s">
        <v>452</v>
      </c>
      <c r="H215" t="s">
        <v>453</v>
      </c>
      <c r="I215">
        <v>0.89</v>
      </c>
      <c r="J215">
        <v>0.85</v>
      </c>
      <c r="K215">
        <v>4.18</v>
      </c>
      <c r="L215">
        <v>52</v>
      </c>
      <c r="M215">
        <v>1439.1</v>
      </c>
      <c r="N215">
        <v>173.203</v>
      </c>
      <c r="O215">
        <v>277.07299999999998</v>
      </c>
      <c r="P215">
        <v>1304.79</v>
      </c>
      <c r="Q215">
        <v>0</v>
      </c>
      <c r="R215">
        <v>-4222.1400000000003</v>
      </c>
      <c r="S215">
        <v>0</v>
      </c>
      <c r="T215">
        <v>0</v>
      </c>
      <c r="U215">
        <v>505.55700000000002</v>
      </c>
      <c r="V215">
        <v>934.93700000000001</v>
      </c>
      <c r="W215">
        <v>2025.88</v>
      </c>
      <c r="X215">
        <v>119.621</v>
      </c>
      <c r="Y215">
        <v>2558.02</v>
      </c>
      <c r="Z215">
        <v>3194.17</v>
      </c>
      <c r="AA215">
        <v>37.122300000000003</v>
      </c>
      <c r="AB215">
        <v>0</v>
      </c>
      <c r="AC215">
        <v>0</v>
      </c>
      <c r="AD215">
        <v>0</v>
      </c>
      <c r="AE215">
        <v>43.1492</v>
      </c>
      <c r="AF215">
        <v>43.1492</v>
      </c>
      <c r="AG215">
        <v>0</v>
      </c>
      <c r="AH215">
        <v>5.51</v>
      </c>
      <c r="AI215">
        <v>0.59</v>
      </c>
      <c r="AJ215">
        <v>0.88</v>
      </c>
      <c r="AK215">
        <v>4.18</v>
      </c>
      <c r="AL215">
        <v>0</v>
      </c>
      <c r="AM215">
        <v>-5.13</v>
      </c>
      <c r="AN215">
        <v>0</v>
      </c>
      <c r="AO215">
        <v>0</v>
      </c>
      <c r="AP215">
        <v>1.75</v>
      </c>
      <c r="AQ215">
        <v>5.43</v>
      </c>
      <c r="AR215">
        <v>6.66</v>
      </c>
      <c r="AS215">
        <v>0.42</v>
      </c>
      <c r="AT215">
        <v>20.29</v>
      </c>
      <c r="AU215">
        <v>11.16</v>
      </c>
      <c r="AV215">
        <v>2.2000000000000002</v>
      </c>
      <c r="AW215">
        <v>0.11</v>
      </c>
      <c r="AX215">
        <v>0.22</v>
      </c>
      <c r="AY215">
        <v>1.1100000000000001</v>
      </c>
      <c r="AZ215">
        <v>-0.87</v>
      </c>
      <c r="BA215">
        <v>0</v>
      </c>
      <c r="BB215">
        <v>0</v>
      </c>
      <c r="BC215">
        <v>0.5</v>
      </c>
      <c r="BD215">
        <v>2.57</v>
      </c>
      <c r="BE215">
        <v>1.76</v>
      </c>
      <c r="BF215">
        <v>0.12</v>
      </c>
      <c r="BG215">
        <v>7.72</v>
      </c>
      <c r="BH215">
        <v>0.49289899999999998</v>
      </c>
      <c r="BI215">
        <v>8.9780199999999998E-3</v>
      </c>
      <c r="BJ215">
        <v>3.1638800000000002E-2</v>
      </c>
      <c r="BK215">
        <v>0.14572399999999999</v>
      </c>
      <c r="BL215">
        <v>0</v>
      </c>
      <c r="BM215">
        <v>-6.98747E-3</v>
      </c>
      <c r="BN215">
        <v>0</v>
      </c>
      <c r="BO215">
        <v>0</v>
      </c>
      <c r="BP215">
        <v>5.8625900000000002E-2</v>
      </c>
      <c r="BQ215">
        <v>8.6451500000000001E-2</v>
      </c>
      <c r="BR215">
        <v>0.24510499999999999</v>
      </c>
      <c r="BS215">
        <v>2.02483E-2</v>
      </c>
      <c r="BT215">
        <v>1.0826800000000001</v>
      </c>
      <c r="BU215">
        <v>0.67923999999999995</v>
      </c>
      <c r="BV215">
        <v>1642.07</v>
      </c>
      <c r="BW215">
        <v>235.41</v>
      </c>
      <c r="BX215">
        <v>277.07299999999998</v>
      </c>
      <c r="BY215">
        <v>1271.28</v>
      </c>
      <c r="BZ215">
        <v>-4222.1400000000003</v>
      </c>
      <c r="CA215">
        <v>505.55700000000002</v>
      </c>
      <c r="CB215">
        <v>940.84699999999998</v>
      </c>
      <c r="CC215">
        <v>2025.88</v>
      </c>
      <c r="CD215">
        <v>119.621</v>
      </c>
      <c r="CE215">
        <v>2795.6</v>
      </c>
      <c r="CF215">
        <v>3425.83</v>
      </c>
      <c r="CG215">
        <v>73.775199999999998</v>
      </c>
      <c r="CH215">
        <v>0</v>
      </c>
      <c r="CI215">
        <v>0</v>
      </c>
      <c r="CJ215">
        <v>43.1492</v>
      </c>
      <c r="CK215">
        <v>43.1492</v>
      </c>
      <c r="CL215">
        <v>0</v>
      </c>
      <c r="CM215">
        <v>6.27</v>
      </c>
      <c r="CN215">
        <v>0.83</v>
      </c>
      <c r="CO215">
        <v>0.88</v>
      </c>
      <c r="CP215">
        <v>4.07</v>
      </c>
      <c r="CQ215">
        <v>-5.18</v>
      </c>
      <c r="CR215">
        <v>1.75</v>
      </c>
      <c r="CS215">
        <v>5.44</v>
      </c>
      <c r="CT215">
        <v>6.66</v>
      </c>
      <c r="CU215">
        <v>0.42</v>
      </c>
      <c r="CV215">
        <v>21.14</v>
      </c>
      <c r="CW215">
        <v>12.05</v>
      </c>
      <c r="CX215">
        <v>2.5</v>
      </c>
      <c r="CY215">
        <v>0.15</v>
      </c>
      <c r="CZ215">
        <v>0.22</v>
      </c>
      <c r="DA215">
        <v>4.95</v>
      </c>
      <c r="DB215">
        <v>-0.87</v>
      </c>
      <c r="DC215">
        <v>0.5</v>
      </c>
      <c r="DD215">
        <v>2.57</v>
      </c>
      <c r="DE215">
        <v>1.76</v>
      </c>
      <c r="DF215">
        <v>0.12</v>
      </c>
      <c r="DG215">
        <v>11.9</v>
      </c>
      <c r="DH215">
        <v>0.546149</v>
      </c>
      <c r="DI215">
        <v>9.0878699999999996E-3</v>
      </c>
      <c r="DJ215">
        <v>3.1638800000000002E-2</v>
      </c>
      <c r="DK215">
        <v>0.14361299999999999</v>
      </c>
      <c r="DL215">
        <v>-6.98747E-3</v>
      </c>
      <c r="DM215">
        <v>5.8625900000000002E-2</v>
      </c>
      <c r="DN215">
        <v>8.6817800000000001E-2</v>
      </c>
      <c r="DO215">
        <v>0.24510499999999999</v>
      </c>
      <c r="DP215">
        <v>2.02483E-2</v>
      </c>
      <c r="DQ215">
        <v>1.1343000000000001</v>
      </c>
      <c r="DR215">
        <v>0.73048900000000005</v>
      </c>
      <c r="DS215" t="s">
        <v>689</v>
      </c>
      <c r="DT215" t="s">
        <v>700</v>
      </c>
      <c r="DU215" t="s">
        <v>701</v>
      </c>
      <c r="DV215" t="s">
        <v>455</v>
      </c>
      <c r="DW215">
        <v>5.1615099999999997E-2</v>
      </c>
      <c r="DX215">
        <v>5.1248799999999997E-2</v>
      </c>
      <c r="EC215">
        <v>11.16</v>
      </c>
      <c r="ED215">
        <v>0</v>
      </c>
      <c r="EE215">
        <v>12.05</v>
      </c>
      <c r="EF215">
        <v>0</v>
      </c>
      <c r="EG215">
        <v>3.64</v>
      </c>
      <c r="EH215">
        <v>0</v>
      </c>
      <c r="EI215">
        <v>2.93</v>
      </c>
      <c r="EJ215">
        <v>4.8899999999999997</v>
      </c>
      <c r="EK215">
        <v>1</v>
      </c>
      <c r="EL215">
        <v>1</v>
      </c>
      <c r="EM215">
        <v>2.6873</v>
      </c>
      <c r="EP215">
        <v>1</v>
      </c>
      <c r="EQ215">
        <v>1</v>
      </c>
      <c r="ER215">
        <v>26.847999999999999</v>
      </c>
      <c r="ES215">
        <v>27.213000000000001</v>
      </c>
      <c r="ET215">
        <v>26.9893</v>
      </c>
      <c r="EU215">
        <v>27.356400000000001</v>
      </c>
      <c r="EV215">
        <v>490.09500000000003</v>
      </c>
      <c r="EW215">
        <v>24.879799999999999</v>
      </c>
      <c r="EX215">
        <v>49.9895</v>
      </c>
      <c r="EY215">
        <v>246.79599999999999</v>
      </c>
      <c r="EZ215">
        <v>0</v>
      </c>
      <c r="FA215">
        <v>-288.58</v>
      </c>
      <c r="FB215">
        <v>0</v>
      </c>
      <c r="FC215">
        <v>0</v>
      </c>
      <c r="FD215">
        <v>110.404</v>
      </c>
      <c r="FE215">
        <v>156.875</v>
      </c>
      <c r="FF215">
        <v>391.38499999999999</v>
      </c>
      <c r="FG215">
        <v>27.673200000000001</v>
      </c>
      <c r="FH215">
        <v>1209.52</v>
      </c>
      <c r="FI215">
        <v>0</v>
      </c>
      <c r="FJ215">
        <v>0</v>
      </c>
      <c r="FK215">
        <v>0</v>
      </c>
      <c r="FL215">
        <v>252.315</v>
      </c>
      <c r="FM215">
        <v>252.315</v>
      </c>
      <c r="FN215">
        <v>280.07100000000003</v>
      </c>
      <c r="FO215">
        <v>16.9802</v>
      </c>
      <c r="FP215">
        <v>24.994700000000002</v>
      </c>
      <c r="FQ215">
        <v>119.75</v>
      </c>
      <c r="FR215">
        <v>-96.193399999999997</v>
      </c>
      <c r="FS215">
        <v>55.201799999999999</v>
      </c>
      <c r="FT215">
        <v>78.835300000000004</v>
      </c>
      <c r="FU215">
        <v>195.69200000000001</v>
      </c>
      <c r="FV215">
        <v>13.836600000000001</v>
      </c>
      <c r="FW215">
        <v>689.16899999999998</v>
      </c>
      <c r="FX215">
        <v>0</v>
      </c>
      <c r="FY215">
        <v>0</v>
      </c>
      <c r="FZ215">
        <v>252.315</v>
      </c>
      <c r="GA215">
        <v>252.315</v>
      </c>
      <c r="GB215">
        <v>2.6873</v>
      </c>
      <c r="GC215">
        <v>4223.38</v>
      </c>
      <c r="GD215">
        <v>2270.39</v>
      </c>
      <c r="GE215">
        <v>53.757599999999996</v>
      </c>
      <c r="GF215">
        <v>2.6873</v>
      </c>
      <c r="GG215">
        <v>4223.38</v>
      </c>
      <c r="GH215">
        <v>2248.14</v>
      </c>
      <c r="GI215">
        <v>53.230699999999999</v>
      </c>
      <c r="GJ215">
        <v>0</v>
      </c>
      <c r="GK215">
        <v>0</v>
      </c>
    </row>
    <row r="216" spans="1:193" x14ac:dyDescent="0.3">
      <c r="A216" s="110">
        <v>45966.916585648149</v>
      </c>
      <c r="B216" t="s">
        <v>905</v>
      </c>
      <c r="D216">
        <v>12</v>
      </c>
      <c r="E216">
        <v>1</v>
      </c>
      <c r="F216">
        <v>2100</v>
      </c>
      <c r="G216" t="s">
        <v>452</v>
      </c>
      <c r="H216" t="s">
        <v>453</v>
      </c>
      <c r="I216">
        <v>1.01</v>
      </c>
      <c r="J216">
        <v>0.97</v>
      </c>
      <c r="K216">
        <v>4.21</v>
      </c>
      <c r="L216">
        <v>55</v>
      </c>
      <c r="M216">
        <v>1414.06</v>
      </c>
      <c r="N216">
        <v>168.083</v>
      </c>
      <c r="O216">
        <v>277.07299999999998</v>
      </c>
      <c r="P216">
        <v>1304.8</v>
      </c>
      <c r="Q216">
        <v>0</v>
      </c>
      <c r="R216">
        <v>-4222.1400000000003</v>
      </c>
      <c r="S216">
        <v>0</v>
      </c>
      <c r="T216">
        <v>0</v>
      </c>
      <c r="U216">
        <v>505.55700000000002</v>
      </c>
      <c r="V216">
        <v>934.73400000000004</v>
      </c>
      <c r="W216">
        <v>2025.88</v>
      </c>
      <c r="X216">
        <v>119.621</v>
      </c>
      <c r="Y216">
        <v>2527.66</v>
      </c>
      <c r="Z216">
        <v>3164.01</v>
      </c>
      <c r="AA216">
        <v>34.300600000000003</v>
      </c>
      <c r="AB216">
        <v>0</v>
      </c>
      <c r="AC216">
        <v>0</v>
      </c>
      <c r="AD216">
        <v>0</v>
      </c>
      <c r="AE216">
        <v>43.1492</v>
      </c>
      <c r="AF216">
        <v>43.1492</v>
      </c>
      <c r="AG216">
        <v>0</v>
      </c>
      <c r="AH216">
        <v>5.42</v>
      </c>
      <c r="AI216">
        <v>0.56000000000000005</v>
      </c>
      <c r="AJ216">
        <v>0.88</v>
      </c>
      <c r="AK216">
        <v>4.18</v>
      </c>
      <c r="AL216">
        <v>0</v>
      </c>
      <c r="AM216">
        <v>-5.12</v>
      </c>
      <c r="AN216">
        <v>0</v>
      </c>
      <c r="AO216">
        <v>0</v>
      </c>
      <c r="AP216">
        <v>1.75</v>
      </c>
      <c r="AQ216">
        <v>5.42</v>
      </c>
      <c r="AR216">
        <v>6.66</v>
      </c>
      <c r="AS216">
        <v>0.42</v>
      </c>
      <c r="AT216">
        <v>20.170000000000002</v>
      </c>
      <c r="AU216">
        <v>11.04</v>
      </c>
      <c r="AV216">
        <v>2.17</v>
      </c>
      <c r="AW216">
        <v>0.11</v>
      </c>
      <c r="AX216">
        <v>0.22</v>
      </c>
      <c r="AY216">
        <v>1.1100000000000001</v>
      </c>
      <c r="AZ216">
        <v>-0.87</v>
      </c>
      <c r="BA216">
        <v>0</v>
      </c>
      <c r="BB216">
        <v>0</v>
      </c>
      <c r="BC216">
        <v>0.5</v>
      </c>
      <c r="BD216">
        <v>2.57</v>
      </c>
      <c r="BE216">
        <v>1.76</v>
      </c>
      <c r="BF216">
        <v>0.12</v>
      </c>
      <c r="BG216">
        <v>7.69</v>
      </c>
      <c r="BH216">
        <v>0.486396</v>
      </c>
      <c r="BI216">
        <v>8.9484300000000003E-3</v>
      </c>
      <c r="BJ216">
        <v>3.1638800000000002E-2</v>
      </c>
      <c r="BK216">
        <v>0.14572499999999999</v>
      </c>
      <c r="BL216">
        <v>0</v>
      </c>
      <c r="BM216">
        <v>-6.98747E-3</v>
      </c>
      <c r="BN216">
        <v>0</v>
      </c>
      <c r="BO216">
        <v>0</v>
      </c>
      <c r="BP216">
        <v>5.8625900000000002E-2</v>
      </c>
      <c r="BQ216">
        <v>8.6429300000000001E-2</v>
      </c>
      <c r="BR216">
        <v>0.24510499999999999</v>
      </c>
      <c r="BS216">
        <v>2.02483E-2</v>
      </c>
      <c r="BT216">
        <v>1.07613</v>
      </c>
      <c r="BU216">
        <v>0.67270799999999997</v>
      </c>
      <c r="BV216">
        <v>1642.07</v>
      </c>
      <c r="BW216">
        <v>235.41</v>
      </c>
      <c r="BX216">
        <v>277.07299999999998</v>
      </c>
      <c r="BY216">
        <v>1271.28</v>
      </c>
      <c r="BZ216">
        <v>-4222.1400000000003</v>
      </c>
      <c r="CA216">
        <v>505.55700000000002</v>
      </c>
      <c r="CB216">
        <v>940.84699999999998</v>
      </c>
      <c r="CC216">
        <v>2025.88</v>
      </c>
      <c r="CD216">
        <v>119.621</v>
      </c>
      <c r="CE216">
        <v>2795.6</v>
      </c>
      <c r="CF216">
        <v>3425.83</v>
      </c>
      <c r="CG216">
        <v>73.775199999999998</v>
      </c>
      <c r="CH216">
        <v>0</v>
      </c>
      <c r="CI216">
        <v>0</v>
      </c>
      <c r="CJ216">
        <v>43.1492</v>
      </c>
      <c r="CK216">
        <v>43.1492</v>
      </c>
      <c r="CL216">
        <v>0</v>
      </c>
      <c r="CM216">
        <v>6.27</v>
      </c>
      <c r="CN216">
        <v>0.83</v>
      </c>
      <c r="CO216">
        <v>0.88</v>
      </c>
      <c r="CP216">
        <v>4.07</v>
      </c>
      <c r="CQ216">
        <v>-5.18</v>
      </c>
      <c r="CR216">
        <v>1.75</v>
      </c>
      <c r="CS216">
        <v>5.44</v>
      </c>
      <c r="CT216">
        <v>6.66</v>
      </c>
      <c r="CU216">
        <v>0.42</v>
      </c>
      <c r="CV216">
        <v>21.14</v>
      </c>
      <c r="CW216">
        <v>12.05</v>
      </c>
      <c r="CX216">
        <v>2.5</v>
      </c>
      <c r="CY216">
        <v>0.15</v>
      </c>
      <c r="CZ216">
        <v>0.22</v>
      </c>
      <c r="DA216">
        <v>4.95</v>
      </c>
      <c r="DB216">
        <v>-0.87</v>
      </c>
      <c r="DC216">
        <v>0.5</v>
      </c>
      <c r="DD216">
        <v>2.57</v>
      </c>
      <c r="DE216">
        <v>1.76</v>
      </c>
      <c r="DF216">
        <v>0.12</v>
      </c>
      <c r="DG216">
        <v>11.9</v>
      </c>
      <c r="DH216">
        <v>0.546149</v>
      </c>
      <c r="DI216">
        <v>9.0878699999999996E-3</v>
      </c>
      <c r="DJ216">
        <v>3.1638800000000002E-2</v>
      </c>
      <c r="DK216">
        <v>0.14361299999999999</v>
      </c>
      <c r="DL216">
        <v>-6.98747E-3</v>
      </c>
      <c r="DM216">
        <v>5.8625900000000002E-2</v>
      </c>
      <c r="DN216">
        <v>8.6817800000000001E-2</v>
      </c>
      <c r="DO216">
        <v>0.24510499999999999</v>
      </c>
      <c r="DP216">
        <v>2.02483E-2</v>
      </c>
      <c r="DQ216">
        <v>1.1343000000000001</v>
      </c>
      <c r="DR216">
        <v>0.73048900000000005</v>
      </c>
      <c r="DS216" t="s">
        <v>689</v>
      </c>
      <c r="DT216" t="s">
        <v>700</v>
      </c>
      <c r="DU216" t="s">
        <v>701</v>
      </c>
      <c r="DV216" t="s">
        <v>455</v>
      </c>
      <c r="DW216">
        <v>5.8169600000000002E-2</v>
      </c>
      <c r="DX216">
        <v>5.7781100000000002E-2</v>
      </c>
      <c r="EC216">
        <v>11.04</v>
      </c>
      <c r="ED216">
        <v>0</v>
      </c>
      <c r="EE216">
        <v>12.05</v>
      </c>
      <c r="EF216">
        <v>0</v>
      </c>
      <c r="EG216">
        <v>3.61</v>
      </c>
      <c r="EH216">
        <v>0</v>
      </c>
      <c r="EI216">
        <v>2.93</v>
      </c>
      <c r="EJ216">
        <v>4.8899999999999997</v>
      </c>
      <c r="EK216">
        <v>1</v>
      </c>
      <c r="EL216">
        <v>1</v>
      </c>
      <c r="EM216">
        <v>2.6873</v>
      </c>
      <c r="EP216">
        <v>1</v>
      </c>
      <c r="EQ216">
        <v>1</v>
      </c>
      <c r="ER216">
        <v>26.847999999999999</v>
      </c>
      <c r="ES216">
        <v>27.213000000000001</v>
      </c>
      <c r="ET216">
        <v>26.9893</v>
      </c>
      <c r="EU216">
        <v>27.356400000000001</v>
      </c>
      <c r="EV216">
        <v>482.072</v>
      </c>
      <c r="EW216">
        <v>23.969899999999999</v>
      </c>
      <c r="EX216">
        <v>49.9895</v>
      </c>
      <c r="EY216">
        <v>246.79599999999999</v>
      </c>
      <c r="EZ216">
        <v>0</v>
      </c>
      <c r="FA216">
        <v>-288.58</v>
      </c>
      <c r="FB216">
        <v>0</v>
      </c>
      <c r="FC216">
        <v>0</v>
      </c>
      <c r="FD216">
        <v>110.404</v>
      </c>
      <c r="FE216">
        <v>156.85300000000001</v>
      </c>
      <c r="FF216">
        <v>391.38499999999999</v>
      </c>
      <c r="FG216">
        <v>27.673200000000001</v>
      </c>
      <c r="FH216">
        <v>1200.56</v>
      </c>
      <c r="FI216">
        <v>0</v>
      </c>
      <c r="FJ216">
        <v>0</v>
      </c>
      <c r="FK216">
        <v>0</v>
      </c>
      <c r="FL216">
        <v>252.315</v>
      </c>
      <c r="FM216">
        <v>252.315</v>
      </c>
      <c r="FN216">
        <v>280.07100000000003</v>
      </c>
      <c r="FO216">
        <v>16.9802</v>
      </c>
      <c r="FP216">
        <v>24.994700000000002</v>
      </c>
      <c r="FQ216">
        <v>119.75</v>
      </c>
      <c r="FR216">
        <v>-96.193399999999997</v>
      </c>
      <c r="FS216">
        <v>55.201799999999999</v>
      </c>
      <c r="FT216">
        <v>78.835300000000004</v>
      </c>
      <c r="FU216">
        <v>195.69200000000001</v>
      </c>
      <c r="FV216">
        <v>13.836600000000001</v>
      </c>
      <c r="FW216">
        <v>689.16899999999998</v>
      </c>
      <c r="FX216">
        <v>0</v>
      </c>
      <c r="FY216">
        <v>0</v>
      </c>
      <c r="FZ216">
        <v>252.315</v>
      </c>
      <c r="GA216">
        <v>252.315</v>
      </c>
      <c r="GB216">
        <v>2.6873</v>
      </c>
      <c r="GC216">
        <v>4223.38</v>
      </c>
      <c r="GD216">
        <v>2273.12</v>
      </c>
      <c r="GE216">
        <v>53.822200000000002</v>
      </c>
      <c r="GF216">
        <v>2.6873</v>
      </c>
      <c r="GG216">
        <v>4223.38</v>
      </c>
      <c r="GH216">
        <v>2248.14</v>
      </c>
      <c r="GI216">
        <v>53.230699999999999</v>
      </c>
      <c r="GJ216">
        <v>0</v>
      </c>
      <c r="GK216">
        <v>0</v>
      </c>
    </row>
    <row r="217" spans="1:193" x14ac:dyDescent="0.3">
      <c r="A217" s="110">
        <v>45966.917233796295</v>
      </c>
      <c r="B217" t="s">
        <v>906</v>
      </c>
      <c r="D217">
        <v>12</v>
      </c>
      <c r="E217">
        <v>1</v>
      </c>
      <c r="F217">
        <v>2100</v>
      </c>
      <c r="G217" t="s">
        <v>452</v>
      </c>
      <c r="H217" t="s">
        <v>453</v>
      </c>
      <c r="I217">
        <v>0.35</v>
      </c>
      <c r="J217">
        <v>0.35</v>
      </c>
      <c r="K217">
        <v>4.03</v>
      </c>
      <c r="L217">
        <v>7</v>
      </c>
      <c r="M217">
        <v>1495.09</v>
      </c>
      <c r="N217">
        <v>244.54599999999999</v>
      </c>
      <c r="O217">
        <v>277.07299999999998</v>
      </c>
      <c r="P217">
        <v>1304.6199999999999</v>
      </c>
      <c r="Q217">
        <v>0</v>
      </c>
      <c r="R217">
        <v>-4222.1400000000003</v>
      </c>
      <c r="S217">
        <v>0</v>
      </c>
      <c r="T217">
        <v>0</v>
      </c>
      <c r="U217">
        <v>505.55700000000002</v>
      </c>
      <c r="V217">
        <v>937.404</v>
      </c>
      <c r="W217">
        <v>2025.88</v>
      </c>
      <c r="X217">
        <v>119.621</v>
      </c>
      <c r="Y217">
        <v>2687.65</v>
      </c>
      <c r="Z217">
        <v>3321.33</v>
      </c>
      <c r="AA217">
        <v>82.425799999999995</v>
      </c>
      <c r="AB217">
        <v>0</v>
      </c>
      <c r="AC217">
        <v>0</v>
      </c>
      <c r="AD217">
        <v>0</v>
      </c>
      <c r="AE217">
        <v>43.1492</v>
      </c>
      <c r="AF217">
        <v>43.1492</v>
      </c>
      <c r="AG217">
        <v>0</v>
      </c>
      <c r="AH217">
        <v>5.74</v>
      </c>
      <c r="AI217">
        <v>0.9</v>
      </c>
      <c r="AJ217">
        <v>0.88</v>
      </c>
      <c r="AK217">
        <v>4.18</v>
      </c>
      <c r="AL217">
        <v>0</v>
      </c>
      <c r="AM217">
        <v>-5.17</v>
      </c>
      <c r="AN217">
        <v>0</v>
      </c>
      <c r="AO217">
        <v>0</v>
      </c>
      <c r="AP217">
        <v>1.75</v>
      </c>
      <c r="AQ217">
        <v>5.43</v>
      </c>
      <c r="AR217">
        <v>6.66</v>
      </c>
      <c r="AS217">
        <v>0.42</v>
      </c>
      <c r="AT217">
        <v>20.79</v>
      </c>
      <c r="AU217">
        <v>11.7</v>
      </c>
      <c r="AV217">
        <v>2.2999999999999998</v>
      </c>
      <c r="AW217">
        <v>0.16</v>
      </c>
      <c r="AX217">
        <v>0.22</v>
      </c>
      <c r="AY217">
        <v>1.1100000000000001</v>
      </c>
      <c r="AZ217">
        <v>-0.87</v>
      </c>
      <c r="BA217">
        <v>0</v>
      </c>
      <c r="BB217">
        <v>0</v>
      </c>
      <c r="BC217">
        <v>0.5</v>
      </c>
      <c r="BD217">
        <v>2.57</v>
      </c>
      <c r="BE217">
        <v>1.76</v>
      </c>
      <c r="BF217">
        <v>0.12</v>
      </c>
      <c r="BG217">
        <v>7.87</v>
      </c>
      <c r="BH217">
        <v>0.51993199999999995</v>
      </c>
      <c r="BI217">
        <v>9.8307900000000007E-3</v>
      </c>
      <c r="BJ217">
        <v>3.1638800000000002E-2</v>
      </c>
      <c r="BK217">
        <v>0.14569799999999999</v>
      </c>
      <c r="BL217">
        <v>0</v>
      </c>
      <c r="BM217">
        <v>-6.98747E-3</v>
      </c>
      <c r="BN217">
        <v>0</v>
      </c>
      <c r="BO217">
        <v>0</v>
      </c>
      <c r="BP217">
        <v>5.8625900000000002E-2</v>
      </c>
      <c r="BQ217">
        <v>8.6634500000000003E-2</v>
      </c>
      <c r="BR217">
        <v>0.24510499999999999</v>
      </c>
      <c r="BS217">
        <v>2.02483E-2</v>
      </c>
      <c r="BT217">
        <v>1.11073</v>
      </c>
      <c r="BU217">
        <v>0.70709999999999995</v>
      </c>
      <c r="BV217">
        <v>1642.07</v>
      </c>
      <c r="BW217">
        <v>235.41</v>
      </c>
      <c r="BX217">
        <v>277.07299999999998</v>
      </c>
      <c r="BY217">
        <v>1271.28</v>
      </c>
      <c r="BZ217">
        <v>-4222.1400000000003</v>
      </c>
      <c r="CA217">
        <v>505.55700000000002</v>
      </c>
      <c r="CB217">
        <v>940.84699999999998</v>
      </c>
      <c r="CC217">
        <v>2025.88</v>
      </c>
      <c r="CD217">
        <v>119.621</v>
      </c>
      <c r="CE217">
        <v>2795.6</v>
      </c>
      <c r="CF217">
        <v>3425.83</v>
      </c>
      <c r="CG217">
        <v>73.775199999999998</v>
      </c>
      <c r="CH217">
        <v>0</v>
      </c>
      <c r="CI217">
        <v>0</v>
      </c>
      <c r="CJ217">
        <v>43.1492</v>
      </c>
      <c r="CK217">
        <v>43.1492</v>
      </c>
      <c r="CL217">
        <v>0</v>
      </c>
      <c r="CM217">
        <v>6.27</v>
      </c>
      <c r="CN217">
        <v>0.83</v>
      </c>
      <c r="CO217">
        <v>0.88</v>
      </c>
      <c r="CP217">
        <v>4.07</v>
      </c>
      <c r="CQ217">
        <v>-5.18</v>
      </c>
      <c r="CR217">
        <v>1.75</v>
      </c>
      <c r="CS217">
        <v>5.44</v>
      </c>
      <c r="CT217">
        <v>6.66</v>
      </c>
      <c r="CU217">
        <v>0.42</v>
      </c>
      <c r="CV217">
        <v>21.14</v>
      </c>
      <c r="CW217">
        <v>12.05</v>
      </c>
      <c r="CX217">
        <v>2.5</v>
      </c>
      <c r="CY217">
        <v>0.15</v>
      </c>
      <c r="CZ217">
        <v>0.22</v>
      </c>
      <c r="DA217">
        <v>4.95</v>
      </c>
      <c r="DB217">
        <v>-0.87</v>
      </c>
      <c r="DC217">
        <v>0.5</v>
      </c>
      <c r="DD217">
        <v>2.57</v>
      </c>
      <c r="DE217">
        <v>1.76</v>
      </c>
      <c r="DF217">
        <v>0.12</v>
      </c>
      <c r="DG217">
        <v>11.9</v>
      </c>
      <c r="DH217">
        <v>0.546149</v>
      </c>
      <c r="DI217">
        <v>9.0878699999999996E-3</v>
      </c>
      <c r="DJ217">
        <v>3.1638800000000002E-2</v>
      </c>
      <c r="DK217">
        <v>0.14361299999999999</v>
      </c>
      <c r="DL217">
        <v>-6.98747E-3</v>
      </c>
      <c r="DM217">
        <v>5.8625900000000002E-2</v>
      </c>
      <c r="DN217">
        <v>8.6817800000000001E-2</v>
      </c>
      <c r="DO217">
        <v>0.24510499999999999</v>
      </c>
      <c r="DP217">
        <v>2.02483E-2</v>
      </c>
      <c r="DQ217">
        <v>1.1343000000000001</v>
      </c>
      <c r="DR217">
        <v>0.73048900000000005</v>
      </c>
      <c r="DS217" t="s">
        <v>689</v>
      </c>
      <c r="DT217" t="s">
        <v>700</v>
      </c>
      <c r="DU217" t="s">
        <v>701</v>
      </c>
      <c r="DV217" t="s">
        <v>455</v>
      </c>
      <c r="DW217">
        <v>2.3572599999999999E-2</v>
      </c>
      <c r="DX217">
        <v>2.3389299999999998E-2</v>
      </c>
      <c r="EC217">
        <v>11.7</v>
      </c>
      <c r="ED217">
        <v>0</v>
      </c>
      <c r="EE217">
        <v>12.05</v>
      </c>
      <c r="EF217">
        <v>0</v>
      </c>
      <c r="EG217">
        <v>3.79</v>
      </c>
      <c r="EH217">
        <v>0</v>
      </c>
      <c r="EI217">
        <v>2.93</v>
      </c>
      <c r="EJ217">
        <v>4.8899999999999997</v>
      </c>
      <c r="EK217">
        <v>1</v>
      </c>
      <c r="EL217">
        <v>1</v>
      </c>
      <c r="EM217">
        <v>2.6873</v>
      </c>
      <c r="EP217">
        <v>1</v>
      </c>
      <c r="EQ217">
        <v>1</v>
      </c>
      <c r="ER217">
        <v>26.847999999999999</v>
      </c>
      <c r="ES217">
        <v>27.213000000000001</v>
      </c>
      <c r="ET217">
        <v>26.9893</v>
      </c>
      <c r="EU217">
        <v>27.356400000000001</v>
      </c>
      <c r="EV217">
        <v>510.57100000000003</v>
      </c>
      <c r="EW217">
        <v>36.3444</v>
      </c>
      <c r="EX217">
        <v>49.9895</v>
      </c>
      <c r="EY217">
        <v>246.774</v>
      </c>
      <c r="EZ217">
        <v>0</v>
      </c>
      <c r="FA217">
        <v>-288.58</v>
      </c>
      <c r="FB217">
        <v>0</v>
      </c>
      <c r="FC217">
        <v>0</v>
      </c>
      <c r="FD217">
        <v>110.404</v>
      </c>
      <c r="FE217">
        <v>157.20699999999999</v>
      </c>
      <c r="FF217">
        <v>391.38499999999999</v>
      </c>
      <c r="FG217">
        <v>27.673200000000001</v>
      </c>
      <c r="FH217">
        <v>1241.77</v>
      </c>
      <c r="FI217">
        <v>0</v>
      </c>
      <c r="FJ217">
        <v>0</v>
      </c>
      <c r="FK217">
        <v>0</v>
      </c>
      <c r="FL217">
        <v>252.315</v>
      </c>
      <c r="FM217">
        <v>252.315</v>
      </c>
      <c r="FN217">
        <v>280.07100000000003</v>
      </c>
      <c r="FO217">
        <v>16.9802</v>
      </c>
      <c r="FP217">
        <v>24.994700000000002</v>
      </c>
      <c r="FQ217">
        <v>119.75</v>
      </c>
      <c r="FR217">
        <v>-96.193399999999997</v>
      </c>
      <c r="FS217">
        <v>55.201799999999999</v>
      </c>
      <c r="FT217">
        <v>78.835300000000004</v>
      </c>
      <c r="FU217">
        <v>195.69200000000001</v>
      </c>
      <c r="FV217">
        <v>13.836600000000001</v>
      </c>
      <c r="FW217">
        <v>689.16899999999998</v>
      </c>
      <c r="FX217">
        <v>0</v>
      </c>
      <c r="FY217">
        <v>0</v>
      </c>
      <c r="FZ217">
        <v>252.315</v>
      </c>
      <c r="GA217">
        <v>252.315</v>
      </c>
      <c r="GB217">
        <v>2.6873</v>
      </c>
      <c r="GC217">
        <v>4223.38</v>
      </c>
      <c r="GD217">
        <v>2250.34</v>
      </c>
      <c r="GE217">
        <v>53.282800000000002</v>
      </c>
      <c r="GF217">
        <v>2.6873</v>
      </c>
      <c r="GG217">
        <v>4223.38</v>
      </c>
      <c r="GH217">
        <v>2248.14</v>
      </c>
      <c r="GI217">
        <v>53.230699999999999</v>
      </c>
      <c r="GJ217">
        <v>0</v>
      </c>
      <c r="GK217">
        <v>0</v>
      </c>
    </row>
    <row r="218" spans="1:193" x14ac:dyDescent="0.3">
      <c r="A218" s="110">
        <v>45964.903865740744</v>
      </c>
      <c r="B218" t="s">
        <v>696</v>
      </c>
      <c r="D218">
        <v>12</v>
      </c>
      <c r="E218">
        <v>1</v>
      </c>
      <c r="F218">
        <v>2100</v>
      </c>
      <c r="G218" t="s">
        <v>452</v>
      </c>
      <c r="H218" t="s">
        <v>453</v>
      </c>
      <c r="I218">
        <v>0.35</v>
      </c>
      <c r="J218">
        <v>0.35</v>
      </c>
      <c r="K218">
        <v>4.03</v>
      </c>
      <c r="L218">
        <v>7</v>
      </c>
      <c r="M218">
        <v>1495.09</v>
      </c>
      <c r="N218">
        <v>244.54599999999999</v>
      </c>
      <c r="O218">
        <v>277.07299999999998</v>
      </c>
      <c r="P218">
        <v>1304.6199999999999</v>
      </c>
      <c r="Q218">
        <v>0</v>
      </c>
      <c r="R218">
        <v>-4222.1400000000003</v>
      </c>
      <c r="S218">
        <v>0</v>
      </c>
      <c r="T218">
        <v>0</v>
      </c>
      <c r="U218">
        <v>505.55700000000002</v>
      </c>
      <c r="V218">
        <v>937.404</v>
      </c>
      <c r="W218">
        <v>2025.88</v>
      </c>
      <c r="X218">
        <v>119.621</v>
      </c>
      <c r="Y218">
        <v>2687.65</v>
      </c>
      <c r="Z218">
        <v>3321.33</v>
      </c>
      <c r="AA218">
        <v>82.425799999999995</v>
      </c>
      <c r="AB218">
        <v>0</v>
      </c>
      <c r="AC218">
        <v>0</v>
      </c>
      <c r="AD218">
        <v>0</v>
      </c>
      <c r="AE218">
        <v>43.1492</v>
      </c>
      <c r="AF218">
        <v>43.1492</v>
      </c>
      <c r="AG218">
        <v>0</v>
      </c>
      <c r="AH218">
        <v>5.74</v>
      </c>
      <c r="AI218">
        <v>0.9</v>
      </c>
      <c r="AJ218">
        <v>0.88</v>
      </c>
      <c r="AK218">
        <v>4.18</v>
      </c>
      <c r="AL218">
        <v>0</v>
      </c>
      <c r="AM218">
        <v>-5.17</v>
      </c>
      <c r="AN218">
        <v>0</v>
      </c>
      <c r="AO218">
        <v>0</v>
      </c>
      <c r="AP218">
        <v>1.75</v>
      </c>
      <c r="AQ218">
        <v>5.43</v>
      </c>
      <c r="AR218">
        <v>6.66</v>
      </c>
      <c r="AS218">
        <v>0.42</v>
      </c>
      <c r="AT218">
        <v>20.79</v>
      </c>
      <c r="AU218">
        <v>11.7</v>
      </c>
      <c r="AV218">
        <v>2.2999999999999998</v>
      </c>
      <c r="AW218">
        <v>0.16</v>
      </c>
      <c r="AX218">
        <v>0.22</v>
      </c>
      <c r="AY218">
        <v>1.1100000000000001</v>
      </c>
      <c r="AZ218">
        <v>-0.87</v>
      </c>
      <c r="BA218">
        <v>0</v>
      </c>
      <c r="BB218">
        <v>0</v>
      </c>
      <c r="BC218">
        <v>0.5</v>
      </c>
      <c r="BD218">
        <v>2.57</v>
      </c>
      <c r="BE218">
        <v>1.76</v>
      </c>
      <c r="BF218">
        <v>0.12</v>
      </c>
      <c r="BG218">
        <v>7.87</v>
      </c>
      <c r="BH218">
        <v>0.51993199999999995</v>
      </c>
      <c r="BI218">
        <v>9.8307900000000007E-3</v>
      </c>
      <c r="BJ218">
        <v>3.1638800000000002E-2</v>
      </c>
      <c r="BK218">
        <v>0.14569799999999999</v>
      </c>
      <c r="BL218">
        <v>0</v>
      </c>
      <c r="BM218">
        <v>-6.98747E-3</v>
      </c>
      <c r="BN218">
        <v>0</v>
      </c>
      <c r="BO218">
        <v>0</v>
      </c>
      <c r="BP218">
        <v>5.8625900000000002E-2</v>
      </c>
      <c r="BQ218">
        <v>8.6634500000000003E-2</v>
      </c>
      <c r="BR218">
        <v>0.24510499999999999</v>
      </c>
      <c r="BS218">
        <v>2.02483E-2</v>
      </c>
      <c r="BT218">
        <v>1.11073</v>
      </c>
      <c r="BU218">
        <v>0.70709999999999995</v>
      </c>
      <c r="BV218">
        <v>1642.07</v>
      </c>
      <c r="BW218">
        <v>235.41</v>
      </c>
      <c r="BX218">
        <v>277.07299999999998</v>
      </c>
      <c r="BY218">
        <v>1271.28</v>
      </c>
      <c r="BZ218">
        <v>-4222.1400000000003</v>
      </c>
      <c r="CA218">
        <v>505.55700000000002</v>
      </c>
      <c r="CB218">
        <v>940.84699999999998</v>
      </c>
      <c r="CC218">
        <v>2025.88</v>
      </c>
      <c r="CD218">
        <v>119.621</v>
      </c>
      <c r="CE218">
        <v>2795.6</v>
      </c>
      <c r="CF218">
        <v>3425.83</v>
      </c>
      <c r="CG218">
        <v>73.775199999999998</v>
      </c>
      <c r="CH218">
        <v>0</v>
      </c>
      <c r="CI218">
        <v>0</v>
      </c>
      <c r="CJ218">
        <v>43.1492</v>
      </c>
      <c r="CK218">
        <v>43.1492</v>
      </c>
      <c r="CL218">
        <v>0</v>
      </c>
      <c r="CM218">
        <v>6.27</v>
      </c>
      <c r="CN218">
        <v>0.83</v>
      </c>
      <c r="CO218">
        <v>0.88</v>
      </c>
      <c r="CP218">
        <v>4.07</v>
      </c>
      <c r="CQ218">
        <v>-5.18</v>
      </c>
      <c r="CR218">
        <v>1.75</v>
      </c>
      <c r="CS218">
        <v>5.44</v>
      </c>
      <c r="CT218">
        <v>6.66</v>
      </c>
      <c r="CU218">
        <v>0.42</v>
      </c>
      <c r="CV218">
        <v>21.14</v>
      </c>
      <c r="CW218">
        <v>12.05</v>
      </c>
      <c r="CX218">
        <v>2.5</v>
      </c>
      <c r="CY218">
        <v>0.15</v>
      </c>
      <c r="CZ218">
        <v>0.22</v>
      </c>
      <c r="DA218">
        <v>4.95</v>
      </c>
      <c r="DB218">
        <v>-0.87</v>
      </c>
      <c r="DC218">
        <v>0.5</v>
      </c>
      <c r="DD218">
        <v>2.57</v>
      </c>
      <c r="DE218">
        <v>1.76</v>
      </c>
      <c r="DF218">
        <v>0.12</v>
      </c>
      <c r="DG218">
        <v>11.9</v>
      </c>
      <c r="DH218">
        <v>0.546149</v>
      </c>
      <c r="DI218">
        <v>9.0878699999999996E-3</v>
      </c>
      <c r="DJ218">
        <v>3.1638800000000002E-2</v>
      </c>
      <c r="DK218">
        <v>0.14361299999999999</v>
      </c>
      <c r="DL218">
        <v>-6.98747E-3</v>
      </c>
      <c r="DM218">
        <v>5.8625900000000002E-2</v>
      </c>
      <c r="DN218">
        <v>8.6817800000000001E-2</v>
      </c>
      <c r="DO218">
        <v>0.24510499999999999</v>
      </c>
      <c r="DP218">
        <v>2.02483E-2</v>
      </c>
      <c r="DQ218">
        <v>1.1343000000000001</v>
      </c>
      <c r="DR218">
        <v>0.73048900000000005</v>
      </c>
      <c r="DS218" t="s">
        <v>689</v>
      </c>
      <c r="DT218" t="s">
        <v>454</v>
      </c>
      <c r="DU218" t="s">
        <v>690</v>
      </c>
      <c r="DV218" t="s">
        <v>455</v>
      </c>
      <c r="DW218">
        <v>2.3572599999999999E-2</v>
      </c>
      <c r="DX218">
        <v>2.3389299999999998E-2</v>
      </c>
      <c r="EC218">
        <v>11.7</v>
      </c>
      <c r="ED218">
        <v>0</v>
      </c>
      <c r="EE218">
        <v>12.05</v>
      </c>
      <c r="EF218">
        <v>0</v>
      </c>
      <c r="EG218">
        <v>3.79</v>
      </c>
      <c r="EH218">
        <v>0</v>
      </c>
      <c r="EI218">
        <v>2.93</v>
      </c>
      <c r="EJ218">
        <v>4.8899999999999997</v>
      </c>
      <c r="EK218">
        <v>1</v>
      </c>
      <c r="EL218">
        <v>1</v>
      </c>
      <c r="EM218">
        <v>2.6873</v>
      </c>
      <c r="EP218">
        <v>1</v>
      </c>
      <c r="EQ218">
        <v>1</v>
      </c>
      <c r="ER218">
        <v>26.847999999999999</v>
      </c>
      <c r="ES218">
        <v>27.213000000000001</v>
      </c>
      <c r="ET218">
        <v>26.9893</v>
      </c>
      <c r="EU218">
        <v>27.356400000000001</v>
      </c>
      <c r="EV218">
        <v>510.57100000000003</v>
      </c>
      <c r="EW218">
        <v>36.3444</v>
      </c>
      <c r="EX218">
        <v>49.9895</v>
      </c>
      <c r="EY218">
        <v>246.774</v>
      </c>
      <c r="EZ218">
        <v>0</v>
      </c>
      <c r="FA218">
        <v>-288.58</v>
      </c>
      <c r="FB218">
        <v>0</v>
      </c>
      <c r="FC218">
        <v>0</v>
      </c>
      <c r="FD218">
        <v>110.404</v>
      </c>
      <c r="FE218">
        <v>157.20699999999999</v>
      </c>
      <c r="FF218">
        <v>391.38499999999999</v>
      </c>
      <c r="FG218">
        <v>27.673200000000001</v>
      </c>
      <c r="FH218">
        <v>1241.77</v>
      </c>
      <c r="FI218">
        <v>0</v>
      </c>
      <c r="FJ218">
        <v>0</v>
      </c>
      <c r="FK218">
        <v>0</v>
      </c>
      <c r="FL218">
        <v>252.315</v>
      </c>
      <c r="FM218">
        <v>252.315</v>
      </c>
      <c r="FN218">
        <v>280.07100000000003</v>
      </c>
      <c r="FO218">
        <v>16.9802</v>
      </c>
      <c r="FP218">
        <v>24.994700000000002</v>
      </c>
      <c r="FQ218">
        <v>119.75</v>
      </c>
      <c r="FR218">
        <v>-96.193399999999997</v>
      </c>
      <c r="FS218">
        <v>55.201799999999999</v>
      </c>
      <c r="FT218">
        <v>78.835300000000004</v>
      </c>
      <c r="FU218">
        <v>195.69200000000001</v>
      </c>
      <c r="FV218">
        <v>13.836600000000001</v>
      </c>
      <c r="FW218">
        <v>689.16899999999998</v>
      </c>
      <c r="FX218">
        <v>0</v>
      </c>
      <c r="FY218">
        <v>0</v>
      </c>
      <c r="FZ218">
        <v>252.315</v>
      </c>
      <c r="GA218">
        <v>252.315</v>
      </c>
      <c r="GB218">
        <v>2.6873</v>
      </c>
      <c r="GC218">
        <v>4223.38</v>
      </c>
      <c r="GD218">
        <v>2250.34</v>
      </c>
      <c r="GE218">
        <v>53.282800000000002</v>
      </c>
      <c r="GF218">
        <v>2.6873</v>
      </c>
      <c r="GG218">
        <v>4223.38</v>
      </c>
      <c r="GH218">
        <v>2248.14</v>
      </c>
      <c r="GI218">
        <v>53.230699999999999</v>
      </c>
      <c r="GJ218">
        <v>0</v>
      </c>
      <c r="GK218">
        <v>0</v>
      </c>
    </row>
    <row r="219" spans="1:193" x14ac:dyDescent="0.3">
      <c r="A219" s="110"/>
    </row>
    <row r="220" spans="1:193" x14ac:dyDescent="0.3">
      <c r="A220" s="110"/>
    </row>
    <row r="221" spans="1:193" x14ac:dyDescent="0.3">
      <c r="A221" s="110"/>
    </row>
    <row r="222" spans="1:193" x14ac:dyDescent="0.3">
      <c r="A222" s="110"/>
    </row>
    <row r="223" spans="1:193" x14ac:dyDescent="0.3">
      <c r="A223" s="110"/>
    </row>
    <row r="224" spans="1:193" x14ac:dyDescent="0.3">
      <c r="A224" s="110"/>
    </row>
    <row r="225" spans="1:1" x14ac:dyDescent="0.3">
      <c r="A225" s="110"/>
    </row>
    <row r="226" spans="1:1" x14ac:dyDescent="0.3">
      <c r="A226" s="110"/>
    </row>
    <row r="227" spans="1:1" x14ac:dyDescent="0.3">
      <c r="A227" s="110"/>
    </row>
    <row r="228" spans="1:1" x14ac:dyDescent="0.3">
      <c r="A228" s="110"/>
    </row>
    <row r="229" spans="1:1" x14ac:dyDescent="0.3">
      <c r="A229" s="110"/>
    </row>
    <row r="230" spans="1:1" x14ac:dyDescent="0.3">
      <c r="A230" s="110"/>
    </row>
    <row r="231" spans="1:1" x14ac:dyDescent="0.3">
      <c r="A231" s="110"/>
    </row>
    <row r="232" spans="1:1" x14ac:dyDescent="0.3">
      <c r="A232" s="110"/>
    </row>
    <row r="233" spans="1:1" x14ac:dyDescent="0.3">
      <c r="A233" s="110"/>
    </row>
    <row r="234" spans="1:1" x14ac:dyDescent="0.3">
      <c r="A234" s="110"/>
    </row>
    <row r="235" spans="1:1" x14ac:dyDescent="0.3">
      <c r="A235" s="110"/>
    </row>
    <row r="236" spans="1:1" x14ac:dyDescent="0.3">
      <c r="A236" s="110"/>
    </row>
    <row r="237" spans="1:1" x14ac:dyDescent="0.3">
      <c r="A237" s="110"/>
    </row>
    <row r="238" spans="1:1" x14ac:dyDescent="0.3">
      <c r="A238" s="110"/>
    </row>
    <row r="239" spans="1:1" x14ac:dyDescent="0.3">
      <c r="A239" s="110"/>
    </row>
    <row r="240" spans="1:1" x14ac:dyDescent="0.3">
      <c r="A240" s="110"/>
    </row>
    <row r="241" spans="1:1" x14ac:dyDescent="0.3">
      <c r="A241" s="110"/>
    </row>
    <row r="242" spans="1:1" x14ac:dyDescent="0.3">
      <c r="A242" s="110"/>
    </row>
    <row r="243" spans="1:1" x14ac:dyDescent="0.3">
      <c r="A243" s="110"/>
    </row>
    <row r="244" spans="1:1" x14ac:dyDescent="0.3">
      <c r="A244" s="110"/>
    </row>
    <row r="245" spans="1:1" x14ac:dyDescent="0.3">
      <c r="A245" s="110"/>
    </row>
    <row r="246" spans="1:1" x14ac:dyDescent="0.3">
      <c r="A246" s="110"/>
    </row>
    <row r="247" spans="1:1" x14ac:dyDescent="0.3">
      <c r="A247" s="110"/>
    </row>
    <row r="248" spans="1:1" x14ac:dyDescent="0.3">
      <c r="A248" s="110"/>
    </row>
    <row r="249" spans="1:1" x14ac:dyDescent="0.3">
      <c r="A249" s="110"/>
    </row>
    <row r="250" spans="1:1" x14ac:dyDescent="0.3">
      <c r="A250" s="110"/>
    </row>
    <row r="251" spans="1:1" x14ac:dyDescent="0.3">
      <c r="A251" s="110"/>
    </row>
    <row r="252" spans="1:1" x14ac:dyDescent="0.3">
      <c r="A252" s="110"/>
    </row>
    <row r="253" spans="1:1" x14ac:dyDescent="0.3">
      <c r="A253" s="110"/>
    </row>
    <row r="254" spans="1:1" x14ac:dyDescent="0.3">
      <c r="A254" s="110"/>
    </row>
    <row r="255" spans="1:1" x14ac:dyDescent="0.3">
      <c r="A255" s="110"/>
    </row>
    <row r="256" spans="1:1" x14ac:dyDescent="0.3">
      <c r="A256" s="110"/>
    </row>
    <row r="257" spans="1:1" x14ac:dyDescent="0.3">
      <c r="A257" s="110"/>
    </row>
    <row r="258" spans="1:1" x14ac:dyDescent="0.3">
      <c r="A258" s="110"/>
    </row>
    <row r="259" spans="1:1" x14ac:dyDescent="0.3">
      <c r="A259" s="110"/>
    </row>
    <row r="260" spans="1:1" x14ac:dyDescent="0.3">
      <c r="A260" s="110"/>
    </row>
    <row r="261" spans="1:1" x14ac:dyDescent="0.3">
      <c r="A261" s="110"/>
    </row>
    <row r="262" spans="1:1" x14ac:dyDescent="0.3">
      <c r="A262" s="110"/>
    </row>
    <row r="263" spans="1:1" x14ac:dyDescent="0.3">
      <c r="A263" s="110"/>
    </row>
    <row r="264" spans="1:1" x14ac:dyDescent="0.3">
      <c r="A264" s="110"/>
    </row>
    <row r="265" spans="1:1" x14ac:dyDescent="0.3">
      <c r="A265" s="110"/>
    </row>
    <row r="266" spans="1:1" x14ac:dyDescent="0.3">
      <c r="A266" s="110"/>
    </row>
    <row r="267" spans="1:1" x14ac:dyDescent="0.3">
      <c r="A267" s="110"/>
    </row>
    <row r="268" spans="1:1" x14ac:dyDescent="0.3">
      <c r="A268" s="110"/>
    </row>
    <row r="269" spans="1:1" x14ac:dyDescent="0.3">
      <c r="A269" s="110"/>
    </row>
    <row r="270" spans="1:1" x14ac:dyDescent="0.3">
      <c r="A270" s="110"/>
    </row>
    <row r="271" spans="1:1" x14ac:dyDescent="0.3">
      <c r="A271" s="110"/>
    </row>
  </sheetData>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N246"/>
  <sheetViews>
    <sheetView topLeftCell="A184" workbookViewId="0">
      <selection activeCell="B9" sqref="B9"/>
    </sheetView>
  </sheetViews>
  <sheetFormatPr defaultRowHeight="14.4" x14ac:dyDescent="0.3"/>
  <cols>
    <col min="1" max="1" width="17" customWidth="1"/>
    <col min="2" max="2" width="87.33203125" bestFit="1" customWidth="1"/>
    <col min="3" max="3" width="25" customWidth="1"/>
  </cols>
  <sheetData>
    <row r="1" spans="1:194" x14ac:dyDescent="0.3">
      <c r="E1" t="s">
        <v>270</v>
      </c>
      <c r="F1" t="s">
        <v>271</v>
      </c>
      <c r="I1" t="s">
        <v>272</v>
      </c>
      <c r="K1" t="s">
        <v>273</v>
      </c>
      <c r="L1" t="s">
        <v>274</v>
      </c>
      <c r="M1" t="s">
        <v>275</v>
      </c>
      <c r="AB1" t="s">
        <v>276</v>
      </c>
      <c r="AH1" t="s">
        <v>277</v>
      </c>
      <c r="AV1" t="s">
        <v>685</v>
      </c>
      <c r="BH1" t="s">
        <v>279</v>
      </c>
      <c r="BV1" t="s">
        <v>280</v>
      </c>
      <c r="CH1" t="s">
        <v>281</v>
      </c>
      <c r="CM1" t="s">
        <v>282</v>
      </c>
      <c r="CX1" t="s">
        <v>686</v>
      </c>
      <c r="DH1" t="s">
        <v>284</v>
      </c>
      <c r="DS1" t="s">
        <v>285</v>
      </c>
      <c r="DW1" t="s">
        <v>286</v>
      </c>
      <c r="EA1" t="s">
        <v>287</v>
      </c>
      <c r="EC1" t="s">
        <v>288</v>
      </c>
      <c r="EG1" t="s">
        <v>687</v>
      </c>
      <c r="EK1" t="s">
        <v>290</v>
      </c>
      <c r="EN1" t="s">
        <v>190</v>
      </c>
      <c r="EP1" t="s">
        <v>291</v>
      </c>
      <c r="ER1" t="s">
        <v>292</v>
      </c>
      <c r="EV1" t="s">
        <v>293</v>
      </c>
      <c r="FI1" t="s">
        <v>294</v>
      </c>
      <c r="FN1" t="s">
        <v>295</v>
      </c>
      <c r="FX1" t="s">
        <v>296</v>
      </c>
      <c r="GB1" t="s">
        <v>297</v>
      </c>
      <c r="GF1" t="s">
        <v>298</v>
      </c>
      <c r="GJ1" t="s">
        <v>299</v>
      </c>
    </row>
    <row r="2" spans="1:194" x14ac:dyDescent="0.3">
      <c r="B2" t="s">
        <v>300</v>
      </c>
      <c r="D2" t="s">
        <v>301</v>
      </c>
      <c r="E2" t="s">
        <v>302</v>
      </c>
      <c r="F2" t="s">
        <v>303</v>
      </c>
      <c r="H2" t="s">
        <v>304</v>
      </c>
      <c r="I2" t="s">
        <v>305</v>
      </c>
      <c r="J2" t="s">
        <v>250</v>
      </c>
      <c r="K2" t="s">
        <v>250</v>
      </c>
      <c r="L2" t="s">
        <v>306</v>
      </c>
      <c r="M2" t="s">
        <v>307</v>
      </c>
      <c r="N2" t="s">
        <v>308</v>
      </c>
      <c r="O2" t="s">
        <v>309</v>
      </c>
      <c r="P2" t="s">
        <v>310</v>
      </c>
      <c r="Q2" t="s">
        <v>311</v>
      </c>
      <c r="R2" t="s">
        <v>171</v>
      </c>
      <c r="S2" t="s">
        <v>312</v>
      </c>
      <c r="T2" t="s">
        <v>313</v>
      </c>
      <c r="U2" t="s">
        <v>314</v>
      </c>
      <c r="V2" t="s">
        <v>315</v>
      </c>
      <c r="W2" t="s">
        <v>316</v>
      </c>
      <c r="X2" t="s">
        <v>317</v>
      </c>
      <c r="Y2" t="s">
        <v>318</v>
      </c>
      <c r="Z2" t="s">
        <v>319</v>
      </c>
      <c r="AA2" t="s">
        <v>320</v>
      </c>
      <c r="AB2" t="s">
        <v>307</v>
      </c>
      <c r="AC2" t="s">
        <v>310</v>
      </c>
      <c r="AD2" t="s">
        <v>313</v>
      </c>
      <c r="AE2" t="s">
        <v>315</v>
      </c>
      <c r="AF2" t="s">
        <v>318</v>
      </c>
      <c r="AG2" t="s">
        <v>319</v>
      </c>
      <c r="AH2" t="s">
        <v>307</v>
      </c>
      <c r="AI2" t="s">
        <v>308</v>
      </c>
      <c r="AJ2" t="s">
        <v>309</v>
      </c>
      <c r="AK2" t="s">
        <v>310</v>
      </c>
      <c r="AL2" t="s">
        <v>311</v>
      </c>
      <c r="AM2" t="s">
        <v>171</v>
      </c>
      <c r="AN2" t="s">
        <v>312</v>
      </c>
      <c r="AO2" t="s">
        <v>313</v>
      </c>
      <c r="AP2" t="s">
        <v>314</v>
      </c>
      <c r="AQ2" t="s">
        <v>315</v>
      </c>
      <c r="AR2" t="s">
        <v>316</v>
      </c>
      <c r="AS2" t="s">
        <v>317</v>
      </c>
      <c r="AT2" t="s">
        <v>318</v>
      </c>
      <c r="AU2" t="s">
        <v>319</v>
      </c>
      <c r="AV2" t="s">
        <v>307</v>
      </c>
      <c r="AW2" t="s">
        <v>308</v>
      </c>
      <c r="AX2" t="s">
        <v>309</v>
      </c>
      <c r="AY2" t="s">
        <v>310</v>
      </c>
      <c r="AZ2" t="s">
        <v>171</v>
      </c>
      <c r="BA2" t="s">
        <v>312</v>
      </c>
      <c r="BB2" t="s">
        <v>313</v>
      </c>
      <c r="BC2" t="s">
        <v>314</v>
      </c>
      <c r="BD2" t="s">
        <v>315</v>
      </c>
      <c r="BE2" t="s">
        <v>316</v>
      </c>
      <c r="BF2" t="s">
        <v>317</v>
      </c>
      <c r="BG2" t="s">
        <v>318</v>
      </c>
      <c r="BH2" t="s">
        <v>307</v>
      </c>
      <c r="BI2" t="s">
        <v>308</v>
      </c>
      <c r="BJ2" t="s">
        <v>309</v>
      </c>
      <c r="BK2" t="s">
        <v>310</v>
      </c>
      <c r="BL2" t="s">
        <v>311</v>
      </c>
      <c r="BM2" t="s">
        <v>171</v>
      </c>
      <c r="BN2" t="s">
        <v>312</v>
      </c>
      <c r="BO2" t="s">
        <v>313</v>
      </c>
      <c r="BP2" t="s">
        <v>314</v>
      </c>
      <c r="BQ2" t="s">
        <v>315</v>
      </c>
      <c r="BR2" t="s">
        <v>316</v>
      </c>
      <c r="BS2" t="s">
        <v>317</v>
      </c>
      <c r="BT2" t="s">
        <v>318</v>
      </c>
      <c r="BU2" t="s">
        <v>319</v>
      </c>
      <c r="BV2" t="s">
        <v>307</v>
      </c>
      <c r="BW2" t="s">
        <v>308</v>
      </c>
      <c r="BX2" t="s">
        <v>309</v>
      </c>
      <c r="BY2" t="s">
        <v>310</v>
      </c>
      <c r="BZ2" t="s">
        <v>171</v>
      </c>
      <c r="CA2" t="s">
        <v>314</v>
      </c>
      <c r="CB2" t="s">
        <v>315</v>
      </c>
      <c r="CC2" t="s">
        <v>316</v>
      </c>
      <c r="CD2" t="s">
        <v>317</v>
      </c>
      <c r="CE2" t="s">
        <v>318</v>
      </c>
      <c r="CF2" t="s">
        <v>319</v>
      </c>
      <c r="CG2" t="s">
        <v>320</v>
      </c>
      <c r="CH2" t="s">
        <v>307</v>
      </c>
      <c r="CI2" t="s">
        <v>310</v>
      </c>
      <c r="CJ2" t="s">
        <v>315</v>
      </c>
      <c r="CK2" t="s">
        <v>318</v>
      </c>
      <c r="CL2" t="s">
        <v>319</v>
      </c>
      <c r="CM2" t="s">
        <v>307</v>
      </c>
      <c r="CN2" t="s">
        <v>308</v>
      </c>
      <c r="CO2" t="s">
        <v>309</v>
      </c>
      <c r="CP2" t="s">
        <v>310</v>
      </c>
      <c r="CQ2" t="s">
        <v>171</v>
      </c>
      <c r="CR2" t="s">
        <v>314</v>
      </c>
      <c r="CS2" t="s">
        <v>315</v>
      </c>
      <c r="CT2" t="s">
        <v>316</v>
      </c>
      <c r="CU2" t="s">
        <v>317</v>
      </c>
      <c r="CV2" t="s">
        <v>318</v>
      </c>
      <c r="CW2" t="s">
        <v>319</v>
      </c>
      <c r="CX2" t="s">
        <v>307</v>
      </c>
      <c r="CY2" t="s">
        <v>308</v>
      </c>
      <c r="CZ2" t="s">
        <v>309</v>
      </c>
      <c r="DA2" t="s">
        <v>310</v>
      </c>
      <c r="DB2" t="s">
        <v>171</v>
      </c>
      <c r="DC2" t="s">
        <v>314</v>
      </c>
      <c r="DD2" t="s">
        <v>315</v>
      </c>
      <c r="DE2" t="s">
        <v>316</v>
      </c>
      <c r="DF2" t="s">
        <v>317</v>
      </c>
      <c r="DG2" t="s">
        <v>318</v>
      </c>
      <c r="DH2" t="s">
        <v>307</v>
      </c>
      <c r="DI2" t="s">
        <v>308</v>
      </c>
      <c r="DJ2" t="s">
        <v>309</v>
      </c>
      <c r="DK2" t="s">
        <v>310</v>
      </c>
      <c r="DL2" t="s">
        <v>171</v>
      </c>
      <c r="DM2" t="s">
        <v>314</v>
      </c>
      <c r="DN2" t="s">
        <v>315</v>
      </c>
      <c r="DO2" t="s">
        <v>316</v>
      </c>
      <c r="DP2" t="s">
        <v>317</v>
      </c>
      <c r="DQ2" t="s">
        <v>318</v>
      </c>
      <c r="DR2" t="s">
        <v>319</v>
      </c>
      <c r="DS2" t="s">
        <v>321</v>
      </c>
      <c r="DU2" t="s">
        <v>322</v>
      </c>
      <c r="DV2" t="s">
        <v>323</v>
      </c>
      <c r="DW2" t="s">
        <v>324</v>
      </c>
      <c r="DX2" t="s">
        <v>325</v>
      </c>
      <c r="DY2" t="s">
        <v>326</v>
      </c>
      <c r="DZ2" t="s">
        <v>327</v>
      </c>
      <c r="EA2" t="s">
        <v>235</v>
      </c>
      <c r="EB2" t="s">
        <v>231</v>
      </c>
      <c r="EC2" t="s">
        <v>328</v>
      </c>
      <c r="EE2" t="s">
        <v>329</v>
      </c>
      <c r="EG2" t="s">
        <v>328</v>
      </c>
      <c r="EI2" t="s">
        <v>329</v>
      </c>
      <c r="EK2" t="s">
        <v>330</v>
      </c>
      <c r="EL2" t="s">
        <v>331</v>
      </c>
      <c r="EM2" t="s">
        <v>332</v>
      </c>
      <c r="EN2" t="s">
        <v>333</v>
      </c>
      <c r="EO2" t="s">
        <v>312</v>
      </c>
      <c r="EP2" t="s">
        <v>334</v>
      </c>
      <c r="EQ2" t="s">
        <v>335</v>
      </c>
      <c r="ER2" t="s">
        <v>75</v>
      </c>
      <c r="ET2" t="s">
        <v>336</v>
      </c>
      <c r="EV2" t="s">
        <v>307</v>
      </c>
      <c r="EW2" t="s">
        <v>308</v>
      </c>
      <c r="EX2" t="s">
        <v>309</v>
      </c>
      <c r="EY2" t="s">
        <v>310</v>
      </c>
      <c r="EZ2" t="s">
        <v>311</v>
      </c>
      <c r="FA2" t="s">
        <v>171</v>
      </c>
      <c r="FB2" t="s">
        <v>312</v>
      </c>
      <c r="FC2" t="s">
        <v>313</v>
      </c>
      <c r="FD2" t="s">
        <v>314</v>
      </c>
      <c r="FE2" t="s">
        <v>315</v>
      </c>
      <c r="FF2" t="s">
        <v>316</v>
      </c>
      <c r="FG2" t="s">
        <v>317</v>
      </c>
      <c r="FH2" t="s">
        <v>337</v>
      </c>
      <c r="FI2" t="s">
        <v>307</v>
      </c>
      <c r="FJ2" t="s">
        <v>310</v>
      </c>
      <c r="FK2" t="s">
        <v>313</v>
      </c>
      <c r="FL2" t="s">
        <v>315</v>
      </c>
      <c r="FM2" t="s">
        <v>337</v>
      </c>
      <c r="FN2" t="s">
        <v>307</v>
      </c>
      <c r="FO2" t="s">
        <v>308</v>
      </c>
      <c r="FP2" t="s">
        <v>309</v>
      </c>
      <c r="FQ2" t="s">
        <v>310</v>
      </c>
      <c r="FR2" t="s">
        <v>171</v>
      </c>
      <c r="FS2" t="s">
        <v>314</v>
      </c>
      <c r="FT2" t="s">
        <v>315</v>
      </c>
      <c r="FU2" t="s">
        <v>316</v>
      </c>
      <c r="FV2" t="s">
        <v>317</v>
      </c>
      <c r="FW2" t="s">
        <v>337</v>
      </c>
      <c r="FX2" t="s">
        <v>307</v>
      </c>
      <c r="FY2" t="s">
        <v>310</v>
      </c>
      <c r="FZ2" t="s">
        <v>315</v>
      </c>
      <c r="GA2" t="s">
        <v>337</v>
      </c>
      <c r="GB2" t="s">
        <v>338</v>
      </c>
      <c r="GC2" t="s">
        <v>339</v>
      </c>
      <c r="GD2" t="s">
        <v>340</v>
      </c>
      <c r="GE2" t="s">
        <v>340</v>
      </c>
      <c r="GF2" t="s">
        <v>338</v>
      </c>
      <c r="GG2" t="s">
        <v>339</v>
      </c>
      <c r="GH2" t="s">
        <v>340</v>
      </c>
      <c r="GI2" t="s">
        <v>340</v>
      </c>
      <c r="GJ2" t="s">
        <v>341</v>
      </c>
      <c r="GK2" t="s">
        <v>342</v>
      </c>
      <c r="GL2" t="s">
        <v>343</v>
      </c>
    </row>
    <row r="3" spans="1:194" x14ac:dyDescent="0.3">
      <c r="A3" t="s">
        <v>344</v>
      </c>
      <c r="B3" t="s">
        <v>345</v>
      </c>
      <c r="C3" t="s">
        <v>346</v>
      </c>
      <c r="D3" t="s">
        <v>347</v>
      </c>
      <c r="E3" t="s">
        <v>348</v>
      </c>
      <c r="F3" t="s">
        <v>349</v>
      </c>
      <c r="G3" t="s">
        <v>350</v>
      </c>
      <c r="H3" t="s">
        <v>230</v>
      </c>
      <c r="I3" t="s">
        <v>351</v>
      </c>
      <c r="J3" t="s">
        <v>351</v>
      </c>
      <c r="K3" t="s">
        <v>352</v>
      </c>
      <c r="L3" t="s">
        <v>353</v>
      </c>
      <c r="M3" t="s">
        <v>353</v>
      </c>
      <c r="N3" t="s">
        <v>353</v>
      </c>
      <c r="O3" t="s">
        <v>353</v>
      </c>
      <c r="P3" t="s">
        <v>353</v>
      </c>
      <c r="Q3" t="s">
        <v>353</v>
      </c>
      <c r="R3" t="s">
        <v>353</v>
      </c>
      <c r="S3" t="s">
        <v>353</v>
      </c>
      <c r="T3" t="s">
        <v>353</v>
      </c>
      <c r="U3" t="s">
        <v>353</v>
      </c>
      <c r="V3" t="s">
        <v>353</v>
      </c>
      <c r="W3" t="s">
        <v>353</v>
      </c>
      <c r="X3" t="s">
        <v>353</v>
      </c>
      <c r="Y3" t="s">
        <v>353</v>
      </c>
      <c r="Z3" t="s">
        <v>353</v>
      </c>
      <c r="AA3" t="s">
        <v>353</v>
      </c>
      <c r="AB3" t="s">
        <v>354</v>
      </c>
      <c r="AC3" t="s">
        <v>354</v>
      </c>
      <c r="AD3" t="s">
        <v>354</v>
      </c>
      <c r="AE3" t="s">
        <v>354</v>
      </c>
      <c r="AF3" t="s">
        <v>354</v>
      </c>
      <c r="AG3" t="s">
        <v>354</v>
      </c>
      <c r="AH3" t="s">
        <v>351</v>
      </c>
      <c r="AI3" t="s">
        <v>351</v>
      </c>
      <c r="AJ3" t="s">
        <v>351</v>
      </c>
      <c r="AK3" t="s">
        <v>351</v>
      </c>
      <c r="AL3" t="s">
        <v>351</v>
      </c>
      <c r="AM3" t="s">
        <v>351</v>
      </c>
      <c r="AN3" t="s">
        <v>351</v>
      </c>
      <c r="AO3" t="s">
        <v>351</v>
      </c>
      <c r="AP3" t="s">
        <v>351</v>
      </c>
      <c r="AQ3" t="s">
        <v>351</v>
      </c>
      <c r="AR3" t="s">
        <v>351</v>
      </c>
      <c r="AS3" t="s">
        <v>351</v>
      </c>
      <c r="AT3" t="s">
        <v>351</v>
      </c>
      <c r="AU3" t="s">
        <v>351</v>
      </c>
      <c r="AV3" t="s">
        <v>352</v>
      </c>
      <c r="AW3" t="s">
        <v>352</v>
      </c>
      <c r="AX3" t="s">
        <v>352</v>
      </c>
      <c r="AY3" t="s">
        <v>352</v>
      </c>
      <c r="AZ3" t="s">
        <v>352</v>
      </c>
      <c r="BA3" t="s">
        <v>352</v>
      </c>
      <c r="BB3" t="s">
        <v>352</v>
      </c>
      <c r="BC3" t="s">
        <v>352</v>
      </c>
      <c r="BD3" t="s">
        <v>352</v>
      </c>
      <c r="BE3" t="s">
        <v>352</v>
      </c>
      <c r="BF3" t="s">
        <v>352</v>
      </c>
      <c r="BG3" t="s">
        <v>352</v>
      </c>
      <c r="BH3" t="s">
        <v>355</v>
      </c>
      <c r="BI3" t="s">
        <v>355</v>
      </c>
      <c r="BJ3" t="s">
        <v>355</v>
      </c>
      <c r="BK3" t="s">
        <v>355</v>
      </c>
      <c r="BL3" t="s">
        <v>355</v>
      </c>
      <c r="BM3" t="s">
        <v>355</v>
      </c>
      <c r="BN3" t="s">
        <v>355</v>
      </c>
      <c r="BO3" t="s">
        <v>355</v>
      </c>
      <c r="BP3" t="s">
        <v>355</v>
      </c>
      <c r="BQ3" t="s">
        <v>355</v>
      </c>
      <c r="BR3" t="s">
        <v>355</v>
      </c>
      <c r="BS3" t="s">
        <v>355</v>
      </c>
      <c r="BT3" t="s">
        <v>355</v>
      </c>
      <c r="BU3" t="s">
        <v>355</v>
      </c>
      <c r="BV3" t="s">
        <v>353</v>
      </c>
      <c r="BW3" t="s">
        <v>353</v>
      </c>
      <c r="BX3" t="s">
        <v>353</v>
      </c>
      <c r="BY3" t="s">
        <v>353</v>
      </c>
      <c r="BZ3" t="s">
        <v>353</v>
      </c>
      <c r="CA3" t="s">
        <v>353</v>
      </c>
      <c r="CB3" t="s">
        <v>353</v>
      </c>
      <c r="CC3" t="s">
        <v>353</v>
      </c>
      <c r="CD3" t="s">
        <v>353</v>
      </c>
      <c r="CE3" t="s">
        <v>353</v>
      </c>
      <c r="CF3" t="s">
        <v>353</v>
      </c>
      <c r="CG3" t="s">
        <v>353</v>
      </c>
      <c r="CH3" t="s">
        <v>354</v>
      </c>
      <c r="CI3" t="s">
        <v>354</v>
      </c>
      <c r="CJ3" t="s">
        <v>354</v>
      </c>
      <c r="CK3" t="s">
        <v>354</v>
      </c>
      <c r="CL3" t="s">
        <v>354</v>
      </c>
      <c r="CM3" t="s">
        <v>351</v>
      </c>
      <c r="CN3" t="s">
        <v>351</v>
      </c>
      <c r="CO3" t="s">
        <v>351</v>
      </c>
      <c r="CP3" t="s">
        <v>351</v>
      </c>
      <c r="CQ3" t="s">
        <v>351</v>
      </c>
      <c r="CR3" t="s">
        <v>351</v>
      </c>
      <c r="CS3" t="s">
        <v>351</v>
      </c>
      <c r="CT3" t="s">
        <v>351</v>
      </c>
      <c r="CU3" t="s">
        <v>351</v>
      </c>
      <c r="CV3" t="s">
        <v>351</v>
      </c>
      <c r="CW3" t="s">
        <v>351</v>
      </c>
      <c r="CX3" t="s">
        <v>352</v>
      </c>
      <c r="CY3" t="s">
        <v>352</v>
      </c>
      <c r="CZ3" t="s">
        <v>352</v>
      </c>
      <c r="DA3" t="s">
        <v>352</v>
      </c>
      <c r="DB3" t="s">
        <v>352</v>
      </c>
      <c r="DC3" t="s">
        <v>352</v>
      </c>
      <c r="DD3" t="s">
        <v>352</v>
      </c>
      <c r="DE3" t="s">
        <v>352</v>
      </c>
      <c r="DF3" t="s">
        <v>352</v>
      </c>
      <c r="DG3" t="s">
        <v>352</v>
      </c>
      <c r="DH3" t="s">
        <v>355</v>
      </c>
      <c r="DI3" t="s">
        <v>355</v>
      </c>
      <c r="DJ3" t="s">
        <v>355</v>
      </c>
      <c r="DK3" t="s">
        <v>355</v>
      </c>
      <c r="DL3" t="s">
        <v>355</v>
      </c>
      <c r="DM3" t="s">
        <v>355</v>
      </c>
      <c r="DN3" t="s">
        <v>355</v>
      </c>
      <c r="DO3" t="s">
        <v>355</v>
      </c>
      <c r="DP3" t="s">
        <v>355</v>
      </c>
      <c r="DQ3" t="s">
        <v>355</v>
      </c>
      <c r="DR3" t="s">
        <v>355</v>
      </c>
      <c r="DS3" t="s">
        <v>356</v>
      </c>
      <c r="DT3" t="s">
        <v>357</v>
      </c>
      <c r="DU3" t="s">
        <v>358</v>
      </c>
      <c r="DV3" t="s">
        <v>359</v>
      </c>
      <c r="DW3" t="s">
        <v>355</v>
      </c>
      <c r="DX3" t="s">
        <v>355</v>
      </c>
      <c r="DY3" t="s">
        <v>360</v>
      </c>
      <c r="DZ3" t="s">
        <v>360</v>
      </c>
      <c r="EA3" t="s">
        <v>361</v>
      </c>
      <c r="EB3" t="s">
        <v>361</v>
      </c>
      <c r="EC3" t="s">
        <v>362</v>
      </c>
      <c r="ED3" t="s">
        <v>363</v>
      </c>
      <c r="EE3" t="s">
        <v>362</v>
      </c>
      <c r="EF3" t="s">
        <v>363</v>
      </c>
      <c r="EG3" t="s">
        <v>362</v>
      </c>
      <c r="EH3" t="s">
        <v>363</v>
      </c>
      <c r="EI3" t="s">
        <v>362</v>
      </c>
      <c r="EJ3" t="s">
        <v>363</v>
      </c>
      <c r="EK3" t="s">
        <v>364</v>
      </c>
      <c r="EL3" t="s">
        <v>365</v>
      </c>
      <c r="EM3" t="s">
        <v>366</v>
      </c>
      <c r="EN3" t="s">
        <v>351</v>
      </c>
      <c r="EO3" t="s">
        <v>364</v>
      </c>
      <c r="EP3" t="s">
        <v>367</v>
      </c>
      <c r="EQ3" t="s">
        <v>367</v>
      </c>
      <c r="ER3" t="s">
        <v>368</v>
      </c>
      <c r="ES3" t="s">
        <v>369</v>
      </c>
      <c r="ET3" t="s">
        <v>368</v>
      </c>
      <c r="EU3" t="s">
        <v>369</v>
      </c>
      <c r="EV3" t="s">
        <v>370</v>
      </c>
      <c r="EW3" t="s">
        <v>370</v>
      </c>
      <c r="EX3" t="s">
        <v>370</v>
      </c>
      <c r="EY3" t="s">
        <v>370</v>
      </c>
      <c r="EZ3" t="s">
        <v>370</v>
      </c>
      <c r="FA3" t="s">
        <v>370</v>
      </c>
      <c r="FB3" t="s">
        <v>370</v>
      </c>
      <c r="FC3" t="s">
        <v>370</v>
      </c>
      <c r="FD3" t="s">
        <v>370</v>
      </c>
      <c r="FE3" t="s">
        <v>370</v>
      </c>
      <c r="FF3" t="s">
        <v>370</v>
      </c>
      <c r="FG3" t="s">
        <v>370</v>
      </c>
      <c r="FH3" t="s">
        <v>370</v>
      </c>
      <c r="FI3" t="s">
        <v>370</v>
      </c>
      <c r="FJ3" t="s">
        <v>370</v>
      </c>
      <c r="FK3" t="s">
        <v>370</v>
      </c>
      <c r="FL3" t="s">
        <v>370</v>
      </c>
      <c r="FM3" t="s">
        <v>370</v>
      </c>
      <c r="FN3" t="s">
        <v>370</v>
      </c>
      <c r="FO3" t="s">
        <v>370</v>
      </c>
      <c r="FP3" t="s">
        <v>370</v>
      </c>
      <c r="FQ3" t="s">
        <v>370</v>
      </c>
      <c r="FR3" t="s">
        <v>370</v>
      </c>
      <c r="FS3" t="s">
        <v>370</v>
      </c>
      <c r="FT3" t="s">
        <v>370</v>
      </c>
      <c r="FU3" t="s">
        <v>370</v>
      </c>
      <c r="FV3" t="s">
        <v>370</v>
      </c>
      <c r="FW3" t="s">
        <v>370</v>
      </c>
      <c r="FX3" t="s">
        <v>370</v>
      </c>
      <c r="FY3" t="s">
        <v>370</v>
      </c>
      <c r="FZ3" t="s">
        <v>370</v>
      </c>
      <c r="GA3" t="s">
        <v>370</v>
      </c>
      <c r="GB3" t="s">
        <v>371</v>
      </c>
      <c r="GC3" t="s">
        <v>372</v>
      </c>
      <c r="GD3" t="s">
        <v>372</v>
      </c>
      <c r="GE3" t="s">
        <v>360</v>
      </c>
      <c r="GF3" t="s">
        <v>371</v>
      </c>
      <c r="GG3" t="s">
        <v>372</v>
      </c>
      <c r="GH3" t="s">
        <v>372</v>
      </c>
      <c r="GI3" t="s">
        <v>360</v>
      </c>
      <c r="GJ3" t="s">
        <v>353</v>
      </c>
      <c r="GK3" t="s">
        <v>355</v>
      </c>
    </row>
    <row r="4" spans="1:194" x14ac:dyDescent="0.3">
      <c r="A4" s="110">
        <v>45966.787048611113</v>
      </c>
      <c r="B4" t="s">
        <v>699</v>
      </c>
      <c r="D4">
        <v>1</v>
      </c>
      <c r="E4">
        <v>1</v>
      </c>
      <c r="F4">
        <v>2100</v>
      </c>
      <c r="G4" t="s">
        <v>452</v>
      </c>
      <c r="H4" t="s">
        <v>453</v>
      </c>
      <c r="I4">
        <v>0</v>
      </c>
      <c r="J4">
        <v>0</v>
      </c>
      <c r="K4">
        <v>4.07</v>
      </c>
      <c r="L4" t="s">
        <v>688</v>
      </c>
      <c r="M4">
        <v>3183.42</v>
      </c>
      <c r="N4">
        <v>0</v>
      </c>
      <c r="O4">
        <v>273.185</v>
      </c>
      <c r="P4">
        <v>1694.77</v>
      </c>
      <c r="Q4">
        <v>0</v>
      </c>
      <c r="R4">
        <v>-3765.72</v>
      </c>
      <c r="S4">
        <v>0</v>
      </c>
      <c r="T4">
        <v>0</v>
      </c>
      <c r="U4">
        <v>505.55700000000002</v>
      </c>
      <c r="V4">
        <v>886.68100000000004</v>
      </c>
      <c r="W4">
        <v>2025.88</v>
      </c>
      <c r="X4">
        <v>119.621</v>
      </c>
      <c r="Y4">
        <v>4923.3999999999996</v>
      </c>
      <c r="Z4">
        <v>5151.38</v>
      </c>
      <c r="AB4">
        <v>0</v>
      </c>
      <c r="AC4">
        <v>0</v>
      </c>
      <c r="AD4">
        <v>0</v>
      </c>
      <c r="AE4">
        <v>43.1492</v>
      </c>
      <c r="AF4">
        <v>43.1492</v>
      </c>
      <c r="AG4">
        <v>0</v>
      </c>
      <c r="AH4">
        <v>11.68</v>
      </c>
      <c r="AI4">
        <v>0</v>
      </c>
      <c r="AJ4">
        <v>0.87</v>
      </c>
      <c r="AK4">
        <v>5.49</v>
      </c>
      <c r="AL4">
        <v>0</v>
      </c>
      <c r="AM4">
        <v>-5.03</v>
      </c>
      <c r="AN4">
        <v>0</v>
      </c>
      <c r="AO4">
        <v>0</v>
      </c>
      <c r="AP4">
        <v>1.78</v>
      </c>
      <c r="AQ4">
        <v>5.27</v>
      </c>
      <c r="AR4">
        <v>6.7</v>
      </c>
      <c r="AS4">
        <v>0.42</v>
      </c>
      <c r="AT4">
        <v>27.18</v>
      </c>
      <c r="AU4">
        <v>18.04</v>
      </c>
      <c r="AV4">
        <v>4.13</v>
      </c>
      <c r="AW4">
        <v>0</v>
      </c>
      <c r="AX4">
        <v>0.22</v>
      </c>
      <c r="AY4">
        <v>1.35</v>
      </c>
      <c r="AZ4">
        <v>-0.85</v>
      </c>
      <c r="BA4">
        <v>0</v>
      </c>
      <c r="BB4">
        <v>0</v>
      </c>
      <c r="BC4">
        <v>0.5</v>
      </c>
      <c r="BD4">
        <v>2.54</v>
      </c>
      <c r="BE4">
        <v>1.76</v>
      </c>
      <c r="BF4">
        <v>0.12</v>
      </c>
      <c r="BG4">
        <v>9.77</v>
      </c>
      <c r="BH4">
        <v>0.70890900000000001</v>
      </c>
      <c r="BI4">
        <v>0</v>
      </c>
      <c r="BJ4">
        <v>3.1194800000000002E-2</v>
      </c>
      <c r="BK4">
        <v>0.15768299999999999</v>
      </c>
      <c r="BL4">
        <v>0</v>
      </c>
      <c r="BM4">
        <v>-6.2582200000000001E-3</v>
      </c>
      <c r="BN4">
        <v>0</v>
      </c>
      <c r="BO4">
        <v>0</v>
      </c>
      <c r="BP4">
        <v>5.8625900000000002E-2</v>
      </c>
      <c r="BQ4">
        <v>8.2779900000000003E-2</v>
      </c>
      <c r="BR4">
        <v>0.24510499999999999</v>
      </c>
      <c r="BS4">
        <v>2.02483E-2</v>
      </c>
      <c r="BT4">
        <v>1.2982899999999999</v>
      </c>
      <c r="BU4">
        <v>0.897787</v>
      </c>
      <c r="BV4">
        <v>3183.9</v>
      </c>
      <c r="BW4">
        <v>0</v>
      </c>
      <c r="BX4">
        <v>273.185</v>
      </c>
      <c r="BY4">
        <v>1694.77</v>
      </c>
      <c r="BZ4">
        <v>-3765.72</v>
      </c>
      <c r="CA4">
        <v>505.55700000000002</v>
      </c>
      <c r="CB4">
        <v>886.68100000000004</v>
      </c>
      <c r="CC4">
        <v>2025.88</v>
      </c>
      <c r="CD4">
        <v>119.621</v>
      </c>
      <c r="CE4">
        <v>4923.88</v>
      </c>
      <c r="CF4">
        <v>5151.8599999999997</v>
      </c>
      <c r="CH4">
        <v>0</v>
      </c>
      <c r="CI4">
        <v>0</v>
      </c>
      <c r="CJ4">
        <v>43.1492</v>
      </c>
      <c r="CK4">
        <v>43.1492</v>
      </c>
      <c r="CL4">
        <v>0</v>
      </c>
      <c r="CM4">
        <v>11.68</v>
      </c>
      <c r="CN4">
        <v>0</v>
      </c>
      <c r="CO4">
        <v>0.87</v>
      </c>
      <c r="CP4">
        <v>5.49</v>
      </c>
      <c r="CQ4">
        <v>-5.03</v>
      </c>
      <c r="CR4">
        <v>1.78</v>
      </c>
      <c r="CS4">
        <v>5.27</v>
      </c>
      <c r="CT4">
        <v>6.7</v>
      </c>
      <c r="CU4">
        <v>0.42</v>
      </c>
      <c r="CV4">
        <v>27.18</v>
      </c>
      <c r="CW4">
        <v>18.04</v>
      </c>
      <c r="CX4">
        <v>4.1100000000000003</v>
      </c>
      <c r="CY4">
        <v>0</v>
      </c>
      <c r="CZ4">
        <v>0.22</v>
      </c>
      <c r="DA4">
        <v>5.44</v>
      </c>
      <c r="DB4">
        <v>-0.85</v>
      </c>
      <c r="DC4">
        <v>0.5</v>
      </c>
      <c r="DD4">
        <v>2.54</v>
      </c>
      <c r="DE4">
        <v>1.76</v>
      </c>
      <c r="DF4">
        <v>0.12</v>
      </c>
      <c r="DG4">
        <v>13.84</v>
      </c>
      <c r="DH4">
        <v>0.70902900000000002</v>
      </c>
      <c r="DI4">
        <v>0</v>
      </c>
      <c r="DJ4">
        <v>3.1194800000000002E-2</v>
      </c>
      <c r="DK4">
        <v>0.15768299999999999</v>
      </c>
      <c r="DL4">
        <v>-6.2582200000000001E-3</v>
      </c>
      <c r="DM4">
        <v>5.8625900000000002E-2</v>
      </c>
      <c r="DN4">
        <v>8.2779900000000003E-2</v>
      </c>
      <c r="DO4">
        <v>0.24510499999999999</v>
      </c>
      <c r="DP4">
        <v>2.02483E-2</v>
      </c>
      <c r="DQ4">
        <v>1.2984100000000001</v>
      </c>
      <c r="DR4">
        <v>0.89790700000000001</v>
      </c>
      <c r="DS4" t="s">
        <v>689</v>
      </c>
      <c r="DT4" t="s">
        <v>700</v>
      </c>
      <c r="DU4" t="s">
        <v>701</v>
      </c>
      <c r="DV4" t="s">
        <v>455</v>
      </c>
      <c r="DW4">
        <v>1.19924E-4</v>
      </c>
      <c r="DX4">
        <v>1.19919E-4</v>
      </c>
      <c r="EC4">
        <v>18.04</v>
      </c>
      <c r="ED4">
        <v>0</v>
      </c>
      <c r="EE4">
        <v>18.04</v>
      </c>
      <c r="EF4">
        <v>0</v>
      </c>
      <c r="EG4">
        <v>5.7</v>
      </c>
      <c r="EH4">
        <v>0</v>
      </c>
      <c r="EI4">
        <v>4.3899999999999997</v>
      </c>
      <c r="EJ4">
        <v>5.38</v>
      </c>
      <c r="EK4">
        <v>1</v>
      </c>
      <c r="EL4">
        <v>1</v>
      </c>
      <c r="EM4">
        <v>2.9352999999999998</v>
      </c>
      <c r="EP4">
        <v>1</v>
      </c>
      <c r="EQ4">
        <v>1</v>
      </c>
      <c r="ER4">
        <v>31.571999999999999</v>
      </c>
      <c r="ES4">
        <v>32.033000000000001</v>
      </c>
      <c r="ET4">
        <v>31.526</v>
      </c>
      <c r="EU4">
        <v>31.985700000000001</v>
      </c>
      <c r="EV4">
        <v>918.90300000000002</v>
      </c>
      <c r="EW4">
        <v>0</v>
      </c>
      <c r="EX4">
        <v>49.2879</v>
      </c>
      <c r="EY4">
        <v>300.34899999999999</v>
      </c>
      <c r="EZ4">
        <v>0</v>
      </c>
      <c r="FA4">
        <v>-284.72199999999998</v>
      </c>
      <c r="FB4">
        <v>0</v>
      </c>
      <c r="FC4">
        <v>0</v>
      </c>
      <c r="FD4">
        <v>110.404</v>
      </c>
      <c r="FE4">
        <v>150.09100000000001</v>
      </c>
      <c r="FF4">
        <v>391.38499999999999</v>
      </c>
      <c r="FG4">
        <v>27.673200000000001</v>
      </c>
      <c r="FH4">
        <v>1663.37</v>
      </c>
      <c r="FI4">
        <v>0</v>
      </c>
      <c r="FJ4">
        <v>0</v>
      </c>
      <c r="FK4">
        <v>0</v>
      </c>
      <c r="FL4">
        <v>252.315</v>
      </c>
      <c r="FM4">
        <v>252.315</v>
      </c>
      <c r="FN4">
        <v>459.52499999999998</v>
      </c>
      <c r="FO4">
        <v>0</v>
      </c>
      <c r="FP4">
        <v>24.643999999999998</v>
      </c>
      <c r="FQ4">
        <v>150.17400000000001</v>
      </c>
      <c r="FR4">
        <v>-94.907399999999996</v>
      </c>
      <c r="FS4">
        <v>55.201799999999999</v>
      </c>
      <c r="FT4">
        <v>75.045500000000004</v>
      </c>
      <c r="FU4">
        <v>195.69200000000001</v>
      </c>
      <c r="FV4">
        <v>13.836600000000001</v>
      </c>
      <c r="FW4">
        <v>879.21199999999999</v>
      </c>
      <c r="FX4">
        <v>0</v>
      </c>
      <c r="FY4">
        <v>0</v>
      </c>
      <c r="FZ4">
        <v>252.315</v>
      </c>
      <c r="GA4">
        <v>252.315</v>
      </c>
      <c r="GB4">
        <v>2.9352999999999998</v>
      </c>
      <c r="GC4">
        <v>3766.82</v>
      </c>
      <c r="GD4">
        <v>1852.19</v>
      </c>
      <c r="GE4">
        <v>49.171199999999999</v>
      </c>
      <c r="GF4">
        <v>2.9352999999999998</v>
      </c>
      <c r="GG4">
        <v>3766.82</v>
      </c>
      <c r="GH4">
        <v>1852.19</v>
      </c>
      <c r="GI4">
        <v>49.171199999999999</v>
      </c>
      <c r="GJ4">
        <v>0</v>
      </c>
      <c r="GK4">
        <v>0</v>
      </c>
    </row>
    <row r="5" spans="1:194" x14ac:dyDescent="0.3">
      <c r="A5" s="110">
        <v>45966.787662037037</v>
      </c>
      <c r="B5" t="s">
        <v>702</v>
      </c>
      <c r="D5">
        <v>2</v>
      </c>
      <c r="E5">
        <v>1</v>
      </c>
      <c r="F5">
        <v>2100</v>
      </c>
      <c r="G5" t="s">
        <v>452</v>
      </c>
      <c r="H5" t="s">
        <v>453</v>
      </c>
      <c r="I5">
        <v>0</v>
      </c>
      <c r="J5">
        <v>0</v>
      </c>
      <c r="K5">
        <v>4.0999999999999996</v>
      </c>
      <c r="L5" t="s">
        <v>688</v>
      </c>
      <c r="M5">
        <v>2025.03</v>
      </c>
      <c r="N5">
        <v>0</v>
      </c>
      <c r="O5">
        <v>276.71899999999999</v>
      </c>
      <c r="P5">
        <v>1434.71</v>
      </c>
      <c r="Q5">
        <v>0</v>
      </c>
      <c r="R5">
        <v>-3826.93</v>
      </c>
      <c r="S5">
        <v>0</v>
      </c>
      <c r="T5">
        <v>0</v>
      </c>
      <c r="U5">
        <v>505.55700000000002</v>
      </c>
      <c r="V5">
        <v>916.91800000000001</v>
      </c>
      <c r="W5">
        <v>2025.88</v>
      </c>
      <c r="X5">
        <v>119.621</v>
      </c>
      <c r="Y5">
        <v>3477.5</v>
      </c>
      <c r="Z5">
        <v>3736.46</v>
      </c>
      <c r="AB5">
        <v>0</v>
      </c>
      <c r="AC5">
        <v>0</v>
      </c>
      <c r="AD5">
        <v>0</v>
      </c>
      <c r="AE5">
        <v>43.1492</v>
      </c>
      <c r="AF5">
        <v>43.1492</v>
      </c>
      <c r="AG5">
        <v>0</v>
      </c>
      <c r="AH5">
        <v>7.83</v>
      </c>
      <c r="AI5">
        <v>0</v>
      </c>
      <c r="AJ5">
        <v>0.88</v>
      </c>
      <c r="AK5">
        <v>4.6399999999999997</v>
      </c>
      <c r="AL5">
        <v>0</v>
      </c>
      <c r="AM5">
        <v>-5.03</v>
      </c>
      <c r="AN5">
        <v>0</v>
      </c>
      <c r="AO5">
        <v>0</v>
      </c>
      <c r="AP5">
        <v>1.77</v>
      </c>
      <c r="AQ5">
        <v>5.36</v>
      </c>
      <c r="AR5">
        <v>6.7</v>
      </c>
      <c r="AS5">
        <v>0.42</v>
      </c>
      <c r="AT5">
        <v>22.57</v>
      </c>
      <c r="AU5">
        <v>13.35</v>
      </c>
      <c r="AV5">
        <v>2.97</v>
      </c>
      <c r="AW5">
        <v>0</v>
      </c>
      <c r="AX5">
        <v>0.22</v>
      </c>
      <c r="AY5">
        <v>1.17</v>
      </c>
      <c r="AZ5">
        <v>-0.83</v>
      </c>
      <c r="BA5">
        <v>0</v>
      </c>
      <c r="BB5">
        <v>0</v>
      </c>
      <c r="BC5">
        <v>0.5</v>
      </c>
      <c r="BD5">
        <v>2.56</v>
      </c>
      <c r="BE5">
        <v>1.76</v>
      </c>
      <c r="BF5">
        <v>0.12</v>
      </c>
      <c r="BG5">
        <v>8.4700000000000006</v>
      </c>
      <c r="BH5">
        <v>0.57707200000000003</v>
      </c>
      <c r="BI5">
        <v>0</v>
      </c>
      <c r="BJ5">
        <v>3.1598399999999999E-2</v>
      </c>
      <c r="BK5">
        <v>0.14350299999999999</v>
      </c>
      <c r="BL5">
        <v>0</v>
      </c>
      <c r="BM5">
        <v>-6.7231000000000001E-3</v>
      </c>
      <c r="BN5">
        <v>0</v>
      </c>
      <c r="BO5">
        <v>0</v>
      </c>
      <c r="BP5">
        <v>5.8625900000000002E-2</v>
      </c>
      <c r="BQ5">
        <v>8.5034399999999996E-2</v>
      </c>
      <c r="BR5">
        <v>0.24510499999999999</v>
      </c>
      <c r="BS5">
        <v>2.02483E-2</v>
      </c>
      <c r="BT5">
        <v>1.15446</v>
      </c>
      <c r="BU5">
        <v>0.75217299999999998</v>
      </c>
      <c r="BV5">
        <v>2025.86</v>
      </c>
      <c r="BW5">
        <v>0</v>
      </c>
      <c r="BX5">
        <v>276.71899999999999</v>
      </c>
      <c r="BY5">
        <v>1434.71</v>
      </c>
      <c r="BZ5">
        <v>-3826.93</v>
      </c>
      <c r="CA5">
        <v>505.55700000000002</v>
      </c>
      <c r="CB5">
        <v>916.91899999999998</v>
      </c>
      <c r="CC5">
        <v>2025.88</v>
      </c>
      <c r="CD5">
        <v>119.621</v>
      </c>
      <c r="CE5">
        <v>3478.33</v>
      </c>
      <c r="CF5">
        <v>3737.28</v>
      </c>
      <c r="CH5">
        <v>0</v>
      </c>
      <c r="CI5">
        <v>0</v>
      </c>
      <c r="CJ5">
        <v>43.1492</v>
      </c>
      <c r="CK5">
        <v>43.1492</v>
      </c>
      <c r="CL5">
        <v>0</v>
      </c>
      <c r="CM5">
        <v>7.83</v>
      </c>
      <c r="CN5">
        <v>0</v>
      </c>
      <c r="CO5">
        <v>0.88</v>
      </c>
      <c r="CP5">
        <v>4.6399999999999997</v>
      </c>
      <c r="CQ5">
        <v>-5.03</v>
      </c>
      <c r="CR5">
        <v>1.77</v>
      </c>
      <c r="CS5">
        <v>5.36</v>
      </c>
      <c r="CT5">
        <v>6.7</v>
      </c>
      <c r="CU5">
        <v>0.42</v>
      </c>
      <c r="CV5">
        <v>22.57</v>
      </c>
      <c r="CW5">
        <v>13.35</v>
      </c>
      <c r="CX5">
        <v>2.95</v>
      </c>
      <c r="CY5">
        <v>0</v>
      </c>
      <c r="CZ5">
        <v>0.22</v>
      </c>
      <c r="DA5">
        <v>5.29</v>
      </c>
      <c r="DB5">
        <v>-0.83</v>
      </c>
      <c r="DC5">
        <v>0.5</v>
      </c>
      <c r="DD5">
        <v>2.56</v>
      </c>
      <c r="DE5">
        <v>1.76</v>
      </c>
      <c r="DF5">
        <v>0.12</v>
      </c>
      <c r="DG5">
        <v>12.57</v>
      </c>
      <c r="DH5">
        <v>0.57732700000000003</v>
      </c>
      <c r="DI5">
        <v>0</v>
      </c>
      <c r="DJ5">
        <v>3.1598399999999999E-2</v>
      </c>
      <c r="DK5">
        <v>0.14350299999999999</v>
      </c>
      <c r="DL5">
        <v>-6.7231000000000001E-3</v>
      </c>
      <c r="DM5">
        <v>5.8625900000000002E-2</v>
      </c>
      <c r="DN5">
        <v>8.5034299999999993E-2</v>
      </c>
      <c r="DO5">
        <v>0.24510499999999999</v>
      </c>
      <c r="DP5">
        <v>2.02483E-2</v>
      </c>
      <c r="DQ5">
        <v>1.15472</v>
      </c>
      <c r="DR5">
        <v>0.75242799999999999</v>
      </c>
      <c r="DS5" t="s">
        <v>689</v>
      </c>
      <c r="DT5" t="s">
        <v>700</v>
      </c>
      <c r="DU5" t="s">
        <v>701</v>
      </c>
      <c r="DV5" t="s">
        <v>455</v>
      </c>
      <c r="DW5">
        <v>2.5539300000000003E-4</v>
      </c>
      <c r="DX5">
        <v>2.55405E-4</v>
      </c>
      <c r="EC5">
        <v>13.35</v>
      </c>
      <c r="ED5">
        <v>0</v>
      </c>
      <c r="EE5">
        <v>13.35</v>
      </c>
      <c r="EF5">
        <v>0</v>
      </c>
      <c r="EG5">
        <v>4.3600000000000003</v>
      </c>
      <c r="EH5">
        <v>0</v>
      </c>
      <c r="EI5">
        <v>3.23</v>
      </c>
      <c r="EJ5">
        <v>5.23</v>
      </c>
      <c r="EK5">
        <v>1</v>
      </c>
      <c r="EL5">
        <v>1</v>
      </c>
      <c r="EM5">
        <v>2.5240999999999998</v>
      </c>
      <c r="EP5">
        <v>1</v>
      </c>
      <c r="EQ5">
        <v>1</v>
      </c>
      <c r="ER5">
        <v>33.255000000000003</v>
      </c>
      <c r="ES5">
        <v>33.75</v>
      </c>
      <c r="ET5">
        <v>33.095700000000001</v>
      </c>
      <c r="EU5">
        <v>33.587400000000002</v>
      </c>
      <c r="EV5">
        <v>660.78499999999997</v>
      </c>
      <c r="EW5">
        <v>0</v>
      </c>
      <c r="EX5">
        <v>49.925600000000003</v>
      </c>
      <c r="EY5">
        <v>259.69900000000001</v>
      </c>
      <c r="EZ5">
        <v>0</v>
      </c>
      <c r="FA5">
        <v>-276.53800000000001</v>
      </c>
      <c r="FB5">
        <v>0</v>
      </c>
      <c r="FC5">
        <v>0</v>
      </c>
      <c r="FD5">
        <v>110.404</v>
      </c>
      <c r="FE5">
        <v>154.518</v>
      </c>
      <c r="FF5">
        <v>391.38499999999999</v>
      </c>
      <c r="FG5">
        <v>27.673200000000001</v>
      </c>
      <c r="FH5">
        <v>1377.85</v>
      </c>
      <c r="FI5">
        <v>0</v>
      </c>
      <c r="FJ5">
        <v>0</v>
      </c>
      <c r="FK5">
        <v>0</v>
      </c>
      <c r="FL5">
        <v>252.315</v>
      </c>
      <c r="FM5">
        <v>252.315</v>
      </c>
      <c r="FN5">
        <v>330.53199999999998</v>
      </c>
      <c r="FO5">
        <v>0</v>
      </c>
      <c r="FP5">
        <v>24.962800000000001</v>
      </c>
      <c r="FQ5">
        <v>129.84899999999999</v>
      </c>
      <c r="FR5">
        <v>-92.179299999999998</v>
      </c>
      <c r="FS5">
        <v>55.201799999999999</v>
      </c>
      <c r="FT5">
        <v>77.258799999999994</v>
      </c>
      <c r="FU5">
        <v>195.69200000000001</v>
      </c>
      <c r="FV5">
        <v>13.836600000000001</v>
      </c>
      <c r="FW5">
        <v>735.15499999999997</v>
      </c>
      <c r="FX5">
        <v>0</v>
      </c>
      <c r="FY5">
        <v>0</v>
      </c>
      <c r="FZ5">
        <v>252.315</v>
      </c>
      <c r="GA5">
        <v>252.315</v>
      </c>
      <c r="GB5">
        <v>2.5240999999999998</v>
      </c>
      <c r="GC5">
        <v>3828.05</v>
      </c>
      <c r="GD5">
        <v>1919.24</v>
      </c>
      <c r="GE5">
        <v>50.136299999999999</v>
      </c>
      <c r="GF5">
        <v>2.5240999999999998</v>
      </c>
      <c r="GG5">
        <v>3828.05</v>
      </c>
      <c r="GH5">
        <v>1919.24</v>
      </c>
      <c r="GI5">
        <v>50.136200000000002</v>
      </c>
      <c r="GJ5">
        <v>0</v>
      </c>
      <c r="GK5">
        <v>0</v>
      </c>
    </row>
    <row r="6" spans="1:194" x14ac:dyDescent="0.3">
      <c r="A6" s="110">
        <v>45966.788275462961</v>
      </c>
      <c r="B6" t="s">
        <v>703</v>
      </c>
      <c r="D6">
        <v>3</v>
      </c>
      <c r="E6">
        <v>1</v>
      </c>
      <c r="F6">
        <v>2100</v>
      </c>
      <c r="G6" t="s">
        <v>452</v>
      </c>
      <c r="H6" t="s">
        <v>453</v>
      </c>
      <c r="I6">
        <v>0</v>
      </c>
      <c r="J6">
        <v>0</v>
      </c>
      <c r="K6">
        <v>4.1399999999999997</v>
      </c>
      <c r="L6" t="s">
        <v>688</v>
      </c>
      <c r="M6">
        <v>1143.1099999999999</v>
      </c>
      <c r="N6">
        <v>0</v>
      </c>
      <c r="O6">
        <v>276.71899999999999</v>
      </c>
      <c r="P6">
        <v>1340.55</v>
      </c>
      <c r="Q6">
        <v>0</v>
      </c>
      <c r="R6">
        <v>-3853.61</v>
      </c>
      <c r="S6">
        <v>0</v>
      </c>
      <c r="T6">
        <v>0</v>
      </c>
      <c r="U6">
        <v>505.55700000000002</v>
      </c>
      <c r="V6">
        <v>915.09699999999998</v>
      </c>
      <c r="W6">
        <v>2025.88</v>
      </c>
      <c r="X6">
        <v>119.621</v>
      </c>
      <c r="Y6">
        <v>2472.9299999999998</v>
      </c>
      <c r="Z6">
        <v>2760.38</v>
      </c>
      <c r="AB6">
        <v>0</v>
      </c>
      <c r="AC6">
        <v>0</v>
      </c>
      <c r="AD6">
        <v>0</v>
      </c>
      <c r="AE6">
        <v>43.1492</v>
      </c>
      <c r="AF6">
        <v>43.1492</v>
      </c>
      <c r="AG6">
        <v>0</v>
      </c>
      <c r="AH6">
        <v>4.75</v>
      </c>
      <c r="AI6">
        <v>0</v>
      </c>
      <c r="AJ6">
        <v>0.88</v>
      </c>
      <c r="AK6">
        <v>4.3</v>
      </c>
      <c r="AL6">
        <v>0</v>
      </c>
      <c r="AM6">
        <v>-4.9800000000000004</v>
      </c>
      <c r="AN6">
        <v>0</v>
      </c>
      <c r="AO6">
        <v>0</v>
      </c>
      <c r="AP6">
        <v>1.79</v>
      </c>
      <c r="AQ6">
        <v>5.35</v>
      </c>
      <c r="AR6">
        <v>6.7</v>
      </c>
      <c r="AS6">
        <v>0.42</v>
      </c>
      <c r="AT6">
        <v>19.21</v>
      </c>
      <c r="AU6">
        <v>9.93</v>
      </c>
      <c r="AV6">
        <v>1.86</v>
      </c>
      <c r="AW6">
        <v>0</v>
      </c>
      <c r="AX6">
        <v>0.22</v>
      </c>
      <c r="AY6">
        <v>1.06</v>
      </c>
      <c r="AZ6">
        <v>-0.88</v>
      </c>
      <c r="BA6">
        <v>0</v>
      </c>
      <c r="BB6">
        <v>0</v>
      </c>
      <c r="BC6">
        <v>0.5</v>
      </c>
      <c r="BD6">
        <v>2.56</v>
      </c>
      <c r="BE6">
        <v>1.76</v>
      </c>
      <c r="BF6">
        <v>0.12</v>
      </c>
      <c r="BG6">
        <v>7.2</v>
      </c>
      <c r="BH6">
        <v>0.45599299999999998</v>
      </c>
      <c r="BI6">
        <v>0</v>
      </c>
      <c r="BJ6">
        <v>3.1598399999999999E-2</v>
      </c>
      <c r="BK6">
        <v>0.12568499999999999</v>
      </c>
      <c r="BL6">
        <v>0</v>
      </c>
      <c r="BM6">
        <v>-7.3240099999999997E-3</v>
      </c>
      <c r="BN6">
        <v>0</v>
      </c>
      <c r="BO6">
        <v>0</v>
      </c>
      <c r="BP6">
        <v>5.8625900000000002E-2</v>
      </c>
      <c r="BQ6">
        <v>8.5444099999999995E-2</v>
      </c>
      <c r="BR6">
        <v>0.24510499999999999</v>
      </c>
      <c r="BS6">
        <v>2.02483E-2</v>
      </c>
      <c r="BT6">
        <v>1.0153700000000001</v>
      </c>
      <c r="BU6">
        <v>0.61327600000000004</v>
      </c>
      <c r="BV6">
        <v>1143.24</v>
      </c>
      <c r="BW6">
        <v>0</v>
      </c>
      <c r="BX6">
        <v>276.71899999999999</v>
      </c>
      <c r="BY6">
        <v>1340.55</v>
      </c>
      <c r="BZ6">
        <v>-3853.61</v>
      </c>
      <c r="CA6">
        <v>505.55700000000002</v>
      </c>
      <c r="CB6">
        <v>915.09699999999998</v>
      </c>
      <c r="CC6">
        <v>2025.88</v>
      </c>
      <c r="CD6">
        <v>119.621</v>
      </c>
      <c r="CE6">
        <v>2473.0500000000002</v>
      </c>
      <c r="CF6">
        <v>2760.5</v>
      </c>
      <c r="CH6">
        <v>0</v>
      </c>
      <c r="CI6">
        <v>0</v>
      </c>
      <c r="CJ6">
        <v>43.1492</v>
      </c>
      <c r="CK6">
        <v>43.1492</v>
      </c>
      <c r="CL6">
        <v>0</v>
      </c>
      <c r="CM6">
        <v>4.75</v>
      </c>
      <c r="CN6">
        <v>0</v>
      </c>
      <c r="CO6">
        <v>0.88</v>
      </c>
      <c r="CP6">
        <v>4.3</v>
      </c>
      <c r="CQ6">
        <v>-4.9800000000000004</v>
      </c>
      <c r="CR6">
        <v>1.79</v>
      </c>
      <c r="CS6">
        <v>5.35</v>
      </c>
      <c r="CT6">
        <v>6.7</v>
      </c>
      <c r="CU6">
        <v>0.42</v>
      </c>
      <c r="CV6">
        <v>19.21</v>
      </c>
      <c r="CW6">
        <v>9.93</v>
      </c>
      <c r="CX6">
        <v>1.84</v>
      </c>
      <c r="CY6">
        <v>0</v>
      </c>
      <c r="CZ6">
        <v>0.22</v>
      </c>
      <c r="DA6">
        <v>5.22</v>
      </c>
      <c r="DB6">
        <v>-0.88</v>
      </c>
      <c r="DC6">
        <v>0.5</v>
      </c>
      <c r="DD6">
        <v>2.56</v>
      </c>
      <c r="DE6">
        <v>1.76</v>
      </c>
      <c r="DF6">
        <v>0.12</v>
      </c>
      <c r="DG6">
        <v>11.34</v>
      </c>
      <c r="DH6">
        <v>0.45604499999999998</v>
      </c>
      <c r="DI6">
        <v>0</v>
      </c>
      <c r="DJ6">
        <v>3.1598399999999999E-2</v>
      </c>
      <c r="DK6">
        <v>0.12568499999999999</v>
      </c>
      <c r="DL6">
        <v>-7.3240099999999997E-3</v>
      </c>
      <c r="DM6">
        <v>5.8625900000000002E-2</v>
      </c>
      <c r="DN6">
        <v>8.5444099999999995E-2</v>
      </c>
      <c r="DO6">
        <v>0.24510499999999999</v>
      </c>
      <c r="DP6">
        <v>2.02483E-2</v>
      </c>
      <c r="DQ6">
        <v>1.0154300000000001</v>
      </c>
      <c r="DR6">
        <v>0.61332799999999998</v>
      </c>
      <c r="DS6" t="s">
        <v>689</v>
      </c>
      <c r="DT6" t="s">
        <v>700</v>
      </c>
      <c r="DU6" t="s">
        <v>701</v>
      </c>
      <c r="DV6" t="s">
        <v>455</v>
      </c>
      <c r="DW6" s="117">
        <v>5.20755E-5</v>
      </c>
      <c r="DX6" s="117">
        <v>5.20695E-5</v>
      </c>
      <c r="EC6">
        <v>9.93</v>
      </c>
      <c r="ED6">
        <v>0</v>
      </c>
      <c r="EE6">
        <v>9.93</v>
      </c>
      <c r="EF6">
        <v>0</v>
      </c>
      <c r="EG6">
        <v>3.14</v>
      </c>
      <c r="EH6">
        <v>0</v>
      </c>
      <c r="EI6">
        <v>2.12</v>
      </c>
      <c r="EJ6">
        <v>5.16</v>
      </c>
      <c r="EK6">
        <v>1</v>
      </c>
      <c r="EL6">
        <v>1</v>
      </c>
      <c r="EM6">
        <v>2.4388000000000001</v>
      </c>
      <c r="EP6">
        <v>1</v>
      </c>
      <c r="EQ6">
        <v>1</v>
      </c>
      <c r="ER6">
        <v>26.388999999999999</v>
      </c>
      <c r="ES6">
        <v>26.742999999999999</v>
      </c>
      <c r="ET6">
        <v>26.367799999999999</v>
      </c>
      <c r="EU6">
        <v>26.722200000000001</v>
      </c>
      <c r="EV6">
        <v>414.16699999999997</v>
      </c>
      <c r="EW6">
        <v>0</v>
      </c>
      <c r="EX6">
        <v>49.925600000000003</v>
      </c>
      <c r="EY6">
        <v>234.54400000000001</v>
      </c>
      <c r="EZ6">
        <v>0</v>
      </c>
      <c r="FA6">
        <v>-294.59500000000003</v>
      </c>
      <c r="FB6">
        <v>0</v>
      </c>
      <c r="FC6">
        <v>0</v>
      </c>
      <c r="FD6">
        <v>110.404</v>
      </c>
      <c r="FE6">
        <v>154.828</v>
      </c>
      <c r="FF6">
        <v>391.38499999999999</v>
      </c>
      <c r="FG6">
        <v>27.673200000000001</v>
      </c>
      <c r="FH6">
        <v>1088.33</v>
      </c>
      <c r="FI6">
        <v>0</v>
      </c>
      <c r="FJ6">
        <v>0</v>
      </c>
      <c r="FK6">
        <v>0</v>
      </c>
      <c r="FL6">
        <v>252.315</v>
      </c>
      <c r="FM6">
        <v>252.315</v>
      </c>
      <c r="FN6">
        <v>207.107</v>
      </c>
      <c r="FO6">
        <v>0</v>
      </c>
      <c r="FP6">
        <v>24.962800000000001</v>
      </c>
      <c r="FQ6">
        <v>117.27200000000001</v>
      </c>
      <c r="FR6">
        <v>-98.198300000000003</v>
      </c>
      <c r="FS6">
        <v>55.201799999999999</v>
      </c>
      <c r="FT6">
        <v>77.414100000000005</v>
      </c>
      <c r="FU6">
        <v>195.69200000000001</v>
      </c>
      <c r="FV6">
        <v>13.836600000000001</v>
      </c>
      <c r="FW6">
        <v>593.28800000000001</v>
      </c>
      <c r="FX6">
        <v>0</v>
      </c>
      <c r="FY6">
        <v>0</v>
      </c>
      <c r="FZ6">
        <v>252.315</v>
      </c>
      <c r="GA6">
        <v>252.315</v>
      </c>
      <c r="GB6">
        <v>2.4388000000000001</v>
      </c>
      <c r="GC6">
        <v>3854.73</v>
      </c>
      <c r="GD6">
        <v>1987.51</v>
      </c>
      <c r="GE6">
        <v>51.560299999999998</v>
      </c>
      <c r="GF6">
        <v>2.4388000000000001</v>
      </c>
      <c r="GG6">
        <v>3854.73</v>
      </c>
      <c r="GH6">
        <v>1987.51</v>
      </c>
      <c r="GI6">
        <v>51.560400000000001</v>
      </c>
      <c r="GJ6">
        <v>0</v>
      </c>
      <c r="GK6">
        <v>0</v>
      </c>
    </row>
    <row r="7" spans="1:194" x14ac:dyDescent="0.3">
      <c r="A7" s="110">
        <v>45966.788900462961</v>
      </c>
      <c r="B7" t="s">
        <v>704</v>
      </c>
      <c r="D7">
        <v>4</v>
      </c>
      <c r="E7">
        <v>1</v>
      </c>
      <c r="F7">
        <v>2100</v>
      </c>
      <c r="G7" t="s">
        <v>452</v>
      </c>
      <c r="H7" t="s">
        <v>453</v>
      </c>
      <c r="I7">
        <v>0</v>
      </c>
      <c r="J7">
        <v>0</v>
      </c>
      <c r="K7">
        <v>3.93</v>
      </c>
      <c r="L7">
        <v>13</v>
      </c>
      <c r="M7">
        <v>1640.42</v>
      </c>
      <c r="N7">
        <v>115.637</v>
      </c>
      <c r="O7">
        <v>277.42</v>
      </c>
      <c r="P7">
        <v>1308.78</v>
      </c>
      <c r="Q7">
        <v>0</v>
      </c>
      <c r="R7">
        <v>-4070.87</v>
      </c>
      <c r="S7">
        <v>0</v>
      </c>
      <c r="T7">
        <v>0</v>
      </c>
      <c r="U7">
        <v>505.55700000000002</v>
      </c>
      <c r="V7">
        <v>939.07500000000005</v>
      </c>
      <c r="W7">
        <v>2025.88</v>
      </c>
      <c r="X7">
        <v>119.621</v>
      </c>
      <c r="Y7">
        <v>2861.53</v>
      </c>
      <c r="Z7">
        <v>3342.26</v>
      </c>
      <c r="AA7">
        <v>67.884699999999995</v>
      </c>
      <c r="AB7">
        <v>0</v>
      </c>
      <c r="AC7">
        <v>0</v>
      </c>
      <c r="AD7">
        <v>0</v>
      </c>
      <c r="AE7">
        <v>43.1492</v>
      </c>
      <c r="AF7">
        <v>43.1492</v>
      </c>
      <c r="AG7">
        <v>0</v>
      </c>
      <c r="AH7">
        <v>6.26</v>
      </c>
      <c r="AI7">
        <v>0.45</v>
      </c>
      <c r="AJ7">
        <v>0.89</v>
      </c>
      <c r="AK7">
        <v>4.17</v>
      </c>
      <c r="AL7">
        <v>0</v>
      </c>
      <c r="AM7">
        <v>-5.42</v>
      </c>
      <c r="AN7">
        <v>0</v>
      </c>
      <c r="AO7">
        <v>0</v>
      </c>
      <c r="AP7">
        <v>1.76</v>
      </c>
      <c r="AQ7">
        <v>5.44</v>
      </c>
      <c r="AR7">
        <v>6.66</v>
      </c>
      <c r="AS7">
        <v>0.42</v>
      </c>
      <c r="AT7">
        <v>20.63</v>
      </c>
      <c r="AU7">
        <v>11.77</v>
      </c>
      <c r="AV7">
        <v>2.4900000000000002</v>
      </c>
      <c r="AW7">
        <v>7.0000000000000007E-2</v>
      </c>
      <c r="AX7">
        <v>0.23</v>
      </c>
      <c r="AY7">
        <v>1.0900000000000001</v>
      </c>
      <c r="AZ7">
        <v>-0.97</v>
      </c>
      <c r="BA7">
        <v>0</v>
      </c>
      <c r="BB7">
        <v>0</v>
      </c>
      <c r="BC7">
        <v>0.5</v>
      </c>
      <c r="BD7">
        <v>2.57</v>
      </c>
      <c r="BE7">
        <v>1.76</v>
      </c>
      <c r="BF7">
        <v>0.12</v>
      </c>
      <c r="BG7">
        <v>7.86</v>
      </c>
      <c r="BH7">
        <v>0.55415099999999995</v>
      </c>
      <c r="BI7">
        <v>0</v>
      </c>
      <c r="BJ7">
        <v>3.1678400000000002E-2</v>
      </c>
      <c r="BK7">
        <v>0.14335000000000001</v>
      </c>
      <c r="BL7">
        <v>0</v>
      </c>
      <c r="BM7">
        <v>-1.0412299999999999E-2</v>
      </c>
      <c r="BN7">
        <v>0</v>
      </c>
      <c r="BO7">
        <v>0</v>
      </c>
      <c r="BP7">
        <v>5.8625900000000002E-2</v>
      </c>
      <c r="BQ7">
        <v>8.6578299999999997E-2</v>
      </c>
      <c r="BR7">
        <v>0.24510499999999999</v>
      </c>
      <c r="BS7">
        <v>2.02483E-2</v>
      </c>
      <c r="BT7">
        <v>1.1293200000000001</v>
      </c>
      <c r="BU7">
        <v>0.72918000000000005</v>
      </c>
      <c r="BV7">
        <v>1640.51</v>
      </c>
      <c r="BW7">
        <v>115.652</v>
      </c>
      <c r="BX7">
        <v>277.42</v>
      </c>
      <c r="BY7">
        <v>1308.78</v>
      </c>
      <c r="BZ7">
        <v>-4070.87</v>
      </c>
      <c r="CA7">
        <v>505.55700000000002</v>
      </c>
      <c r="CB7">
        <v>939.07500000000005</v>
      </c>
      <c r="CC7">
        <v>2025.88</v>
      </c>
      <c r="CD7">
        <v>119.621</v>
      </c>
      <c r="CE7">
        <v>2861.63</v>
      </c>
      <c r="CF7">
        <v>3342.36</v>
      </c>
      <c r="CG7">
        <v>67.894499999999994</v>
      </c>
      <c r="CH7">
        <v>0</v>
      </c>
      <c r="CI7">
        <v>0</v>
      </c>
      <c r="CJ7">
        <v>43.1492</v>
      </c>
      <c r="CK7">
        <v>43.1492</v>
      </c>
      <c r="CL7">
        <v>0</v>
      </c>
      <c r="CM7">
        <v>6.26</v>
      </c>
      <c r="CN7">
        <v>0.45</v>
      </c>
      <c r="CO7">
        <v>0.89</v>
      </c>
      <c r="CP7">
        <v>4.17</v>
      </c>
      <c r="CQ7">
        <v>-5.42</v>
      </c>
      <c r="CR7">
        <v>1.76</v>
      </c>
      <c r="CS7">
        <v>5.44</v>
      </c>
      <c r="CT7">
        <v>6.66</v>
      </c>
      <c r="CU7">
        <v>0.42</v>
      </c>
      <c r="CV7">
        <v>20.63</v>
      </c>
      <c r="CW7">
        <v>11.77</v>
      </c>
      <c r="CX7">
        <v>2.4700000000000002</v>
      </c>
      <c r="CY7">
        <v>7.0000000000000007E-2</v>
      </c>
      <c r="CZ7">
        <v>0.23</v>
      </c>
      <c r="DA7">
        <v>5.04</v>
      </c>
      <c r="DB7">
        <v>-0.97</v>
      </c>
      <c r="DC7">
        <v>0.5</v>
      </c>
      <c r="DD7">
        <v>2.57</v>
      </c>
      <c r="DE7">
        <v>1.76</v>
      </c>
      <c r="DF7">
        <v>0.12</v>
      </c>
      <c r="DG7">
        <v>11.79</v>
      </c>
      <c r="DH7">
        <v>0.55419200000000002</v>
      </c>
      <c r="DI7">
        <v>0</v>
      </c>
      <c r="DJ7">
        <v>3.1678400000000002E-2</v>
      </c>
      <c r="DK7">
        <v>0.14335200000000001</v>
      </c>
      <c r="DL7">
        <v>-1.0412299999999999E-2</v>
      </c>
      <c r="DM7">
        <v>5.8625900000000002E-2</v>
      </c>
      <c r="DN7">
        <v>8.6578299999999997E-2</v>
      </c>
      <c r="DO7">
        <v>0.24510499999999999</v>
      </c>
      <c r="DP7">
        <v>2.02483E-2</v>
      </c>
      <c r="DQ7">
        <v>1.12937</v>
      </c>
      <c r="DR7">
        <v>0.72922200000000004</v>
      </c>
      <c r="DS7" t="s">
        <v>689</v>
      </c>
      <c r="DT7" t="s">
        <v>700</v>
      </c>
      <c r="DU7" t="s">
        <v>701</v>
      </c>
      <c r="DV7" t="s">
        <v>455</v>
      </c>
      <c r="DW7" s="117">
        <v>4.2141400000000003E-5</v>
      </c>
      <c r="DX7" s="117">
        <v>4.2129899999999998E-5</v>
      </c>
      <c r="EC7">
        <v>11.77</v>
      </c>
      <c r="ED7">
        <v>0</v>
      </c>
      <c r="EE7">
        <v>11.77</v>
      </c>
      <c r="EF7">
        <v>0</v>
      </c>
      <c r="EG7">
        <v>3.88</v>
      </c>
      <c r="EH7">
        <v>0</v>
      </c>
      <c r="EI7">
        <v>2.83</v>
      </c>
      <c r="EJ7">
        <v>4.9800000000000004</v>
      </c>
      <c r="EK7">
        <v>1</v>
      </c>
      <c r="EL7">
        <v>1</v>
      </c>
      <c r="EM7">
        <v>2.4405999999999999</v>
      </c>
      <c r="EP7">
        <v>1</v>
      </c>
      <c r="EQ7">
        <v>1</v>
      </c>
      <c r="ER7">
        <v>22.971</v>
      </c>
      <c r="ES7">
        <v>23.256</v>
      </c>
      <c r="ET7">
        <v>22.9422</v>
      </c>
      <c r="EU7">
        <v>23.226700000000001</v>
      </c>
      <c r="EV7">
        <v>552.92700000000002</v>
      </c>
      <c r="EW7">
        <v>15.0205</v>
      </c>
      <c r="EX7">
        <v>50.052</v>
      </c>
      <c r="EY7">
        <v>241.87899999999999</v>
      </c>
      <c r="EZ7">
        <v>0</v>
      </c>
      <c r="FA7">
        <v>-323.601</v>
      </c>
      <c r="FB7">
        <v>0</v>
      </c>
      <c r="FC7">
        <v>0</v>
      </c>
      <c r="FD7">
        <v>110.404</v>
      </c>
      <c r="FE7">
        <v>157.59</v>
      </c>
      <c r="FF7">
        <v>391.38499999999999</v>
      </c>
      <c r="FG7">
        <v>27.673200000000001</v>
      </c>
      <c r="FH7">
        <v>1223.33</v>
      </c>
      <c r="FI7">
        <v>0</v>
      </c>
      <c r="FJ7">
        <v>0</v>
      </c>
      <c r="FK7">
        <v>0</v>
      </c>
      <c r="FL7">
        <v>252.315</v>
      </c>
      <c r="FM7">
        <v>252.315</v>
      </c>
      <c r="FN7">
        <v>276.47899999999998</v>
      </c>
      <c r="FO7">
        <v>7.5112300000000003</v>
      </c>
      <c r="FP7">
        <v>25.026</v>
      </c>
      <c r="FQ7">
        <v>120.94</v>
      </c>
      <c r="FR7">
        <v>-107.867</v>
      </c>
      <c r="FS7">
        <v>55.201799999999999</v>
      </c>
      <c r="FT7">
        <v>78.794899999999998</v>
      </c>
      <c r="FU7">
        <v>195.69200000000001</v>
      </c>
      <c r="FV7">
        <v>13.836600000000001</v>
      </c>
      <c r="FW7">
        <v>665.61500000000001</v>
      </c>
      <c r="FX7">
        <v>0</v>
      </c>
      <c r="FY7">
        <v>0</v>
      </c>
      <c r="FZ7">
        <v>252.315</v>
      </c>
      <c r="GA7">
        <v>252.315</v>
      </c>
      <c r="GB7">
        <v>2.4405999999999999</v>
      </c>
      <c r="GC7">
        <v>4072.06</v>
      </c>
      <c r="GD7">
        <v>2054.29</v>
      </c>
      <c r="GE7">
        <v>50.448300000000003</v>
      </c>
      <c r="GF7">
        <v>2.4405999999999999</v>
      </c>
      <c r="GG7">
        <v>4072.06</v>
      </c>
      <c r="GH7">
        <v>2054.29</v>
      </c>
      <c r="GI7">
        <v>50.448399999999999</v>
      </c>
      <c r="GJ7">
        <v>0</v>
      </c>
      <c r="GK7">
        <v>0</v>
      </c>
    </row>
    <row r="8" spans="1:194" x14ac:dyDescent="0.3">
      <c r="A8" s="110">
        <v>45966.789548611108</v>
      </c>
      <c r="B8" t="s">
        <v>705</v>
      </c>
      <c r="D8">
        <v>5</v>
      </c>
      <c r="E8">
        <v>1</v>
      </c>
      <c r="F8">
        <v>2100</v>
      </c>
      <c r="G8" t="s">
        <v>452</v>
      </c>
      <c r="H8" t="s">
        <v>453</v>
      </c>
      <c r="I8">
        <v>0</v>
      </c>
      <c r="J8">
        <v>0</v>
      </c>
      <c r="K8">
        <v>4.18</v>
      </c>
      <c r="L8" t="s">
        <v>688</v>
      </c>
      <c r="M8">
        <v>1005.81</v>
      </c>
      <c r="N8">
        <v>0</v>
      </c>
      <c r="O8">
        <v>275.22300000000001</v>
      </c>
      <c r="P8">
        <v>1350.46</v>
      </c>
      <c r="Q8">
        <v>0</v>
      </c>
      <c r="R8">
        <v>-3778.39</v>
      </c>
      <c r="S8">
        <v>0</v>
      </c>
      <c r="T8">
        <v>0</v>
      </c>
      <c r="U8">
        <v>505.55700000000002</v>
      </c>
      <c r="V8">
        <v>916.22</v>
      </c>
      <c r="W8">
        <v>2025.88</v>
      </c>
      <c r="X8">
        <v>119.621</v>
      </c>
      <c r="Y8">
        <v>2420.37</v>
      </c>
      <c r="Z8">
        <v>2631.49</v>
      </c>
      <c r="AB8">
        <v>0</v>
      </c>
      <c r="AC8">
        <v>0</v>
      </c>
      <c r="AD8">
        <v>0</v>
      </c>
      <c r="AE8">
        <v>43.1492</v>
      </c>
      <c r="AF8">
        <v>43.1492</v>
      </c>
      <c r="AG8">
        <v>0</v>
      </c>
      <c r="AH8">
        <v>3.92</v>
      </c>
      <c r="AI8">
        <v>0</v>
      </c>
      <c r="AJ8">
        <v>0.88</v>
      </c>
      <c r="AK8">
        <v>4.3099999999999996</v>
      </c>
      <c r="AL8">
        <v>0</v>
      </c>
      <c r="AM8">
        <v>-5.12</v>
      </c>
      <c r="AN8">
        <v>0</v>
      </c>
      <c r="AO8">
        <v>0</v>
      </c>
      <c r="AP8">
        <v>1.78</v>
      </c>
      <c r="AQ8">
        <v>5.35</v>
      </c>
      <c r="AR8">
        <v>6.7</v>
      </c>
      <c r="AS8">
        <v>0.42</v>
      </c>
      <c r="AT8">
        <v>18.239999999999998</v>
      </c>
      <c r="AU8">
        <v>9.11</v>
      </c>
      <c r="AV8">
        <v>1.6</v>
      </c>
      <c r="AW8">
        <v>0</v>
      </c>
      <c r="AX8">
        <v>0.22</v>
      </c>
      <c r="AY8">
        <v>1.05</v>
      </c>
      <c r="AZ8">
        <v>-0.94</v>
      </c>
      <c r="BA8">
        <v>0</v>
      </c>
      <c r="BB8">
        <v>0</v>
      </c>
      <c r="BC8">
        <v>0.5</v>
      </c>
      <c r="BD8">
        <v>2.56</v>
      </c>
      <c r="BE8">
        <v>1.76</v>
      </c>
      <c r="BF8">
        <v>0.12</v>
      </c>
      <c r="BG8">
        <v>6.87</v>
      </c>
      <c r="BH8">
        <v>0.37947599999999998</v>
      </c>
      <c r="BI8">
        <v>0</v>
      </c>
      <c r="BJ8">
        <v>3.1427499999999997E-2</v>
      </c>
      <c r="BK8">
        <v>0.12667</v>
      </c>
      <c r="BL8">
        <v>0</v>
      </c>
      <c r="BM8">
        <v>-1.0965900000000001E-2</v>
      </c>
      <c r="BN8">
        <v>0</v>
      </c>
      <c r="BO8">
        <v>0</v>
      </c>
      <c r="BP8">
        <v>5.8625900000000002E-2</v>
      </c>
      <c r="BQ8">
        <v>8.5439899999999999E-2</v>
      </c>
      <c r="BR8">
        <v>0.24510499999999999</v>
      </c>
      <c r="BS8">
        <v>2.02483E-2</v>
      </c>
      <c r="BT8">
        <v>0.93602700000000005</v>
      </c>
      <c r="BU8">
        <v>0.537574</v>
      </c>
      <c r="BV8">
        <v>1006.03</v>
      </c>
      <c r="BW8">
        <v>0</v>
      </c>
      <c r="BX8">
        <v>275.22300000000001</v>
      </c>
      <c r="BY8">
        <v>1350.46</v>
      </c>
      <c r="BZ8">
        <v>-3778.39</v>
      </c>
      <c r="CA8">
        <v>505.55700000000002</v>
      </c>
      <c r="CB8">
        <v>916.22</v>
      </c>
      <c r="CC8">
        <v>2025.88</v>
      </c>
      <c r="CD8">
        <v>119.621</v>
      </c>
      <c r="CE8">
        <v>2420.6</v>
      </c>
      <c r="CF8">
        <v>2631.71</v>
      </c>
      <c r="CH8">
        <v>0</v>
      </c>
      <c r="CI8">
        <v>0</v>
      </c>
      <c r="CJ8">
        <v>43.1492</v>
      </c>
      <c r="CK8">
        <v>43.1492</v>
      </c>
      <c r="CL8">
        <v>0</v>
      </c>
      <c r="CM8">
        <v>3.92</v>
      </c>
      <c r="CN8">
        <v>0</v>
      </c>
      <c r="CO8">
        <v>0.88</v>
      </c>
      <c r="CP8">
        <v>4.3099999999999996</v>
      </c>
      <c r="CQ8">
        <v>-5.12</v>
      </c>
      <c r="CR8">
        <v>1.78</v>
      </c>
      <c r="CS8">
        <v>5.35</v>
      </c>
      <c r="CT8">
        <v>6.7</v>
      </c>
      <c r="CU8">
        <v>0.42</v>
      </c>
      <c r="CV8">
        <v>18.239999999999998</v>
      </c>
      <c r="CW8">
        <v>9.11</v>
      </c>
      <c r="CX8">
        <v>1.58</v>
      </c>
      <c r="CY8">
        <v>0</v>
      </c>
      <c r="CZ8">
        <v>0.22</v>
      </c>
      <c r="DA8">
        <v>5.25</v>
      </c>
      <c r="DB8">
        <v>-0.94</v>
      </c>
      <c r="DC8">
        <v>0.5</v>
      </c>
      <c r="DD8">
        <v>2.56</v>
      </c>
      <c r="DE8">
        <v>1.76</v>
      </c>
      <c r="DF8">
        <v>0.12</v>
      </c>
      <c r="DG8">
        <v>11.05</v>
      </c>
      <c r="DH8">
        <v>0.37955499999999998</v>
      </c>
      <c r="DI8">
        <v>0</v>
      </c>
      <c r="DJ8">
        <v>3.1427499999999997E-2</v>
      </c>
      <c r="DK8">
        <v>0.12667</v>
      </c>
      <c r="DL8">
        <v>-1.0965900000000001E-2</v>
      </c>
      <c r="DM8">
        <v>5.8625900000000002E-2</v>
      </c>
      <c r="DN8">
        <v>8.5439899999999999E-2</v>
      </c>
      <c r="DO8">
        <v>0.24510499999999999</v>
      </c>
      <c r="DP8">
        <v>2.02483E-2</v>
      </c>
      <c r="DQ8">
        <v>0.93610599999999999</v>
      </c>
      <c r="DR8">
        <v>0.53765300000000005</v>
      </c>
      <c r="DS8" t="s">
        <v>689</v>
      </c>
      <c r="DT8" t="s">
        <v>700</v>
      </c>
      <c r="DU8" t="s">
        <v>701</v>
      </c>
      <c r="DV8" t="s">
        <v>455</v>
      </c>
      <c r="DW8" s="117">
        <v>7.9526999999999999E-5</v>
      </c>
      <c r="DX8" s="117">
        <v>7.9487999999999995E-5</v>
      </c>
      <c r="EC8">
        <v>9.11</v>
      </c>
      <c r="ED8">
        <v>0</v>
      </c>
      <c r="EE8">
        <v>9.11</v>
      </c>
      <c r="EF8">
        <v>0</v>
      </c>
      <c r="EG8">
        <v>2.87</v>
      </c>
      <c r="EH8">
        <v>0</v>
      </c>
      <c r="EI8">
        <v>1.86</v>
      </c>
      <c r="EJ8">
        <v>5.19</v>
      </c>
      <c r="EK8">
        <v>1</v>
      </c>
      <c r="EL8">
        <v>1</v>
      </c>
      <c r="EM8">
        <v>2.2885</v>
      </c>
      <c r="EP8">
        <v>1</v>
      </c>
      <c r="EQ8">
        <v>1</v>
      </c>
      <c r="ER8">
        <v>29.503</v>
      </c>
      <c r="ES8">
        <v>29.920999999999999</v>
      </c>
      <c r="ET8">
        <v>29.448599999999999</v>
      </c>
      <c r="EU8">
        <v>29.8659</v>
      </c>
      <c r="EV8">
        <v>356.25200000000001</v>
      </c>
      <c r="EW8">
        <v>0</v>
      </c>
      <c r="EX8">
        <v>49.6556</v>
      </c>
      <c r="EY8">
        <v>233.97399999999999</v>
      </c>
      <c r="EZ8">
        <v>0</v>
      </c>
      <c r="FA8">
        <v>-314.99</v>
      </c>
      <c r="FB8">
        <v>0</v>
      </c>
      <c r="FC8">
        <v>0</v>
      </c>
      <c r="FD8">
        <v>110.404</v>
      </c>
      <c r="FE8">
        <v>155.291</v>
      </c>
      <c r="FF8">
        <v>391.38499999999999</v>
      </c>
      <c r="FG8">
        <v>27.673200000000001</v>
      </c>
      <c r="FH8">
        <v>1009.64</v>
      </c>
      <c r="FI8">
        <v>0</v>
      </c>
      <c r="FJ8">
        <v>0</v>
      </c>
      <c r="FK8">
        <v>0</v>
      </c>
      <c r="FL8">
        <v>252.315</v>
      </c>
      <c r="FM8">
        <v>252.315</v>
      </c>
      <c r="FN8">
        <v>178.166</v>
      </c>
      <c r="FO8">
        <v>0</v>
      </c>
      <c r="FP8">
        <v>24.8278</v>
      </c>
      <c r="FQ8">
        <v>116.98699999999999</v>
      </c>
      <c r="FR8">
        <v>-104.997</v>
      </c>
      <c r="FS8">
        <v>55.201799999999999</v>
      </c>
      <c r="FT8">
        <v>77.645600000000002</v>
      </c>
      <c r="FU8">
        <v>195.69200000000001</v>
      </c>
      <c r="FV8">
        <v>13.836600000000001</v>
      </c>
      <c r="FW8">
        <v>557.36099999999999</v>
      </c>
      <c r="FX8">
        <v>0</v>
      </c>
      <c r="FY8">
        <v>0</v>
      </c>
      <c r="FZ8">
        <v>252.315</v>
      </c>
      <c r="GA8">
        <v>252.315</v>
      </c>
      <c r="GB8">
        <v>2.2885</v>
      </c>
      <c r="GC8">
        <v>3779.5</v>
      </c>
      <c r="GD8">
        <v>1890.67</v>
      </c>
      <c r="GE8">
        <v>50.0244</v>
      </c>
      <c r="GF8">
        <v>2.2885</v>
      </c>
      <c r="GG8">
        <v>3779.5</v>
      </c>
      <c r="GH8">
        <v>1890.67</v>
      </c>
      <c r="GI8">
        <v>50.0244</v>
      </c>
      <c r="GJ8">
        <v>0</v>
      </c>
      <c r="GK8">
        <v>0</v>
      </c>
    </row>
    <row r="9" spans="1:194" x14ac:dyDescent="0.3">
      <c r="A9" s="110">
        <v>45966.790196759262</v>
      </c>
      <c r="B9" t="s">
        <v>706</v>
      </c>
      <c r="D9">
        <v>6</v>
      </c>
      <c r="E9">
        <v>1</v>
      </c>
      <c r="F9">
        <v>2100</v>
      </c>
      <c r="G9" t="s">
        <v>452</v>
      </c>
      <c r="H9" t="s">
        <v>453</v>
      </c>
      <c r="I9">
        <v>0</v>
      </c>
      <c r="J9">
        <v>0</v>
      </c>
      <c r="K9">
        <v>3.91</v>
      </c>
      <c r="L9" t="s">
        <v>688</v>
      </c>
      <c r="M9">
        <v>298.80200000000002</v>
      </c>
      <c r="N9">
        <v>40.000100000000003</v>
      </c>
      <c r="O9">
        <v>280.19900000000001</v>
      </c>
      <c r="P9">
        <v>1024.3800000000001</v>
      </c>
      <c r="Q9">
        <v>0</v>
      </c>
      <c r="R9">
        <v>-4161.79</v>
      </c>
      <c r="S9">
        <v>0</v>
      </c>
      <c r="T9">
        <v>0</v>
      </c>
      <c r="U9">
        <v>505.55700000000002</v>
      </c>
      <c r="V9">
        <v>953.80100000000004</v>
      </c>
      <c r="W9">
        <v>2025.88</v>
      </c>
      <c r="X9">
        <v>119.621</v>
      </c>
      <c r="Y9">
        <v>1086.45</v>
      </c>
      <c r="Z9">
        <v>1643.38</v>
      </c>
      <c r="AA9">
        <v>17.1996</v>
      </c>
      <c r="AB9">
        <v>0</v>
      </c>
      <c r="AC9">
        <v>0</v>
      </c>
      <c r="AD9">
        <v>0</v>
      </c>
      <c r="AE9">
        <v>43.1492</v>
      </c>
      <c r="AF9">
        <v>43.1492</v>
      </c>
      <c r="AG9">
        <v>0</v>
      </c>
      <c r="AH9">
        <v>1.2</v>
      </c>
      <c r="AI9">
        <v>0.17</v>
      </c>
      <c r="AJ9">
        <v>0.9</v>
      </c>
      <c r="AK9">
        <v>3.23</v>
      </c>
      <c r="AL9">
        <v>0</v>
      </c>
      <c r="AM9">
        <v>-5.34</v>
      </c>
      <c r="AN9">
        <v>0</v>
      </c>
      <c r="AO9">
        <v>0</v>
      </c>
      <c r="AP9">
        <v>1.74</v>
      </c>
      <c r="AQ9">
        <v>5.48</v>
      </c>
      <c r="AR9">
        <v>6.66</v>
      </c>
      <c r="AS9">
        <v>0.42</v>
      </c>
      <c r="AT9">
        <v>14.46</v>
      </c>
      <c r="AU9">
        <v>5.5</v>
      </c>
      <c r="AV9">
        <v>0.56000000000000005</v>
      </c>
      <c r="AW9">
        <v>0.03</v>
      </c>
      <c r="AX9">
        <v>0.23</v>
      </c>
      <c r="AY9">
        <v>0.79</v>
      </c>
      <c r="AZ9">
        <v>-1.06</v>
      </c>
      <c r="BA9">
        <v>0</v>
      </c>
      <c r="BB9">
        <v>0</v>
      </c>
      <c r="BC9">
        <v>0.5</v>
      </c>
      <c r="BD9">
        <v>2.58</v>
      </c>
      <c r="BE9">
        <v>1.76</v>
      </c>
      <c r="BF9">
        <v>0.12</v>
      </c>
      <c r="BG9">
        <v>5.51</v>
      </c>
      <c r="BH9">
        <v>0.103769</v>
      </c>
      <c r="BI9">
        <v>4.1421699999999997E-3</v>
      </c>
      <c r="BJ9">
        <v>3.1995799999999998E-2</v>
      </c>
      <c r="BK9">
        <v>0.100149</v>
      </c>
      <c r="BL9">
        <v>0</v>
      </c>
      <c r="BM9">
        <v>-1.3713700000000001E-2</v>
      </c>
      <c r="BN9">
        <v>0</v>
      </c>
      <c r="BO9">
        <v>0</v>
      </c>
      <c r="BP9">
        <v>5.8625900000000002E-2</v>
      </c>
      <c r="BQ9">
        <v>9.0214100000000005E-2</v>
      </c>
      <c r="BR9">
        <v>0.24510499999999999</v>
      </c>
      <c r="BS9">
        <v>2.02483E-2</v>
      </c>
      <c r="BT9">
        <v>0.64053499999999997</v>
      </c>
      <c r="BU9">
        <v>0.24005599999999999</v>
      </c>
      <c r="BV9">
        <v>299.113</v>
      </c>
      <c r="BW9">
        <v>40.054900000000004</v>
      </c>
      <c r="BX9">
        <v>280.19900000000001</v>
      </c>
      <c r="BY9">
        <v>1024.3800000000001</v>
      </c>
      <c r="BZ9">
        <v>-4161.79</v>
      </c>
      <c r="CA9">
        <v>505.55700000000002</v>
      </c>
      <c r="CB9">
        <v>953.80100000000004</v>
      </c>
      <c r="CC9">
        <v>2025.88</v>
      </c>
      <c r="CD9">
        <v>119.621</v>
      </c>
      <c r="CE9">
        <v>1086.82</v>
      </c>
      <c r="CF9">
        <v>1643.74</v>
      </c>
      <c r="CG9">
        <v>17.223600000000001</v>
      </c>
      <c r="CH9">
        <v>0</v>
      </c>
      <c r="CI9">
        <v>0</v>
      </c>
      <c r="CJ9">
        <v>43.1492</v>
      </c>
      <c r="CK9">
        <v>43.1492</v>
      </c>
      <c r="CL9">
        <v>0</v>
      </c>
      <c r="CM9">
        <v>1.2</v>
      </c>
      <c r="CN9">
        <v>0.17</v>
      </c>
      <c r="CO9">
        <v>0.9</v>
      </c>
      <c r="CP9">
        <v>3.23</v>
      </c>
      <c r="CQ9">
        <v>-5.34</v>
      </c>
      <c r="CR9">
        <v>1.74</v>
      </c>
      <c r="CS9">
        <v>5.48</v>
      </c>
      <c r="CT9">
        <v>6.66</v>
      </c>
      <c r="CU9">
        <v>0.42</v>
      </c>
      <c r="CV9">
        <v>14.46</v>
      </c>
      <c r="CW9">
        <v>5.5</v>
      </c>
      <c r="CX9">
        <v>0.55000000000000004</v>
      </c>
      <c r="CY9">
        <v>0.03</v>
      </c>
      <c r="CZ9">
        <v>0.23</v>
      </c>
      <c r="DA9">
        <v>4.71</v>
      </c>
      <c r="DB9">
        <v>-1.06</v>
      </c>
      <c r="DC9">
        <v>0.5</v>
      </c>
      <c r="DD9">
        <v>2.58</v>
      </c>
      <c r="DE9">
        <v>1.76</v>
      </c>
      <c r="DF9">
        <v>0.12</v>
      </c>
      <c r="DG9">
        <v>9.42</v>
      </c>
      <c r="DH9">
        <v>0.103879</v>
      </c>
      <c r="DI9">
        <v>4.1420600000000004E-3</v>
      </c>
      <c r="DJ9">
        <v>3.1995799999999998E-2</v>
      </c>
      <c r="DK9">
        <v>0.100149</v>
      </c>
      <c r="DL9">
        <v>-1.3713700000000001E-2</v>
      </c>
      <c r="DM9">
        <v>5.8625900000000002E-2</v>
      </c>
      <c r="DN9">
        <v>9.0214100000000005E-2</v>
      </c>
      <c r="DO9">
        <v>0.24510499999999999</v>
      </c>
      <c r="DP9">
        <v>2.02483E-2</v>
      </c>
      <c r="DQ9">
        <v>0.64064500000000002</v>
      </c>
      <c r="DR9">
        <v>0.24016599999999999</v>
      </c>
      <c r="DS9" t="s">
        <v>689</v>
      </c>
      <c r="DT9" t="s">
        <v>700</v>
      </c>
      <c r="DU9" t="s">
        <v>701</v>
      </c>
      <c r="DV9" t="s">
        <v>455</v>
      </c>
      <c r="DW9">
        <v>1.09901E-4</v>
      </c>
      <c r="DX9">
        <v>1.0988399999999999E-4</v>
      </c>
      <c r="EC9">
        <v>5.5</v>
      </c>
      <c r="ED9">
        <v>0</v>
      </c>
      <c r="EE9">
        <v>5.5</v>
      </c>
      <c r="EF9">
        <v>0</v>
      </c>
      <c r="EG9">
        <v>1.61</v>
      </c>
      <c r="EH9">
        <v>0</v>
      </c>
      <c r="EI9">
        <v>0.87</v>
      </c>
      <c r="EJ9">
        <v>4.6500000000000004</v>
      </c>
      <c r="EK9">
        <v>1</v>
      </c>
      <c r="EL9">
        <v>1</v>
      </c>
      <c r="EM9">
        <v>2.4773999999999998</v>
      </c>
      <c r="EP9">
        <v>1</v>
      </c>
      <c r="EQ9">
        <v>1</v>
      </c>
      <c r="ER9">
        <v>28.103000000000002</v>
      </c>
      <c r="ES9">
        <v>28.492999999999999</v>
      </c>
      <c r="ET9">
        <v>27.8703</v>
      </c>
      <c r="EU9">
        <v>28.255400000000002</v>
      </c>
      <c r="EV9">
        <v>124.596</v>
      </c>
      <c r="EW9">
        <v>6.0779699999999997</v>
      </c>
      <c r="EX9">
        <v>50.5535</v>
      </c>
      <c r="EY9">
        <v>174.762</v>
      </c>
      <c r="EZ9">
        <v>0</v>
      </c>
      <c r="FA9">
        <v>-353.66500000000002</v>
      </c>
      <c r="FB9">
        <v>0</v>
      </c>
      <c r="FC9">
        <v>0</v>
      </c>
      <c r="FD9">
        <v>110.404</v>
      </c>
      <c r="FE9">
        <v>161.809</v>
      </c>
      <c r="FF9">
        <v>391.38499999999999</v>
      </c>
      <c r="FG9">
        <v>27.673200000000001</v>
      </c>
      <c r="FH9">
        <v>693.59500000000003</v>
      </c>
      <c r="FI9">
        <v>0</v>
      </c>
      <c r="FJ9">
        <v>0</v>
      </c>
      <c r="FK9">
        <v>0</v>
      </c>
      <c r="FL9">
        <v>252.315</v>
      </c>
      <c r="FM9">
        <v>252.315</v>
      </c>
      <c r="FN9">
        <v>62.362900000000003</v>
      </c>
      <c r="FO9">
        <v>3.0426799999999998</v>
      </c>
      <c r="FP9">
        <v>25.276800000000001</v>
      </c>
      <c r="FQ9">
        <v>87.381100000000004</v>
      </c>
      <c r="FR9">
        <v>-117.88800000000001</v>
      </c>
      <c r="FS9">
        <v>55.201799999999999</v>
      </c>
      <c r="FT9">
        <v>80.904600000000002</v>
      </c>
      <c r="FU9">
        <v>195.69200000000001</v>
      </c>
      <c r="FV9">
        <v>13.836600000000001</v>
      </c>
      <c r="FW9">
        <v>405.81099999999998</v>
      </c>
      <c r="FX9">
        <v>0</v>
      </c>
      <c r="FY9">
        <v>0</v>
      </c>
      <c r="FZ9">
        <v>252.315</v>
      </c>
      <c r="GA9">
        <v>252.315</v>
      </c>
      <c r="GB9">
        <v>2.4773999999999998</v>
      </c>
      <c r="GC9">
        <v>4163.01</v>
      </c>
      <c r="GD9">
        <v>2253.65</v>
      </c>
      <c r="GE9">
        <v>54.135100000000001</v>
      </c>
      <c r="GF9">
        <v>2.4773999999999998</v>
      </c>
      <c r="GG9">
        <v>4163.01</v>
      </c>
      <c r="GH9">
        <v>2253.63</v>
      </c>
      <c r="GI9">
        <v>54.134599999999999</v>
      </c>
      <c r="GJ9">
        <v>0</v>
      </c>
      <c r="GK9">
        <v>0</v>
      </c>
    </row>
    <row r="10" spans="1:194" x14ac:dyDescent="0.3">
      <c r="A10" s="110">
        <v>45966.790856481479</v>
      </c>
      <c r="B10" t="s">
        <v>707</v>
      </c>
      <c r="D10">
        <v>7</v>
      </c>
      <c r="E10">
        <v>1</v>
      </c>
      <c r="F10">
        <v>2100</v>
      </c>
      <c r="G10" t="s">
        <v>452</v>
      </c>
      <c r="H10" t="s">
        <v>453</v>
      </c>
      <c r="I10">
        <v>0</v>
      </c>
      <c r="J10">
        <v>0</v>
      </c>
      <c r="K10">
        <v>3.86</v>
      </c>
      <c r="L10" t="s">
        <v>688</v>
      </c>
      <c r="M10">
        <v>242.58600000000001</v>
      </c>
      <c r="N10">
        <v>101.57899999999999</v>
      </c>
      <c r="O10">
        <v>279.63499999999999</v>
      </c>
      <c r="P10">
        <v>995.452</v>
      </c>
      <c r="Q10">
        <v>0</v>
      </c>
      <c r="R10">
        <v>-3737.19</v>
      </c>
      <c r="S10">
        <v>0</v>
      </c>
      <c r="T10">
        <v>0</v>
      </c>
      <c r="U10">
        <v>505.55700000000002</v>
      </c>
      <c r="V10">
        <v>962.62300000000005</v>
      </c>
      <c r="W10">
        <v>2025.88</v>
      </c>
      <c r="X10">
        <v>119.621</v>
      </c>
      <c r="Y10">
        <v>1495.75</v>
      </c>
      <c r="Z10">
        <v>1619.25</v>
      </c>
      <c r="AA10">
        <v>49.802900000000001</v>
      </c>
      <c r="AB10">
        <v>0</v>
      </c>
      <c r="AC10">
        <v>0</v>
      </c>
      <c r="AD10">
        <v>0</v>
      </c>
      <c r="AE10">
        <v>43.1492</v>
      </c>
      <c r="AF10">
        <v>43.1492</v>
      </c>
      <c r="AG10">
        <v>0</v>
      </c>
      <c r="AH10">
        <v>0.84</v>
      </c>
      <c r="AI10">
        <v>0.54</v>
      </c>
      <c r="AJ10">
        <v>0.89</v>
      </c>
      <c r="AK10">
        <v>3.12</v>
      </c>
      <c r="AL10">
        <v>0</v>
      </c>
      <c r="AM10">
        <v>-4.8899999999999997</v>
      </c>
      <c r="AN10">
        <v>0</v>
      </c>
      <c r="AO10">
        <v>0</v>
      </c>
      <c r="AP10">
        <v>1.8</v>
      </c>
      <c r="AQ10">
        <v>5.55</v>
      </c>
      <c r="AR10">
        <v>6.71</v>
      </c>
      <c r="AS10">
        <v>0.42</v>
      </c>
      <c r="AT10">
        <v>14.98</v>
      </c>
      <c r="AU10">
        <v>5.39</v>
      </c>
      <c r="AV10">
        <v>0.41</v>
      </c>
      <c r="AW10">
        <v>7.0000000000000007E-2</v>
      </c>
      <c r="AX10">
        <v>0.23</v>
      </c>
      <c r="AY10">
        <v>0.77</v>
      </c>
      <c r="AZ10">
        <v>-1</v>
      </c>
      <c r="BA10">
        <v>0</v>
      </c>
      <c r="BB10">
        <v>0</v>
      </c>
      <c r="BC10">
        <v>0.5</v>
      </c>
      <c r="BD10">
        <v>2.57</v>
      </c>
      <c r="BE10">
        <v>1.76</v>
      </c>
      <c r="BF10">
        <v>0.12</v>
      </c>
      <c r="BG10">
        <v>5.43</v>
      </c>
      <c r="BH10">
        <v>5.0685899999999999E-2</v>
      </c>
      <c r="BI10">
        <v>5.2687100000000002E-3</v>
      </c>
      <c r="BJ10">
        <v>3.1931300000000003E-2</v>
      </c>
      <c r="BK10">
        <v>9.7001400000000002E-2</v>
      </c>
      <c r="BL10">
        <v>0</v>
      </c>
      <c r="BM10">
        <v>-1.3454900000000001E-2</v>
      </c>
      <c r="BN10">
        <v>0</v>
      </c>
      <c r="BO10">
        <v>0</v>
      </c>
      <c r="BP10">
        <v>5.8625900000000002E-2</v>
      </c>
      <c r="BQ10">
        <v>9.1162800000000002E-2</v>
      </c>
      <c r="BR10">
        <v>0.24510499999999999</v>
      </c>
      <c r="BS10">
        <v>2.02483E-2</v>
      </c>
      <c r="BT10">
        <v>0.58657400000000004</v>
      </c>
      <c r="BU10">
        <v>0.184887</v>
      </c>
      <c r="BV10">
        <v>242.696</v>
      </c>
      <c r="BW10">
        <v>101.637</v>
      </c>
      <c r="BX10">
        <v>279.63499999999999</v>
      </c>
      <c r="BY10">
        <v>995.452</v>
      </c>
      <c r="BZ10">
        <v>-3737.19</v>
      </c>
      <c r="CA10">
        <v>505.55700000000002</v>
      </c>
      <c r="CB10">
        <v>962.62300000000005</v>
      </c>
      <c r="CC10">
        <v>2025.88</v>
      </c>
      <c r="CD10">
        <v>119.621</v>
      </c>
      <c r="CE10">
        <v>1495.91</v>
      </c>
      <c r="CF10">
        <v>1619.42</v>
      </c>
      <c r="CG10">
        <v>49.834499999999998</v>
      </c>
      <c r="CH10">
        <v>0</v>
      </c>
      <c r="CI10">
        <v>0</v>
      </c>
      <c r="CJ10">
        <v>43.1492</v>
      </c>
      <c r="CK10">
        <v>43.1492</v>
      </c>
      <c r="CL10">
        <v>0</v>
      </c>
      <c r="CM10">
        <v>0.84</v>
      </c>
      <c r="CN10">
        <v>0.54</v>
      </c>
      <c r="CO10">
        <v>0.89</v>
      </c>
      <c r="CP10">
        <v>3.12</v>
      </c>
      <c r="CQ10">
        <v>-4.8899999999999997</v>
      </c>
      <c r="CR10">
        <v>1.8</v>
      </c>
      <c r="CS10">
        <v>5.55</v>
      </c>
      <c r="CT10">
        <v>6.71</v>
      </c>
      <c r="CU10">
        <v>0.42</v>
      </c>
      <c r="CV10">
        <v>14.98</v>
      </c>
      <c r="CW10">
        <v>5.39</v>
      </c>
      <c r="CX10">
        <v>0.39</v>
      </c>
      <c r="CY10">
        <v>7.0000000000000007E-2</v>
      </c>
      <c r="CZ10">
        <v>0.23</v>
      </c>
      <c r="DA10">
        <v>4.6399999999999997</v>
      </c>
      <c r="DB10">
        <v>-1</v>
      </c>
      <c r="DC10">
        <v>0.5</v>
      </c>
      <c r="DD10">
        <v>2.58</v>
      </c>
      <c r="DE10">
        <v>1.76</v>
      </c>
      <c r="DF10">
        <v>0.12</v>
      </c>
      <c r="DG10">
        <v>9.2899999999999991</v>
      </c>
      <c r="DH10">
        <v>5.0711300000000001E-2</v>
      </c>
      <c r="DI10">
        <v>5.2679700000000003E-3</v>
      </c>
      <c r="DJ10">
        <v>3.1931300000000003E-2</v>
      </c>
      <c r="DK10">
        <v>9.7001400000000002E-2</v>
      </c>
      <c r="DL10">
        <v>-1.3454900000000001E-2</v>
      </c>
      <c r="DM10">
        <v>5.8625900000000002E-2</v>
      </c>
      <c r="DN10">
        <v>9.1162800000000002E-2</v>
      </c>
      <c r="DO10">
        <v>0.24510499999999999</v>
      </c>
      <c r="DP10">
        <v>2.02483E-2</v>
      </c>
      <c r="DQ10">
        <v>0.58659899999999998</v>
      </c>
      <c r="DR10">
        <v>0.18491199999999999</v>
      </c>
      <c r="DS10" t="s">
        <v>689</v>
      </c>
      <c r="DT10" t="s">
        <v>700</v>
      </c>
      <c r="DU10" t="s">
        <v>701</v>
      </c>
      <c r="DV10" t="s">
        <v>455</v>
      </c>
      <c r="DW10" s="117">
        <v>2.4641600000000001E-5</v>
      </c>
      <c r="DX10" s="117">
        <v>2.4649699999999999E-5</v>
      </c>
      <c r="EC10">
        <v>5.39</v>
      </c>
      <c r="ED10">
        <v>0</v>
      </c>
      <c r="EE10">
        <v>5.39</v>
      </c>
      <c r="EF10">
        <v>0</v>
      </c>
      <c r="EG10">
        <v>1.48</v>
      </c>
      <c r="EH10">
        <v>0</v>
      </c>
      <c r="EI10">
        <v>0.75</v>
      </c>
      <c r="EJ10">
        <v>4.58</v>
      </c>
      <c r="EK10">
        <v>1</v>
      </c>
      <c r="EL10">
        <v>1</v>
      </c>
      <c r="EM10">
        <v>2.3512</v>
      </c>
      <c r="EP10">
        <v>1</v>
      </c>
      <c r="EQ10">
        <v>1</v>
      </c>
      <c r="ER10">
        <v>28.53</v>
      </c>
      <c r="ES10">
        <v>28.928999999999998</v>
      </c>
      <c r="ET10">
        <v>28.427199999999999</v>
      </c>
      <c r="EU10">
        <v>28.823699999999999</v>
      </c>
      <c r="EV10">
        <v>90.430899999999994</v>
      </c>
      <c r="EW10">
        <v>14.754899999999999</v>
      </c>
      <c r="EX10">
        <v>50.451599999999999</v>
      </c>
      <c r="EY10">
        <v>170.167</v>
      </c>
      <c r="EZ10">
        <v>0</v>
      </c>
      <c r="FA10">
        <v>-333.601</v>
      </c>
      <c r="FB10">
        <v>0</v>
      </c>
      <c r="FC10">
        <v>0</v>
      </c>
      <c r="FD10">
        <v>110.404</v>
      </c>
      <c r="FE10">
        <v>163.267</v>
      </c>
      <c r="FF10">
        <v>391.38499999999999</v>
      </c>
      <c r="FG10">
        <v>27.673200000000001</v>
      </c>
      <c r="FH10">
        <v>684.93200000000002</v>
      </c>
      <c r="FI10">
        <v>0</v>
      </c>
      <c r="FJ10">
        <v>0</v>
      </c>
      <c r="FK10">
        <v>0</v>
      </c>
      <c r="FL10">
        <v>252.315</v>
      </c>
      <c r="FM10">
        <v>252.315</v>
      </c>
      <c r="FN10">
        <v>45.2361</v>
      </c>
      <c r="FO10">
        <v>7.3810700000000002</v>
      </c>
      <c r="FP10">
        <v>25.2258</v>
      </c>
      <c r="FQ10">
        <v>85.083699999999993</v>
      </c>
      <c r="FR10">
        <v>-111.2</v>
      </c>
      <c r="FS10">
        <v>55.201799999999999</v>
      </c>
      <c r="FT10">
        <v>81.633300000000006</v>
      </c>
      <c r="FU10">
        <v>195.69200000000001</v>
      </c>
      <c r="FV10">
        <v>13.836600000000001</v>
      </c>
      <c r="FW10">
        <v>398.09100000000001</v>
      </c>
      <c r="FX10">
        <v>0</v>
      </c>
      <c r="FY10">
        <v>0</v>
      </c>
      <c r="FZ10">
        <v>252.315</v>
      </c>
      <c r="GA10">
        <v>252.315</v>
      </c>
      <c r="GB10">
        <v>2.3512</v>
      </c>
      <c r="GC10">
        <v>3738.28</v>
      </c>
      <c r="GD10">
        <v>1868.69</v>
      </c>
      <c r="GE10">
        <v>49.9878</v>
      </c>
      <c r="GF10">
        <v>2.3512</v>
      </c>
      <c r="GG10">
        <v>3738.28</v>
      </c>
      <c r="GH10">
        <v>1868.67</v>
      </c>
      <c r="GI10">
        <v>49.987499999999997</v>
      </c>
      <c r="GJ10">
        <v>0</v>
      </c>
      <c r="GK10">
        <v>0</v>
      </c>
    </row>
    <row r="11" spans="1:194" x14ac:dyDescent="0.3">
      <c r="A11" s="110">
        <v>45966.791550925926</v>
      </c>
      <c r="B11" t="s">
        <v>708</v>
      </c>
      <c r="D11">
        <v>8</v>
      </c>
      <c r="E11">
        <v>1</v>
      </c>
      <c r="F11">
        <v>2100</v>
      </c>
      <c r="G11" t="s">
        <v>452</v>
      </c>
      <c r="H11" t="s">
        <v>453</v>
      </c>
      <c r="I11">
        <v>0</v>
      </c>
      <c r="J11">
        <v>0</v>
      </c>
      <c r="K11">
        <v>3.77</v>
      </c>
      <c r="L11">
        <v>35</v>
      </c>
      <c r="M11">
        <v>283.226</v>
      </c>
      <c r="N11">
        <v>452.67399999999998</v>
      </c>
      <c r="O11">
        <v>280.73099999999999</v>
      </c>
      <c r="P11">
        <v>950.61699999999996</v>
      </c>
      <c r="Q11">
        <v>0</v>
      </c>
      <c r="R11">
        <v>-4216.05</v>
      </c>
      <c r="S11">
        <v>0</v>
      </c>
      <c r="T11">
        <v>0</v>
      </c>
      <c r="U11">
        <v>505.55700000000002</v>
      </c>
      <c r="V11">
        <v>975.51499999999999</v>
      </c>
      <c r="W11">
        <v>2025.88</v>
      </c>
      <c r="X11">
        <v>119.621</v>
      </c>
      <c r="Y11">
        <v>1377.77</v>
      </c>
      <c r="Z11">
        <v>1967.25</v>
      </c>
      <c r="AA11">
        <v>174.84899999999999</v>
      </c>
      <c r="AB11">
        <v>0</v>
      </c>
      <c r="AC11">
        <v>0</v>
      </c>
      <c r="AD11">
        <v>0</v>
      </c>
      <c r="AE11">
        <v>43.1492</v>
      </c>
      <c r="AF11">
        <v>43.1492</v>
      </c>
      <c r="AG11">
        <v>0</v>
      </c>
      <c r="AH11">
        <v>1.1499999999999999</v>
      </c>
      <c r="AI11">
        <v>1.52</v>
      </c>
      <c r="AJ11">
        <v>0.9</v>
      </c>
      <c r="AK11">
        <v>2.99</v>
      </c>
      <c r="AL11">
        <v>0</v>
      </c>
      <c r="AM11">
        <v>-5.55</v>
      </c>
      <c r="AN11">
        <v>0</v>
      </c>
      <c r="AO11">
        <v>0</v>
      </c>
      <c r="AP11">
        <v>1.73</v>
      </c>
      <c r="AQ11">
        <v>5.54</v>
      </c>
      <c r="AR11">
        <v>6.63</v>
      </c>
      <c r="AS11">
        <v>0.42</v>
      </c>
      <c r="AT11">
        <v>15.33</v>
      </c>
      <c r="AU11">
        <v>6.56</v>
      </c>
      <c r="AV11">
        <v>0.53</v>
      </c>
      <c r="AW11">
        <v>0.27</v>
      </c>
      <c r="AX11">
        <v>0.23</v>
      </c>
      <c r="AY11">
        <v>0.75</v>
      </c>
      <c r="AZ11">
        <v>-1.06</v>
      </c>
      <c r="BA11">
        <v>0</v>
      </c>
      <c r="BB11">
        <v>0</v>
      </c>
      <c r="BC11">
        <v>0.5</v>
      </c>
      <c r="BD11">
        <v>2.59</v>
      </c>
      <c r="BE11">
        <v>1.76</v>
      </c>
      <c r="BF11">
        <v>0.12</v>
      </c>
      <c r="BG11">
        <v>5.69</v>
      </c>
      <c r="BH11">
        <v>0.109568</v>
      </c>
      <c r="BI11">
        <v>2.0200800000000001E-2</v>
      </c>
      <c r="BJ11">
        <v>3.2056500000000002E-2</v>
      </c>
      <c r="BK11">
        <v>9.6626400000000001E-2</v>
      </c>
      <c r="BL11">
        <v>0</v>
      </c>
      <c r="BM11">
        <v>-1.3625399999999999E-2</v>
      </c>
      <c r="BN11">
        <v>0</v>
      </c>
      <c r="BO11">
        <v>0</v>
      </c>
      <c r="BP11">
        <v>5.8625900000000002E-2</v>
      </c>
      <c r="BQ11">
        <v>9.0908699999999995E-2</v>
      </c>
      <c r="BR11">
        <v>0.24510499999999999</v>
      </c>
      <c r="BS11">
        <v>2.02483E-2</v>
      </c>
      <c r="BT11">
        <v>0.65971400000000002</v>
      </c>
      <c r="BU11">
        <v>0.25845099999999999</v>
      </c>
      <c r="BV11">
        <v>283.30900000000003</v>
      </c>
      <c r="BW11">
        <v>452.76299999999998</v>
      </c>
      <c r="BX11">
        <v>280.73099999999999</v>
      </c>
      <c r="BY11">
        <v>950.61699999999996</v>
      </c>
      <c r="BZ11">
        <v>-4216.05</v>
      </c>
      <c r="CA11">
        <v>505.55700000000002</v>
      </c>
      <c r="CB11">
        <v>975.51499999999999</v>
      </c>
      <c r="CC11">
        <v>2025.88</v>
      </c>
      <c r="CD11">
        <v>119.621</v>
      </c>
      <c r="CE11">
        <v>1377.94</v>
      </c>
      <c r="CF11">
        <v>1967.42</v>
      </c>
      <c r="CG11">
        <v>174.905</v>
      </c>
      <c r="CH11">
        <v>0</v>
      </c>
      <c r="CI11">
        <v>0</v>
      </c>
      <c r="CJ11">
        <v>43.1492</v>
      </c>
      <c r="CK11">
        <v>43.1492</v>
      </c>
      <c r="CL11">
        <v>0</v>
      </c>
      <c r="CM11">
        <v>1.1499999999999999</v>
      </c>
      <c r="CN11">
        <v>1.52</v>
      </c>
      <c r="CO11">
        <v>0.9</v>
      </c>
      <c r="CP11">
        <v>2.99</v>
      </c>
      <c r="CQ11">
        <v>-5.55</v>
      </c>
      <c r="CR11">
        <v>1.73</v>
      </c>
      <c r="CS11">
        <v>5.54</v>
      </c>
      <c r="CT11">
        <v>6.63</v>
      </c>
      <c r="CU11">
        <v>0.42</v>
      </c>
      <c r="CV11">
        <v>15.33</v>
      </c>
      <c r="CW11">
        <v>6.56</v>
      </c>
      <c r="CX11">
        <v>0.52</v>
      </c>
      <c r="CY11">
        <v>0.27</v>
      </c>
      <c r="CZ11">
        <v>0.23</v>
      </c>
      <c r="DA11">
        <v>4.53</v>
      </c>
      <c r="DB11">
        <v>-1.06</v>
      </c>
      <c r="DC11">
        <v>0.5</v>
      </c>
      <c r="DD11">
        <v>2.59</v>
      </c>
      <c r="DE11">
        <v>1.76</v>
      </c>
      <c r="DF11">
        <v>0.12</v>
      </c>
      <c r="DG11">
        <v>9.4600000000000009</v>
      </c>
      <c r="DH11">
        <v>0.10960300000000001</v>
      </c>
      <c r="DI11">
        <v>2.0198299999999999E-2</v>
      </c>
      <c r="DJ11">
        <v>3.2056500000000002E-2</v>
      </c>
      <c r="DK11">
        <v>9.6626400000000001E-2</v>
      </c>
      <c r="DL11">
        <v>-1.3625399999999999E-2</v>
      </c>
      <c r="DM11">
        <v>5.8625900000000002E-2</v>
      </c>
      <c r="DN11">
        <v>9.0908799999999998E-2</v>
      </c>
      <c r="DO11">
        <v>0.24510499999999999</v>
      </c>
      <c r="DP11">
        <v>2.02483E-2</v>
      </c>
      <c r="DQ11">
        <v>0.65974600000000005</v>
      </c>
      <c r="DR11">
        <v>0.25848399999999999</v>
      </c>
      <c r="DS11" t="s">
        <v>689</v>
      </c>
      <c r="DT11" t="s">
        <v>700</v>
      </c>
      <c r="DU11" t="s">
        <v>701</v>
      </c>
      <c r="DV11" t="s">
        <v>455</v>
      </c>
      <c r="DW11" s="117">
        <v>3.2604600000000003E-5</v>
      </c>
      <c r="DX11" s="117">
        <v>3.2564500000000003E-5</v>
      </c>
      <c r="EC11">
        <v>6.56</v>
      </c>
      <c r="ED11">
        <v>0</v>
      </c>
      <c r="EE11">
        <v>6.56</v>
      </c>
      <c r="EF11">
        <v>0</v>
      </c>
      <c r="EG11">
        <v>1.78</v>
      </c>
      <c r="EH11">
        <v>0</v>
      </c>
      <c r="EI11">
        <v>1.08</v>
      </c>
      <c r="EJ11">
        <v>4.47</v>
      </c>
      <c r="EK11">
        <v>1</v>
      </c>
      <c r="EL11">
        <v>1</v>
      </c>
      <c r="EM11">
        <v>2.6006</v>
      </c>
      <c r="EP11">
        <v>1</v>
      </c>
      <c r="EQ11">
        <v>1</v>
      </c>
      <c r="ER11">
        <v>24.353000000000002</v>
      </c>
      <c r="ES11">
        <v>24.666</v>
      </c>
      <c r="ET11">
        <v>24.240600000000001</v>
      </c>
      <c r="EU11">
        <v>24.551600000000001</v>
      </c>
      <c r="EV11">
        <v>118.705</v>
      </c>
      <c r="EW11">
        <v>59.925400000000003</v>
      </c>
      <c r="EX11">
        <v>50.6494</v>
      </c>
      <c r="EY11">
        <v>167.005</v>
      </c>
      <c r="EZ11">
        <v>0</v>
      </c>
      <c r="FA11">
        <v>-354.899</v>
      </c>
      <c r="FB11">
        <v>0</v>
      </c>
      <c r="FC11">
        <v>0</v>
      </c>
      <c r="FD11">
        <v>110.404</v>
      </c>
      <c r="FE11">
        <v>164.20099999999999</v>
      </c>
      <c r="FF11">
        <v>391.38499999999999</v>
      </c>
      <c r="FG11">
        <v>27.673200000000001</v>
      </c>
      <c r="FH11">
        <v>735.04899999999998</v>
      </c>
      <c r="FI11">
        <v>0</v>
      </c>
      <c r="FJ11">
        <v>0</v>
      </c>
      <c r="FK11">
        <v>0</v>
      </c>
      <c r="FL11">
        <v>252.315</v>
      </c>
      <c r="FM11">
        <v>252.315</v>
      </c>
      <c r="FN11">
        <v>59.370100000000001</v>
      </c>
      <c r="FO11">
        <v>29.967500000000001</v>
      </c>
      <c r="FP11">
        <v>25.3247</v>
      </c>
      <c r="FQ11">
        <v>83.502700000000004</v>
      </c>
      <c r="FR11">
        <v>-118.3</v>
      </c>
      <c r="FS11">
        <v>55.201799999999999</v>
      </c>
      <c r="FT11">
        <v>82.100700000000003</v>
      </c>
      <c r="FU11">
        <v>195.69200000000001</v>
      </c>
      <c r="FV11">
        <v>13.836600000000001</v>
      </c>
      <c r="FW11">
        <v>426.697</v>
      </c>
      <c r="FX11">
        <v>0</v>
      </c>
      <c r="FY11">
        <v>0</v>
      </c>
      <c r="FZ11">
        <v>252.315</v>
      </c>
      <c r="GA11">
        <v>252.315</v>
      </c>
      <c r="GB11">
        <v>2.6006</v>
      </c>
      <c r="GC11">
        <v>4217.29</v>
      </c>
      <c r="GD11">
        <v>2214.7800000000002</v>
      </c>
      <c r="GE11">
        <v>52.516800000000003</v>
      </c>
      <c r="GF11">
        <v>2.6006</v>
      </c>
      <c r="GG11">
        <v>4217.29</v>
      </c>
      <c r="GH11">
        <v>2214.77</v>
      </c>
      <c r="GI11">
        <v>52.516399999999997</v>
      </c>
      <c r="GJ11">
        <v>0</v>
      </c>
      <c r="GK11">
        <v>0</v>
      </c>
    </row>
    <row r="12" spans="1:194" x14ac:dyDescent="0.3">
      <c r="A12" s="110">
        <v>45966.792210648149</v>
      </c>
      <c r="B12" t="s">
        <v>709</v>
      </c>
      <c r="D12">
        <v>9</v>
      </c>
      <c r="E12">
        <v>1</v>
      </c>
      <c r="F12">
        <v>2100</v>
      </c>
      <c r="G12" t="s">
        <v>452</v>
      </c>
      <c r="H12" t="s">
        <v>453</v>
      </c>
      <c r="I12">
        <v>0</v>
      </c>
      <c r="J12">
        <v>0</v>
      </c>
      <c r="K12">
        <v>3.8</v>
      </c>
      <c r="L12">
        <v>35</v>
      </c>
      <c r="M12">
        <v>436.21300000000002</v>
      </c>
      <c r="N12">
        <v>459.60399999999998</v>
      </c>
      <c r="O12">
        <v>279.33999999999997</v>
      </c>
      <c r="P12">
        <v>976.20100000000002</v>
      </c>
      <c r="Q12">
        <v>0</v>
      </c>
      <c r="R12">
        <v>-4460.3599999999997</v>
      </c>
      <c r="S12">
        <v>0</v>
      </c>
      <c r="T12">
        <v>0</v>
      </c>
      <c r="U12">
        <v>505.55700000000002</v>
      </c>
      <c r="V12">
        <v>967.71799999999996</v>
      </c>
      <c r="W12">
        <v>2025.88</v>
      </c>
      <c r="X12">
        <v>119.621</v>
      </c>
      <c r="Y12">
        <v>1309.77</v>
      </c>
      <c r="Z12">
        <v>2151.36</v>
      </c>
      <c r="AA12">
        <v>173.73699999999999</v>
      </c>
      <c r="AB12">
        <v>0</v>
      </c>
      <c r="AC12">
        <v>0</v>
      </c>
      <c r="AD12">
        <v>0</v>
      </c>
      <c r="AE12">
        <v>43.1492</v>
      </c>
      <c r="AF12">
        <v>43.1492</v>
      </c>
      <c r="AG12">
        <v>0</v>
      </c>
      <c r="AH12">
        <v>1.76</v>
      </c>
      <c r="AI12">
        <v>1.57</v>
      </c>
      <c r="AJ12">
        <v>0.89</v>
      </c>
      <c r="AK12">
        <v>3.07</v>
      </c>
      <c r="AL12">
        <v>0</v>
      </c>
      <c r="AM12">
        <v>-5.78</v>
      </c>
      <c r="AN12">
        <v>0</v>
      </c>
      <c r="AO12">
        <v>0</v>
      </c>
      <c r="AP12">
        <v>1.72</v>
      </c>
      <c r="AQ12">
        <v>5.51</v>
      </c>
      <c r="AR12">
        <v>6.63</v>
      </c>
      <c r="AS12">
        <v>0.42</v>
      </c>
      <c r="AT12">
        <v>15.79</v>
      </c>
      <c r="AU12">
        <v>7.29</v>
      </c>
      <c r="AV12">
        <v>0.81</v>
      </c>
      <c r="AW12">
        <v>0.27</v>
      </c>
      <c r="AX12">
        <v>0.23</v>
      </c>
      <c r="AY12">
        <v>0.78</v>
      </c>
      <c r="AZ12">
        <v>-1.1100000000000001</v>
      </c>
      <c r="BA12">
        <v>0</v>
      </c>
      <c r="BB12">
        <v>0</v>
      </c>
      <c r="BC12">
        <v>0.5</v>
      </c>
      <c r="BD12">
        <v>2.58</v>
      </c>
      <c r="BE12">
        <v>1.76</v>
      </c>
      <c r="BF12">
        <v>0.12</v>
      </c>
      <c r="BG12">
        <v>5.94</v>
      </c>
      <c r="BH12">
        <v>0.16389400000000001</v>
      </c>
      <c r="BI12">
        <v>1.9562599999999999E-2</v>
      </c>
      <c r="BJ12">
        <v>3.1897599999999998E-2</v>
      </c>
      <c r="BK12">
        <v>9.8404699999999998E-2</v>
      </c>
      <c r="BL12">
        <v>0</v>
      </c>
      <c r="BM12">
        <v>-1.6140999999999999E-2</v>
      </c>
      <c r="BN12">
        <v>0</v>
      </c>
      <c r="BO12">
        <v>0</v>
      </c>
      <c r="BP12">
        <v>5.8625900000000002E-2</v>
      </c>
      <c r="BQ12">
        <v>9.0298400000000001E-2</v>
      </c>
      <c r="BR12">
        <v>0.24510499999999999</v>
      </c>
      <c r="BS12">
        <v>2.02483E-2</v>
      </c>
      <c r="BT12">
        <v>0.71189499999999994</v>
      </c>
      <c r="BU12">
        <v>0.31375900000000001</v>
      </c>
      <c r="BV12">
        <v>436.27100000000002</v>
      </c>
      <c r="BW12">
        <v>459.65600000000001</v>
      </c>
      <c r="BX12">
        <v>279.33999999999997</v>
      </c>
      <c r="BY12">
        <v>976.20100000000002</v>
      </c>
      <c r="BZ12">
        <v>-4460.3599999999997</v>
      </c>
      <c r="CA12">
        <v>505.55700000000002</v>
      </c>
      <c r="CB12">
        <v>967.71799999999996</v>
      </c>
      <c r="CC12">
        <v>2025.88</v>
      </c>
      <c r="CD12">
        <v>119.621</v>
      </c>
      <c r="CE12">
        <v>1309.8800000000001</v>
      </c>
      <c r="CF12">
        <v>2151.4699999999998</v>
      </c>
      <c r="CG12">
        <v>173.76900000000001</v>
      </c>
      <c r="CH12">
        <v>0</v>
      </c>
      <c r="CI12">
        <v>0</v>
      </c>
      <c r="CJ12">
        <v>43.1492</v>
      </c>
      <c r="CK12">
        <v>43.1492</v>
      </c>
      <c r="CL12">
        <v>0</v>
      </c>
      <c r="CM12">
        <v>1.76</v>
      </c>
      <c r="CN12">
        <v>1.57</v>
      </c>
      <c r="CO12">
        <v>0.89</v>
      </c>
      <c r="CP12">
        <v>3.07</v>
      </c>
      <c r="CQ12">
        <v>-5.78</v>
      </c>
      <c r="CR12">
        <v>1.72</v>
      </c>
      <c r="CS12">
        <v>5.51</v>
      </c>
      <c r="CT12">
        <v>6.63</v>
      </c>
      <c r="CU12">
        <v>0.42</v>
      </c>
      <c r="CV12">
        <v>15.79</v>
      </c>
      <c r="CW12">
        <v>7.29</v>
      </c>
      <c r="CX12">
        <v>0.8</v>
      </c>
      <c r="CY12">
        <v>0.27</v>
      </c>
      <c r="CZ12">
        <v>0.23</v>
      </c>
      <c r="DA12">
        <v>4.58</v>
      </c>
      <c r="DB12">
        <v>-1.1100000000000001</v>
      </c>
      <c r="DC12">
        <v>0.5</v>
      </c>
      <c r="DD12">
        <v>2.59</v>
      </c>
      <c r="DE12">
        <v>1.76</v>
      </c>
      <c r="DF12">
        <v>0.12</v>
      </c>
      <c r="DG12">
        <v>9.74</v>
      </c>
      <c r="DH12">
        <v>0.16392200000000001</v>
      </c>
      <c r="DI12">
        <v>1.95619E-2</v>
      </c>
      <c r="DJ12">
        <v>3.1897599999999998E-2</v>
      </c>
      <c r="DK12">
        <v>9.8404699999999998E-2</v>
      </c>
      <c r="DL12">
        <v>-1.6140999999999999E-2</v>
      </c>
      <c r="DM12">
        <v>5.8625900000000002E-2</v>
      </c>
      <c r="DN12">
        <v>9.0298400000000001E-2</v>
      </c>
      <c r="DO12">
        <v>0.24510499999999999</v>
      </c>
      <c r="DP12">
        <v>2.02483E-2</v>
      </c>
      <c r="DQ12">
        <v>0.71192299999999997</v>
      </c>
      <c r="DR12">
        <v>0.31378600000000001</v>
      </c>
      <c r="DS12" t="s">
        <v>689</v>
      </c>
      <c r="DT12" t="s">
        <v>700</v>
      </c>
      <c r="DU12" t="s">
        <v>701</v>
      </c>
      <c r="DV12" t="s">
        <v>455</v>
      </c>
      <c r="DW12" s="117">
        <v>2.7506000000000001E-5</v>
      </c>
      <c r="DX12" s="117">
        <v>2.7472400000000001E-5</v>
      </c>
      <c r="EC12">
        <v>7.29</v>
      </c>
      <c r="ED12">
        <v>0</v>
      </c>
      <c r="EE12">
        <v>7.29</v>
      </c>
      <c r="EF12">
        <v>0</v>
      </c>
      <c r="EG12">
        <v>2.09</v>
      </c>
      <c r="EH12">
        <v>0</v>
      </c>
      <c r="EI12">
        <v>1.36</v>
      </c>
      <c r="EJ12">
        <v>4.5199999999999996</v>
      </c>
      <c r="EK12">
        <v>1</v>
      </c>
      <c r="EL12">
        <v>1</v>
      </c>
      <c r="EM12">
        <v>2.6473</v>
      </c>
      <c r="EP12">
        <v>1</v>
      </c>
      <c r="EQ12">
        <v>1</v>
      </c>
      <c r="ER12">
        <v>24.103000000000002</v>
      </c>
      <c r="ES12">
        <v>24.411000000000001</v>
      </c>
      <c r="ET12">
        <v>24.043600000000001</v>
      </c>
      <c r="EU12">
        <v>24.3507</v>
      </c>
      <c r="EV12">
        <v>180.19200000000001</v>
      </c>
      <c r="EW12">
        <v>59.878</v>
      </c>
      <c r="EX12">
        <v>50.398400000000002</v>
      </c>
      <c r="EY12">
        <v>172.636</v>
      </c>
      <c r="EZ12">
        <v>0</v>
      </c>
      <c r="FA12">
        <v>-371.35399999999998</v>
      </c>
      <c r="FB12">
        <v>0</v>
      </c>
      <c r="FC12">
        <v>0</v>
      </c>
      <c r="FD12">
        <v>110.404</v>
      </c>
      <c r="FE12">
        <v>162.92500000000001</v>
      </c>
      <c r="FF12">
        <v>391.38499999999999</v>
      </c>
      <c r="FG12">
        <v>27.673200000000001</v>
      </c>
      <c r="FH12">
        <v>784.13699999999994</v>
      </c>
      <c r="FI12">
        <v>0</v>
      </c>
      <c r="FJ12">
        <v>0</v>
      </c>
      <c r="FK12">
        <v>0</v>
      </c>
      <c r="FL12">
        <v>252.315</v>
      </c>
      <c r="FM12">
        <v>252.315</v>
      </c>
      <c r="FN12">
        <v>90.108199999999997</v>
      </c>
      <c r="FO12">
        <v>29.942</v>
      </c>
      <c r="FP12">
        <v>25.199200000000001</v>
      </c>
      <c r="FQ12">
        <v>86.318200000000004</v>
      </c>
      <c r="FR12">
        <v>-123.785</v>
      </c>
      <c r="FS12">
        <v>55.201799999999999</v>
      </c>
      <c r="FT12">
        <v>81.462299999999999</v>
      </c>
      <c r="FU12">
        <v>195.69200000000001</v>
      </c>
      <c r="FV12">
        <v>13.836600000000001</v>
      </c>
      <c r="FW12">
        <v>453.976</v>
      </c>
      <c r="FX12">
        <v>0</v>
      </c>
      <c r="FY12">
        <v>0</v>
      </c>
      <c r="FZ12">
        <v>252.315</v>
      </c>
      <c r="GA12">
        <v>252.315</v>
      </c>
      <c r="GB12">
        <v>2.6473</v>
      </c>
      <c r="GC12">
        <v>4461.67</v>
      </c>
      <c r="GD12">
        <v>2381.9499999999998</v>
      </c>
      <c r="GE12">
        <v>53.386899999999997</v>
      </c>
      <c r="GF12">
        <v>2.6473</v>
      </c>
      <c r="GG12">
        <v>4461.67</v>
      </c>
      <c r="GH12">
        <v>2381.94</v>
      </c>
      <c r="GI12">
        <v>53.386699999999998</v>
      </c>
      <c r="GJ12">
        <v>0</v>
      </c>
      <c r="GK12">
        <v>0</v>
      </c>
    </row>
    <row r="13" spans="1:194" x14ac:dyDescent="0.3">
      <c r="A13" s="110">
        <v>45966.792847222219</v>
      </c>
      <c r="B13" t="s">
        <v>710</v>
      </c>
      <c r="D13">
        <v>10</v>
      </c>
      <c r="E13">
        <v>1</v>
      </c>
      <c r="F13">
        <v>2100</v>
      </c>
      <c r="G13" t="s">
        <v>452</v>
      </c>
      <c r="H13" t="s">
        <v>453</v>
      </c>
      <c r="I13">
        <v>0</v>
      </c>
      <c r="J13">
        <v>0</v>
      </c>
      <c r="K13">
        <v>3.72</v>
      </c>
      <c r="L13">
        <v>53</v>
      </c>
      <c r="M13">
        <v>453.27800000000002</v>
      </c>
      <c r="N13">
        <v>704.25</v>
      </c>
      <c r="O13">
        <v>278.41300000000001</v>
      </c>
      <c r="P13">
        <v>957.67600000000004</v>
      </c>
      <c r="Q13">
        <v>0</v>
      </c>
      <c r="R13">
        <v>-4566.66</v>
      </c>
      <c r="S13">
        <v>0</v>
      </c>
      <c r="T13">
        <v>0</v>
      </c>
      <c r="U13">
        <v>505.55700000000002</v>
      </c>
      <c r="V13">
        <v>972.65800000000002</v>
      </c>
      <c r="W13">
        <v>2025.88</v>
      </c>
      <c r="X13">
        <v>119.621</v>
      </c>
      <c r="Y13">
        <v>1450.67</v>
      </c>
      <c r="Z13">
        <v>2393.62</v>
      </c>
      <c r="AA13">
        <v>266.14400000000001</v>
      </c>
      <c r="AB13">
        <v>0</v>
      </c>
      <c r="AC13">
        <v>0</v>
      </c>
      <c r="AD13">
        <v>0</v>
      </c>
      <c r="AE13">
        <v>43.1492</v>
      </c>
      <c r="AF13">
        <v>43.1492</v>
      </c>
      <c r="AG13">
        <v>0</v>
      </c>
      <c r="AH13">
        <v>1.84</v>
      </c>
      <c r="AI13">
        <v>2.25</v>
      </c>
      <c r="AJ13">
        <v>0.89</v>
      </c>
      <c r="AK13">
        <v>3.02</v>
      </c>
      <c r="AL13">
        <v>0</v>
      </c>
      <c r="AM13">
        <v>-6.05</v>
      </c>
      <c r="AN13">
        <v>0</v>
      </c>
      <c r="AO13">
        <v>0</v>
      </c>
      <c r="AP13">
        <v>1.73</v>
      </c>
      <c r="AQ13">
        <v>5.53</v>
      </c>
      <c r="AR13">
        <v>6.63</v>
      </c>
      <c r="AS13">
        <v>0.42</v>
      </c>
      <c r="AT13">
        <v>16.260000000000002</v>
      </c>
      <c r="AU13">
        <v>8</v>
      </c>
      <c r="AV13">
        <v>0.81</v>
      </c>
      <c r="AW13">
        <v>0.36</v>
      </c>
      <c r="AX13">
        <v>0.23</v>
      </c>
      <c r="AY13">
        <v>0.77</v>
      </c>
      <c r="AZ13">
        <v>-1.1399999999999999</v>
      </c>
      <c r="BA13">
        <v>0</v>
      </c>
      <c r="BB13">
        <v>0</v>
      </c>
      <c r="BC13">
        <v>0.5</v>
      </c>
      <c r="BD13">
        <v>2.59</v>
      </c>
      <c r="BE13">
        <v>1.76</v>
      </c>
      <c r="BF13">
        <v>0.12</v>
      </c>
      <c r="BG13">
        <v>6</v>
      </c>
      <c r="BH13">
        <v>0.192692</v>
      </c>
      <c r="BI13">
        <v>2.1164700000000002E-2</v>
      </c>
      <c r="BJ13">
        <v>3.1791800000000002E-2</v>
      </c>
      <c r="BK13">
        <v>9.9899500000000002E-2</v>
      </c>
      <c r="BL13">
        <v>0</v>
      </c>
      <c r="BM13">
        <v>-1.7232500000000001E-2</v>
      </c>
      <c r="BN13">
        <v>0</v>
      </c>
      <c r="BO13">
        <v>0</v>
      </c>
      <c r="BP13">
        <v>5.8625900000000002E-2</v>
      </c>
      <c r="BQ13">
        <v>9.0285599999999994E-2</v>
      </c>
      <c r="BR13">
        <v>0.24510499999999999</v>
      </c>
      <c r="BS13">
        <v>2.02483E-2</v>
      </c>
      <c r="BT13">
        <v>0.74258000000000002</v>
      </c>
      <c r="BU13">
        <v>0.34554800000000002</v>
      </c>
      <c r="BV13">
        <v>453.37099999999998</v>
      </c>
      <c r="BW13">
        <v>704.35799999999995</v>
      </c>
      <c r="BX13">
        <v>278.41300000000001</v>
      </c>
      <c r="BY13">
        <v>957.67600000000004</v>
      </c>
      <c r="BZ13">
        <v>-4566.66</v>
      </c>
      <c r="CA13">
        <v>505.55700000000002</v>
      </c>
      <c r="CB13">
        <v>972.65800000000002</v>
      </c>
      <c r="CC13">
        <v>2025.88</v>
      </c>
      <c r="CD13">
        <v>119.621</v>
      </c>
      <c r="CE13">
        <v>1450.87</v>
      </c>
      <c r="CF13">
        <v>2393.8200000000002</v>
      </c>
      <c r="CG13">
        <v>266.20100000000002</v>
      </c>
      <c r="CH13">
        <v>0</v>
      </c>
      <c r="CI13">
        <v>0</v>
      </c>
      <c r="CJ13">
        <v>43.1492</v>
      </c>
      <c r="CK13">
        <v>43.1492</v>
      </c>
      <c r="CL13">
        <v>0</v>
      </c>
      <c r="CM13">
        <v>1.84</v>
      </c>
      <c r="CN13">
        <v>2.25</v>
      </c>
      <c r="CO13">
        <v>0.89</v>
      </c>
      <c r="CP13">
        <v>3.02</v>
      </c>
      <c r="CQ13">
        <v>-6.05</v>
      </c>
      <c r="CR13">
        <v>1.73</v>
      </c>
      <c r="CS13">
        <v>5.53</v>
      </c>
      <c r="CT13">
        <v>6.63</v>
      </c>
      <c r="CU13">
        <v>0.42</v>
      </c>
      <c r="CV13">
        <v>16.260000000000002</v>
      </c>
      <c r="CW13">
        <v>8</v>
      </c>
      <c r="CX13">
        <v>0.8</v>
      </c>
      <c r="CY13">
        <v>0.36</v>
      </c>
      <c r="CZ13">
        <v>0.23</v>
      </c>
      <c r="DA13">
        <v>4.5</v>
      </c>
      <c r="DB13">
        <v>-1.1399999999999999</v>
      </c>
      <c r="DC13">
        <v>0.5</v>
      </c>
      <c r="DD13">
        <v>2.59</v>
      </c>
      <c r="DE13">
        <v>1.76</v>
      </c>
      <c r="DF13">
        <v>0.12</v>
      </c>
      <c r="DG13">
        <v>9.7200000000000006</v>
      </c>
      <c r="DH13">
        <v>0.19273899999999999</v>
      </c>
      <c r="DI13">
        <v>2.1163999999999999E-2</v>
      </c>
      <c r="DJ13">
        <v>3.1791800000000002E-2</v>
      </c>
      <c r="DK13">
        <v>9.9899399999999999E-2</v>
      </c>
      <c r="DL13">
        <v>-1.7232500000000001E-2</v>
      </c>
      <c r="DM13">
        <v>5.8625900000000002E-2</v>
      </c>
      <c r="DN13">
        <v>9.0285699999999997E-2</v>
      </c>
      <c r="DO13">
        <v>0.24510499999999999</v>
      </c>
      <c r="DP13">
        <v>2.02483E-2</v>
      </c>
      <c r="DQ13">
        <v>0.74262600000000001</v>
      </c>
      <c r="DR13">
        <v>0.34559400000000001</v>
      </c>
      <c r="DS13" t="s">
        <v>689</v>
      </c>
      <c r="DT13" t="s">
        <v>700</v>
      </c>
      <c r="DU13" t="s">
        <v>701</v>
      </c>
      <c r="DV13" t="s">
        <v>455</v>
      </c>
      <c r="DW13" s="117">
        <v>4.5809100000000002E-5</v>
      </c>
      <c r="DX13" s="117">
        <v>4.5785599999999997E-5</v>
      </c>
      <c r="EC13">
        <v>8</v>
      </c>
      <c r="ED13">
        <v>0</v>
      </c>
      <c r="EE13">
        <v>8</v>
      </c>
      <c r="EF13">
        <v>0</v>
      </c>
      <c r="EG13">
        <v>2.17</v>
      </c>
      <c r="EH13">
        <v>0</v>
      </c>
      <c r="EI13">
        <v>1.45</v>
      </c>
      <c r="EJ13">
        <v>4.4400000000000004</v>
      </c>
      <c r="EK13">
        <v>1</v>
      </c>
      <c r="EL13">
        <v>1</v>
      </c>
      <c r="EM13">
        <v>2.7267000000000001</v>
      </c>
      <c r="EP13">
        <v>1</v>
      </c>
      <c r="EQ13">
        <v>1</v>
      </c>
      <c r="ER13">
        <v>26.033000000000001</v>
      </c>
      <c r="ES13">
        <v>26.381</v>
      </c>
      <c r="ET13">
        <v>25.9345</v>
      </c>
      <c r="EU13">
        <v>26.280100000000001</v>
      </c>
      <c r="EV13">
        <v>181.05799999999999</v>
      </c>
      <c r="EW13">
        <v>79.993399999999994</v>
      </c>
      <c r="EX13">
        <v>50.231200000000001</v>
      </c>
      <c r="EY13">
        <v>170.833</v>
      </c>
      <c r="EZ13">
        <v>0</v>
      </c>
      <c r="FA13">
        <v>-380.36399999999998</v>
      </c>
      <c r="FB13">
        <v>0</v>
      </c>
      <c r="FC13">
        <v>0</v>
      </c>
      <c r="FD13">
        <v>110.404</v>
      </c>
      <c r="FE13">
        <v>163.40100000000001</v>
      </c>
      <c r="FF13">
        <v>391.38499999999999</v>
      </c>
      <c r="FG13">
        <v>27.673200000000001</v>
      </c>
      <c r="FH13">
        <v>794.61400000000003</v>
      </c>
      <c r="FI13">
        <v>0</v>
      </c>
      <c r="FJ13">
        <v>0</v>
      </c>
      <c r="FK13">
        <v>0</v>
      </c>
      <c r="FL13">
        <v>252.315</v>
      </c>
      <c r="FM13">
        <v>252.315</v>
      </c>
      <c r="FN13">
        <v>90.548299999999998</v>
      </c>
      <c r="FO13">
        <v>40.0017</v>
      </c>
      <c r="FP13">
        <v>25.115600000000001</v>
      </c>
      <c r="FQ13">
        <v>85.416499999999999</v>
      </c>
      <c r="FR13">
        <v>-126.788</v>
      </c>
      <c r="FS13">
        <v>55.201799999999999</v>
      </c>
      <c r="FT13">
        <v>81.700400000000002</v>
      </c>
      <c r="FU13">
        <v>195.69200000000001</v>
      </c>
      <c r="FV13">
        <v>13.836600000000001</v>
      </c>
      <c r="FW13">
        <v>460.72500000000002</v>
      </c>
      <c r="FX13">
        <v>0</v>
      </c>
      <c r="FY13">
        <v>0</v>
      </c>
      <c r="FZ13">
        <v>252.315</v>
      </c>
      <c r="GA13">
        <v>252.315</v>
      </c>
      <c r="GB13">
        <v>2.7267000000000001</v>
      </c>
      <c r="GC13">
        <v>4568</v>
      </c>
      <c r="GD13">
        <v>2380.2399999999998</v>
      </c>
      <c r="GE13">
        <v>52.1068</v>
      </c>
      <c r="GF13">
        <v>2.7267000000000001</v>
      </c>
      <c r="GG13">
        <v>4568</v>
      </c>
      <c r="GH13">
        <v>2380.2199999999998</v>
      </c>
      <c r="GI13">
        <v>52.106299999999997</v>
      </c>
      <c r="GJ13">
        <v>0</v>
      </c>
      <c r="GK13">
        <v>0</v>
      </c>
    </row>
    <row r="14" spans="1:194" x14ac:dyDescent="0.3">
      <c r="A14" s="110">
        <v>45966.793483796297</v>
      </c>
      <c r="B14" t="s">
        <v>711</v>
      </c>
      <c r="D14">
        <v>11</v>
      </c>
      <c r="E14">
        <v>1</v>
      </c>
      <c r="F14">
        <v>2100</v>
      </c>
      <c r="G14" t="s">
        <v>452</v>
      </c>
      <c r="H14" t="s">
        <v>453</v>
      </c>
      <c r="I14">
        <v>0.01</v>
      </c>
      <c r="J14">
        <v>0.01</v>
      </c>
      <c r="K14">
        <v>3.67</v>
      </c>
      <c r="L14">
        <v>93</v>
      </c>
      <c r="M14">
        <v>1564.96</v>
      </c>
      <c r="N14">
        <v>1170.6500000000001</v>
      </c>
      <c r="O14">
        <v>277.42</v>
      </c>
      <c r="P14">
        <v>1158.32</v>
      </c>
      <c r="Q14">
        <v>0</v>
      </c>
      <c r="R14">
        <v>-4881.2299999999996</v>
      </c>
      <c r="S14">
        <v>0</v>
      </c>
      <c r="T14">
        <v>0</v>
      </c>
      <c r="U14">
        <v>505.55700000000002</v>
      </c>
      <c r="V14">
        <v>962.76900000000001</v>
      </c>
      <c r="W14">
        <v>2025.88</v>
      </c>
      <c r="X14">
        <v>119.621</v>
      </c>
      <c r="Y14">
        <v>2903.94</v>
      </c>
      <c r="Z14">
        <v>4171.34</v>
      </c>
      <c r="AA14">
        <v>464.72300000000001</v>
      </c>
      <c r="AB14">
        <v>0</v>
      </c>
      <c r="AC14">
        <v>0</v>
      </c>
      <c r="AD14">
        <v>0</v>
      </c>
      <c r="AE14">
        <v>43.1492</v>
      </c>
      <c r="AF14">
        <v>43.1492</v>
      </c>
      <c r="AG14">
        <v>0</v>
      </c>
      <c r="AH14">
        <v>6.05</v>
      </c>
      <c r="AI14">
        <v>3.86</v>
      </c>
      <c r="AJ14">
        <v>0.89</v>
      </c>
      <c r="AK14">
        <v>3.71</v>
      </c>
      <c r="AL14">
        <v>0</v>
      </c>
      <c r="AM14">
        <v>-6.3</v>
      </c>
      <c r="AN14">
        <v>0</v>
      </c>
      <c r="AO14">
        <v>0</v>
      </c>
      <c r="AP14">
        <v>1.75</v>
      </c>
      <c r="AQ14">
        <v>5.5</v>
      </c>
      <c r="AR14">
        <v>6.65</v>
      </c>
      <c r="AS14">
        <v>0.42</v>
      </c>
      <c r="AT14">
        <v>22.53</v>
      </c>
      <c r="AU14">
        <v>14.51</v>
      </c>
      <c r="AV14">
        <v>2.5</v>
      </c>
      <c r="AW14">
        <v>0.57999999999999996</v>
      </c>
      <c r="AX14">
        <v>0.23</v>
      </c>
      <c r="AY14">
        <v>1.01</v>
      </c>
      <c r="AZ14">
        <v>-1.03</v>
      </c>
      <c r="BA14">
        <v>0</v>
      </c>
      <c r="BB14">
        <v>0</v>
      </c>
      <c r="BC14">
        <v>0.5</v>
      </c>
      <c r="BD14">
        <v>2.58</v>
      </c>
      <c r="BE14">
        <v>1.76</v>
      </c>
      <c r="BF14">
        <v>0.12</v>
      </c>
      <c r="BG14">
        <v>8.25</v>
      </c>
      <c r="BH14">
        <v>0.54197799999999996</v>
      </c>
      <c r="BI14">
        <v>2.6667699999999999E-2</v>
      </c>
      <c r="BJ14">
        <v>3.1678400000000002E-2</v>
      </c>
      <c r="BK14">
        <v>0.12800700000000001</v>
      </c>
      <c r="BL14">
        <v>0</v>
      </c>
      <c r="BM14">
        <v>-6.8377899999999998E-3</v>
      </c>
      <c r="BN14">
        <v>0</v>
      </c>
      <c r="BO14">
        <v>0</v>
      </c>
      <c r="BP14">
        <v>5.8625900000000002E-2</v>
      </c>
      <c r="BQ14">
        <v>8.8228399999999998E-2</v>
      </c>
      <c r="BR14">
        <v>0.24510499999999999</v>
      </c>
      <c r="BS14">
        <v>2.02483E-2</v>
      </c>
      <c r="BT14">
        <v>1.1336999999999999</v>
      </c>
      <c r="BU14">
        <v>0.72833099999999995</v>
      </c>
      <c r="BV14">
        <v>1565</v>
      </c>
      <c r="BW14">
        <v>1170.67</v>
      </c>
      <c r="BX14">
        <v>277.42</v>
      </c>
      <c r="BY14">
        <v>1158.32</v>
      </c>
      <c r="BZ14">
        <v>-4881.2299999999996</v>
      </c>
      <c r="CA14">
        <v>505.55700000000002</v>
      </c>
      <c r="CB14">
        <v>962.76900000000001</v>
      </c>
      <c r="CC14">
        <v>2025.88</v>
      </c>
      <c r="CD14">
        <v>119.621</v>
      </c>
      <c r="CE14">
        <v>2904.01</v>
      </c>
      <c r="CF14">
        <v>4171.41</v>
      </c>
      <c r="CG14">
        <v>464.73700000000002</v>
      </c>
      <c r="CH14">
        <v>0</v>
      </c>
      <c r="CI14">
        <v>0</v>
      </c>
      <c r="CJ14">
        <v>43.1492</v>
      </c>
      <c r="CK14">
        <v>43.1492</v>
      </c>
      <c r="CL14">
        <v>0</v>
      </c>
      <c r="CM14">
        <v>6.06</v>
      </c>
      <c r="CN14">
        <v>3.86</v>
      </c>
      <c r="CO14">
        <v>0.89</v>
      </c>
      <c r="CP14">
        <v>3.71</v>
      </c>
      <c r="CQ14">
        <v>-6.3</v>
      </c>
      <c r="CR14">
        <v>1.75</v>
      </c>
      <c r="CS14">
        <v>5.5</v>
      </c>
      <c r="CT14">
        <v>6.65</v>
      </c>
      <c r="CU14">
        <v>0.42</v>
      </c>
      <c r="CV14">
        <v>22.54</v>
      </c>
      <c r="CW14">
        <v>14.52</v>
      </c>
      <c r="CX14">
        <v>2.4900000000000002</v>
      </c>
      <c r="CY14">
        <v>0.59</v>
      </c>
      <c r="CZ14">
        <v>0.23</v>
      </c>
      <c r="DA14">
        <v>4.68</v>
      </c>
      <c r="DB14">
        <v>-1.03</v>
      </c>
      <c r="DC14">
        <v>0.5</v>
      </c>
      <c r="DD14">
        <v>2.58</v>
      </c>
      <c r="DE14">
        <v>1.76</v>
      </c>
      <c r="DF14">
        <v>0.12</v>
      </c>
      <c r="DG14">
        <v>11.92</v>
      </c>
      <c r="DH14">
        <v>0.54199399999999998</v>
      </c>
      <c r="DI14">
        <v>2.6667699999999999E-2</v>
      </c>
      <c r="DJ14">
        <v>3.1678400000000002E-2</v>
      </c>
      <c r="DK14">
        <v>0.12800700000000001</v>
      </c>
      <c r="DL14">
        <v>-6.8377899999999998E-3</v>
      </c>
      <c r="DM14">
        <v>5.8625900000000002E-2</v>
      </c>
      <c r="DN14">
        <v>8.8228399999999998E-2</v>
      </c>
      <c r="DO14">
        <v>0.24510499999999999</v>
      </c>
      <c r="DP14">
        <v>2.02483E-2</v>
      </c>
      <c r="DQ14">
        <v>1.1337200000000001</v>
      </c>
      <c r="DR14">
        <v>0.72834699999999997</v>
      </c>
      <c r="DS14" t="s">
        <v>689</v>
      </c>
      <c r="DT14" t="s">
        <v>700</v>
      </c>
      <c r="DU14" t="s">
        <v>701</v>
      </c>
      <c r="DV14" t="s">
        <v>455</v>
      </c>
      <c r="DW14" s="117">
        <v>1.6163499999999999E-5</v>
      </c>
      <c r="DX14" s="117">
        <v>1.6168499999999999E-5</v>
      </c>
      <c r="EC14">
        <v>14.51</v>
      </c>
      <c r="ED14">
        <v>0</v>
      </c>
      <c r="EE14">
        <v>14.52</v>
      </c>
      <c r="EF14">
        <v>0</v>
      </c>
      <c r="EG14">
        <v>4.32</v>
      </c>
      <c r="EH14">
        <v>0</v>
      </c>
      <c r="EI14">
        <v>3.37</v>
      </c>
      <c r="EJ14">
        <v>4.62</v>
      </c>
      <c r="EK14">
        <v>1</v>
      </c>
      <c r="EL14">
        <v>1</v>
      </c>
      <c r="EM14">
        <v>3.1956000000000002</v>
      </c>
      <c r="EP14">
        <v>1</v>
      </c>
      <c r="EQ14">
        <v>1</v>
      </c>
      <c r="ER14">
        <v>27.667999999999999</v>
      </c>
      <c r="ES14">
        <v>28.048999999999999</v>
      </c>
      <c r="ET14">
        <v>27.654</v>
      </c>
      <c r="EU14">
        <v>28.034700000000001</v>
      </c>
      <c r="EV14">
        <v>556.04700000000003</v>
      </c>
      <c r="EW14">
        <v>129.51599999999999</v>
      </c>
      <c r="EX14">
        <v>50.052</v>
      </c>
      <c r="EY14">
        <v>225.09899999999999</v>
      </c>
      <c r="EZ14">
        <v>0</v>
      </c>
      <c r="FA14">
        <v>-343.63799999999998</v>
      </c>
      <c r="FB14">
        <v>0</v>
      </c>
      <c r="FC14">
        <v>0</v>
      </c>
      <c r="FD14">
        <v>110.404</v>
      </c>
      <c r="FE14">
        <v>160.13300000000001</v>
      </c>
      <c r="FF14">
        <v>391.38499999999999</v>
      </c>
      <c r="FG14">
        <v>27.673200000000001</v>
      </c>
      <c r="FH14">
        <v>1306.67</v>
      </c>
      <c r="FI14">
        <v>0</v>
      </c>
      <c r="FJ14">
        <v>0</v>
      </c>
      <c r="FK14">
        <v>0</v>
      </c>
      <c r="FL14">
        <v>252.315</v>
      </c>
      <c r="FM14">
        <v>252.315</v>
      </c>
      <c r="FN14">
        <v>278.03100000000001</v>
      </c>
      <c r="FO14">
        <v>64.759299999999996</v>
      </c>
      <c r="FP14">
        <v>25.026</v>
      </c>
      <c r="FQ14">
        <v>112.54900000000001</v>
      </c>
      <c r="FR14">
        <v>-114.54600000000001</v>
      </c>
      <c r="FS14">
        <v>55.201799999999999</v>
      </c>
      <c r="FT14">
        <v>80.066299999999998</v>
      </c>
      <c r="FU14">
        <v>195.69200000000001</v>
      </c>
      <c r="FV14">
        <v>13.836600000000001</v>
      </c>
      <c r="FW14">
        <v>710.61699999999996</v>
      </c>
      <c r="FX14">
        <v>0</v>
      </c>
      <c r="FY14">
        <v>0</v>
      </c>
      <c r="FZ14">
        <v>252.315</v>
      </c>
      <c r="GA14">
        <v>252.315</v>
      </c>
      <c r="GB14">
        <v>3.1956000000000002</v>
      </c>
      <c r="GC14">
        <v>4882.67</v>
      </c>
      <c r="GD14">
        <v>2473.64</v>
      </c>
      <c r="GE14">
        <v>50.661799999999999</v>
      </c>
      <c r="GF14">
        <v>3.1956000000000002</v>
      </c>
      <c r="GG14">
        <v>4882.67</v>
      </c>
      <c r="GH14">
        <v>2473.64</v>
      </c>
      <c r="GI14">
        <v>50.661700000000003</v>
      </c>
      <c r="GJ14">
        <v>0</v>
      </c>
      <c r="GK14">
        <v>0</v>
      </c>
    </row>
    <row r="15" spans="1:194" x14ac:dyDescent="0.3">
      <c r="A15" s="110">
        <v>45966.79414351852</v>
      </c>
      <c r="B15" t="s">
        <v>712</v>
      </c>
      <c r="D15">
        <v>12</v>
      </c>
      <c r="E15">
        <v>1</v>
      </c>
      <c r="F15">
        <v>2100</v>
      </c>
      <c r="G15" t="s">
        <v>452</v>
      </c>
      <c r="H15" t="s">
        <v>453</v>
      </c>
      <c r="I15">
        <v>0</v>
      </c>
      <c r="J15">
        <v>0</v>
      </c>
      <c r="K15">
        <v>3.85</v>
      </c>
      <c r="L15">
        <v>15</v>
      </c>
      <c r="M15">
        <v>1642.43</v>
      </c>
      <c r="N15">
        <v>235.43199999999999</v>
      </c>
      <c r="O15">
        <v>277.07299999999998</v>
      </c>
      <c r="P15">
        <v>1271.28</v>
      </c>
      <c r="Q15">
        <v>0</v>
      </c>
      <c r="R15">
        <v>-4222.1400000000003</v>
      </c>
      <c r="S15">
        <v>0</v>
      </c>
      <c r="T15">
        <v>0</v>
      </c>
      <c r="U15">
        <v>505.55700000000002</v>
      </c>
      <c r="V15">
        <v>940.84699999999998</v>
      </c>
      <c r="W15">
        <v>2025.88</v>
      </c>
      <c r="X15">
        <v>119.621</v>
      </c>
      <c r="Y15">
        <v>2795.98</v>
      </c>
      <c r="Z15">
        <v>3426.21</v>
      </c>
      <c r="AA15">
        <v>73.798100000000005</v>
      </c>
      <c r="AB15">
        <v>0</v>
      </c>
      <c r="AC15">
        <v>0</v>
      </c>
      <c r="AD15">
        <v>0</v>
      </c>
      <c r="AE15">
        <v>43.1492</v>
      </c>
      <c r="AF15">
        <v>43.1492</v>
      </c>
      <c r="AG15">
        <v>0</v>
      </c>
      <c r="AH15">
        <v>6.27</v>
      </c>
      <c r="AI15">
        <v>0.83</v>
      </c>
      <c r="AJ15">
        <v>0.88</v>
      </c>
      <c r="AK15">
        <v>4.07</v>
      </c>
      <c r="AL15">
        <v>0</v>
      </c>
      <c r="AM15">
        <v>-5.18</v>
      </c>
      <c r="AN15">
        <v>0</v>
      </c>
      <c r="AO15">
        <v>0</v>
      </c>
      <c r="AP15">
        <v>1.75</v>
      </c>
      <c r="AQ15">
        <v>5.44</v>
      </c>
      <c r="AR15">
        <v>6.66</v>
      </c>
      <c r="AS15">
        <v>0.42</v>
      </c>
      <c r="AT15">
        <v>21.14</v>
      </c>
      <c r="AU15">
        <v>12.05</v>
      </c>
      <c r="AV15">
        <v>2.52</v>
      </c>
      <c r="AW15">
        <v>0.15</v>
      </c>
      <c r="AX15">
        <v>0.22</v>
      </c>
      <c r="AY15">
        <v>1.08</v>
      </c>
      <c r="AZ15">
        <v>-0.87</v>
      </c>
      <c r="BA15">
        <v>0</v>
      </c>
      <c r="BB15">
        <v>0</v>
      </c>
      <c r="BC15">
        <v>0.5</v>
      </c>
      <c r="BD15">
        <v>2.57</v>
      </c>
      <c r="BE15">
        <v>1.76</v>
      </c>
      <c r="BF15">
        <v>0.12</v>
      </c>
      <c r="BG15">
        <v>8.0500000000000007</v>
      </c>
      <c r="BH15">
        <v>0.546296</v>
      </c>
      <c r="BI15">
        <v>9.0878899999999995E-3</v>
      </c>
      <c r="BJ15">
        <v>3.1638800000000002E-2</v>
      </c>
      <c r="BK15">
        <v>0.14361299999999999</v>
      </c>
      <c r="BL15">
        <v>0</v>
      </c>
      <c r="BM15">
        <v>-6.98747E-3</v>
      </c>
      <c r="BN15">
        <v>0</v>
      </c>
      <c r="BO15">
        <v>0</v>
      </c>
      <c r="BP15">
        <v>5.8625900000000002E-2</v>
      </c>
      <c r="BQ15">
        <v>8.6817800000000001E-2</v>
      </c>
      <c r="BR15">
        <v>0.24510499999999999</v>
      </c>
      <c r="BS15">
        <v>2.02483E-2</v>
      </c>
      <c r="BT15">
        <v>1.1344399999999999</v>
      </c>
      <c r="BU15">
        <v>0.73063500000000003</v>
      </c>
      <c r="BV15">
        <v>1642.07</v>
      </c>
      <c r="BW15">
        <v>235.41</v>
      </c>
      <c r="BX15">
        <v>277.07299999999998</v>
      </c>
      <c r="BY15">
        <v>1271.28</v>
      </c>
      <c r="BZ15">
        <v>-4222.1400000000003</v>
      </c>
      <c r="CA15">
        <v>505.55700000000002</v>
      </c>
      <c r="CB15">
        <v>940.84699999999998</v>
      </c>
      <c r="CC15">
        <v>2025.88</v>
      </c>
      <c r="CD15">
        <v>119.621</v>
      </c>
      <c r="CE15">
        <v>2795.6</v>
      </c>
      <c r="CF15">
        <v>3425.83</v>
      </c>
      <c r="CG15">
        <v>73.775199999999998</v>
      </c>
      <c r="CH15">
        <v>0</v>
      </c>
      <c r="CI15">
        <v>0</v>
      </c>
      <c r="CJ15">
        <v>43.1492</v>
      </c>
      <c r="CK15">
        <v>43.1492</v>
      </c>
      <c r="CL15">
        <v>0</v>
      </c>
      <c r="CM15">
        <v>6.27</v>
      </c>
      <c r="CN15">
        <v>0.83</v>
      </c>
      <c r="CO15">
        <v>0.88</v>
      </c>
      <c r="CP15">
        <v>4.07</v>
      </c>
      <c r="CQ15">
        <v>-5.18</v>
      </c>
      <c r="CR15">
        <v>1.75</v>
      </c>
      <c r="CS15">
        <v>5.44</v>
      </c>
      <c r="CT15">
        <v>6.66</v>
      </c>
      <c r="CU15">
        <v>0.42</v>
      </c>
      <c r="CV15">
        <v>21.14</v>
      </c>
      <c r="CW15">
        <v>12.05</v>
      </c>
      <c r="CX15">
        <v>2.5</v>
      </c>
      <c r="CY15">
        <v>0.15</v>
      </c>
      <c r="CZ15">
        <v>0.22</v>
      </c>
      <c r="DA15">
        <v>4.95</v>
      </c>
      <c r="DB15">
        <v>-0.87</v>
      </c>
      <c r="DC15">
        <v>0.5</v>
      </c>
      <c r="DD15">
        <v>2.57</v>
      </c>
      <c r="DE15">
        <v>1.76</v>
      </c>
      <c r="DF15">
        <v>0.12</v>
      </c>
      <c r="DG15">
        <v>11.9</v>
      </c>
      <c r="DH15">
        <v>0.546149</v>
      </c>
      <c r="DI15">
        <v>9.0878699999999996E-3</v>
      </c>
      <c r="DJ15">
        <v>3.1638800000000002E-2</v>
      </c>
      <c r="DK15">
        <v>0.14361299999999999</v>
      </c>
      <c r="DL15">
        <v>-6.98747E-3</v>
      </c>
      <c r="DM15">
        <v>5.8625900000000002E-2</v>
      </c>
      <c r="DN15">
        <v>8.6817800000000001E-2</v>
      </c>
      <c r="DO15">
        <v>0.24510499999999999</v>
      </c>
      <c r="DP15">
        <v>2.02483E-2</v>
      </c>
      <c r="DQ15">
        <v>1.1343000000000001</v>
      </c>
      <c r="DR15">
        <v>0.73048900000000005</v>
      </c>
      <c r="DS15" t="s">
        <v>689</v>
      </c>
      <c r="DT15" t="s">
        <v>700</v>
      </c>
      <c r="DU15" t="s">
        <v>701</v>
      </c>
      <c r="DV15" t="s">
        <v>455</v>
      </c>
      <c r="DW15">
        <v>-1.45995E-4</v>
      </c>
      <c r="DX15">
        <v>-1.45974E-4</v>
      </c>
      <c r="EC15">
        <v>12.05</v>
      </c>
      <c r="ED15">
        <v>0</v>
      </c>
      <c r="EE15">
        <v>12.05</v>
      </c>
      <c r="EF15">
        <v>0</v>
      </c>
      <c r="EG15">
        <v>3.97</v>
      </c>
      <c r="EH15">
        <v>0</v>
      </c>
      <c r="EI15">
        <v>2.93</v>
      </c>
      <c r="EJ15">
        <v>4.8899999999999997</v>
      </c>
      <c r="EK15">
        <v>1</v>
      </c>
      <c r="EL15">
        <v>1</v>
      </c>
      <c r="EM15">
        <v>2.6873</v>
      </c>
      <c r="EP15">
        <v>1</v>
      </c>
      <c r="EQ15">
        <v>1</v>
      </c>
      <c r="ER15">
        <v>26.847999999999999</v>
      </c>
      <c r="ES15">
        <v>27.213000000000001</v>
      </c>
      <c r="ET15">
        <v>26.9893</v>
      </c>
      <c r="EU15">
        <v>27.356400000000001</v>
      </c>
      <c r="EV15">
        <v>560.27099999999996</v>
      </c>
      <c r="EW15">
        <v>33.965400000000002</v>
      </c>
      <c r="EX15">
        <v>49.9895</v>
      </c>
      <c r="EY15">
        <v>239.5</v>
      </c>
      <c r="EZ15">
        <v>0</v>
      </c>
      <c r="FA15">
        <v>-288.58</v>
      </c>
      <c r="FB15">
        <v>0</v>
      </c>
      <c r="FC15">
        <v>0</v>
      </c>
      <c r="FD15">
        <v>110.404</v>
      </c>
      <c r="FE15">
        <v>157.67099999999999</v>
      </c>
      <c r="FF15">
        <v>391.38499999999999</v>
      </c>
      <c r="FG15">
        <v>27.673200000000001</v>
      </c>
      <c r="FH15">
        <v>1282.28</v>
      </c>
      <c r="FI15">
        <v>0</v>
      </c>
      <c r="FJ15">
        <v>0</v>
      </c>
      <c r="FK15">
        <v>0</v>
      </c>
      <c r="FL15">
        <v>252.315</v>
      </c>
      <c r="FM15">
        <v>252.315</v>
      </c>
      <c r="FN15">
        <v>280.07100000000003</v>
      </c>
      <c r="FO15">
        <v>16.9802</v>
      </c>
      <c r="FP15">
        <v>24.994700000000002</v>
      </c>
      <c r="FQ15">
        <v>119.75</v>
      </c>
      <c r="FR15">
        <v>-96.193399999999997</v>
      </c>
      <c r="FS15">
        <v>55.201799999999999</v>
      </c>
      <c r="FT15">
        <v>78.835300000000004</v>
      </c>
      <c r="FU15">
        <v>195.69200000000001</v>
      </c>
      <c r="FV15">
        <v>13.836600000000001</v>
      </c>
      <c r="FW15">
        <v>689.16899999999998</v>
      </c>
      <c r="FX15">
        <v>0</v>
      </c>
      <c r="FY15">
        <v>0</v>
      </c>
      <c r="FZ15">
        <v>252.315</v>
      </c>
      <c r="GA15">
        <v>252.315</v>
      </c>
      <c r="GB15">
        <v>2.6873</v>
      </c>
      <c r="GC15">
        <v>4223.38</v>
      </c>
      <c r="GD15">
        <v>2248.16</v>
      </c>
      <c r="GE15">
        <v>53.231299999999997</v>
      </c>
      <c r="GF15">
        <v>2.6873</v>
      </c>
      <c r="GG15">
        <v>4223.38</v>
      </c>
      <c r="GH15">
        <v>2248.14</v>
      </c>
      <c r="GI15">
        <v>53.230699999999999</v>
      </c>
      <c r="GJ15">
        <v>0</v>
      </c>
      <c r="GK15">
        <v>0</v>
      </c>
    </row>
    <row r="16" spans="1:194" x14ac:dyDescent="0.3">
      <c r="A16" s="110">
        <v>45966.794814814813</v>
      </c>
      <c r="B16" t="s">
        <v>713</v>
      </c>
      <c r="D16">
        <v>13</v>
      </c>
      <c r="E16">
        <v>1</v>
      </c>
      <c r="F16">
        <v>2100</v>
      </c>
      <c r="G16" t="s">
        <v>452</v>
      </c>
      <c r="H16" t="s">
        <v>453</v>
      </c>
      <c r="I16">
        <v>0</v>
      </c>
      <c r="J16">
        <v>0</v>
      </c>
      <c r="K16">
        <v>3.64</v>
      </c>
      <c r="L16">
        <v>109</v>
      </c>
      <c r="M16">
        <v>1118.33</v>
      </c>
      <c r="N16">
        <v>1526.18</v>
      </c>
      <c r="O16">
        <v>278.41300000000001</v>
      </c>
      <c r="P16">
        <v>1061.78</v>
      </c>
      <c r="Q16">
        <v>0</v>
      </c>
      <c r="R16">
        <v>-5318.81</v>
      </c>
      <c r="S16">
        <v>0</v>
      </c>
      <c r="T16">
        <v>0</v>
      </c>
      <c r="U16">
        <v>505.55700000000002</v>
      </c>
      <c r="V16">
        <v>978.68200000000002</v>
      </c>
      <c r="W16">
        <v>2025.88</v>
      </c>
      <c r="X16">
        <v>119.621</v>
      </c>
      <c r="Y16">
        <v>2295.64</v>
      </c>
      <c r="Z16">
        <v>3984.71</v>
      </c>
      <c r="AA16">
        <v>546.66999999999996</v>
      </c>
      <c r="AB16">
        <v>0</v>
      </c>
      <c r="AC16">
        <v>0</v>
      </c>
      <c r="AD16">
        <v>0</v>
      </c>
      <c r="AE16">
        <v>43.1492</v>
      </c>
      <c r="AF16">
        <v>43.1492</v>
      </c>
      <c r="AG16">
        <v>0</v>
      </c>
      <c r="AH16">
        <v>4.3899999999999997</v>
      </c>
      <c r="AI16">
        <v>5.17</v>
      </c>
      <c r="AJ16">
        <v>0.89</v>
      </c>
      <c r="AK16">
        <v>3.39</v>
      </c>
      <c r="AL16">
        <v>0</v>
      </c>
      <c r="AM16">
        <v>-6.91</v>
      </c>
      <c r="AN16">
        <v>0</v>
      </c>
      <c r="AO16">
        <v>0</v>
      </c>
      <c r="AP16">
        <v>1.76</v>
      </c>
      <c r="AQ16">
        <v>5.56</v>
      </c>
      <c r="AR16">
        <v>6.65</v>
      </c>
      <c r="AS16">
        <v>0.42</v>
      </c>
      <c r="AT16">
        <v>21.32</v>
      </c>
      <c r="AU16">
        <v>13.84</v>
      </c>
      <c r="AV16">
        <v>1.8</v>
      </c>
      <c r="AW16">
        <v>0.77</v>
      </c>
      <c r="AX16">
        <v>0.23</v>
      </c>
      <c r="AY16">
        <v>0.91</v>
      </c>
      <c r="AZ16">
        <v>-1.1200000000000001</v>
      </c>
      <c r="BA16">
        <v>0</v>
      </c>
      <c r="BB16">
        <v>0</v>
      </c>
      <c r="BC16">
        <v>0.5</v>
      </c>
      <c r="BD16">
        <v>2.59</v>
      </c>
      <c r="BE16">
        <v>1.76</v>
      </c>
      <c r="BF16">
        <v>0.12</v>
      </c>
      <c r="BG16">
        <v>7.56</v>
      </c>
      <c r="BH16">
        <v>0.43704199999999999</v>
      </c>
      <c r="BI16">
        <v>4.6332100000000001E-2</v>
      </c>
      <c r="BJ16">
        <v>3.1791800000000002E-2</v>
      </c>
      <c r="BK16">
        <v>0.117996</v>
      </c>
      <c r="BL16">
        <v>0</v>
      </c>
      <c r="BM16">
        <v>-1.0770399999999999E-2</v>
      </c>
      <c r="BN16">
        <v>0</v>
      </c>
      <c r="BO16">
        <v>0</v>
      </c>
      <c r="BP16">
        <v>5.8625900000000002E-2</v>
      </c>
      <c r="BQ16">
        <v>8.9181800000000006E-2</v>
      </c>
      <c r="BR16">
        <v>0.24510499999999999</v>
      </c>
      <c r="BS16">
        <v>2.02483E-2</v>
      </c>
      <c r="BT16">
        <v>1.03555</v>
      </c>
      <c r="BU16">
        <v>0.63316099999999997</v>
      </c>
      <c r="BV16">
        <v>1118.3599999999999</v>
      </c>
      <c r="BW16">
        <v>1526.22</v>
      </c>
      <c r="BX16">
        <v>278.41300000000001</v>
      </c>
      <c r="BY16">
        <v>1061.78</v>
      </c>
      <c r="BZ16">
        <v>-5318.81</v>
      </c>
      <c r="CA16">
        <v>505.55700000000002</v>
      </c>
      <c r="CB16">
        <v>978.68200000000002</v>
      </c>
      <c r="CC16">
        <v>2025.88</v>
      </c>
      <c r="CD16">
        <v>119.621</v>
      </c>
      <c r="CE16">
        <v>2295.71</v>
      </c>
      <c r="CF16">
        <v>3984.78</v>
      </c>
      <c r="CG16">
        <v>546.69000000000005</v>
      </c>
      <c r="CH16">
        <v>0</v>
      </c>
      <c r="CI16">
        <v>0</v>
      </c>
      <c r="CJ16">
        <v>43.1492</v>
      </c>
      <c r="CK16">
        <v>43.1492</v>
      </c>
      <c r="CL16">
        <v>0</v>
      </c>
      <c r="CM16">
        <v>4.3899999999999997</v>
      </c>
      <c r="CN16">
        <v>5.17</v>
      </c>
      <c r="CO16">
        <v>0.89</v>
      </c>
      <c r="CP16">
        <v>3.39</v>
      </c>
      <c r="CQ16">
        <v>-6.91</v>
      </c>
      <c r="CR16">
        <v>1.76</v>
      </c>
      <c r="CS16">
        <v>5.56</v>
      </c>
      <c r="CT16">
        <v>6.65</v>
      </c>
      <c r="CU16">
        <v>0.42</v>
      </c>
      <c r="CV16">
        <v>21.32</v>
      </c>
      <c r="CW16">
        <v>13.84</v>
      </c>
      <c r="CX16">
        <v>1.78</v>
      </c>
      <c r="CY16">
        <v>0.77</v>
      </c>
      <c r="CZ16">
        <v>0.23</v>
      </c>
      <c r="DA16">
        <v>4.5599999999999996</v>
      </c>
      <c r="DB16">
        <v>-1.1200000000000001</v>
      </c>
      <c r="DC16">
        <v>0.5</v>
      </c>
      <c r="DD16">
        <v>2.6</v>
      </c>
      <c r="DE16">
        <v>1.76</v>
      </c>
      <c r="DF16">
        <v>0.12</v>
      </c>
      <c r="DG16">
        <v>11.2</v>
      </c>
      <c r="DH16">
        <v>0.437056</v>
      </c>
      <c r="DI16">
        <v>4.63323E-2</v>
      </c>
      <c r="DJ16">
        <v>3.1791800000000002E-2</v>
      </c>
      <c r="DK16">
        <v>0.117996</v>
      </c>
      <c r="DL16">
        <v>-1.0770399999999999E-2</v>
      </c>
      <c r="DM16">
        <v>5.8625900000000002E-2</v>
      </c>
      <c r="DN16">
        <v>8.9181800000000006E-2</v>
      </c>
      <c r="DO16">
        <v>0.24510499999999999</v>
      </c>
      <c r="DP16">
        <v>2.02483E-2</v>
      </c>
      <c r="DQ16">
        <v>1.0355700000000001</v>
      </c>
      <c r="DR16">
        <v>0.63317500000000004</v>
      </c>
      <c r="DS16" t="s">
        <v>689</v>
      </c>
      <c r="DT16" t="s">
        <v>700</v>
      </c>
      <c r="DU16" t="s">
        <v>701</v>
      </c>
      <c r="DV16" t="s">
        <v>455</v>
      </c>
      <c r="DW16" s="117">
        <v>1.41239E-5</v>
      </c>
      <c r="DX16" s="117">
        <v>1.41289E-5</v>
      </c>
      <c r="EC16">
        <v>13.84</v>
      </c>
      <c r="ED16">
        <v>0</v>
      </c>
      <c r="EE16">
        <v>13.84</v>
      </c>
      <c r="EF16">
        <v>0</v>
      </c>
      <c r="EG16">
        <v>3.71</v>
      </c>
      <c r="EH16">
        <v>0</v>
      </c>
      <c r="EI16">
        <v>2.84</v>
      </c>
      <c r="EJ16">
        <v>4.5</v>
      </c>
      <c r="EK16">
        <v>1</v>
      </c>
      <c r="EL16">
        <v>1</v>
      </c>
      <c r="EM16">
        <v>3.3874</v>
      </c>
      <c r="EP16">
        <v>1</v>
      </c>
      <c r="EQ16">
        <v>1</v>
      </c>
      <c r="ER16">
        <v>28.353999999999999</v>
      </c>
      <c r="ES16">
        <v>28.748999999999999</v>
      </c>
      <c r="ET16">
        <v>28.334399999999999</v>
      </c>
      <c r="EU16">
        <v>28.728999999999999</v>
      </c>
      <c r="EV16">
        <v>399.64</v>
      </c>
      <c r="EW16">
        <v>171.143</v>
      </c>
      <c r="EX16">
        <v>50.231200000000001</v>
      </c>
      <c r="EY16">
        <v>201.56899999999999</v>
      </c>
      <c r="EZ16">
        <v>0</v>
      </c>
      <c r="FA16">
        <v>-373.55</v>
      </c>
      <c r="FB16">
        <v>0</v>
      </c>
      <c r="FC16">
        <v>0</v>
      </c>
      <c r="FD16">
        <v>110.404</v>
      </c>
      <c r="FE16">
        <v>162.88399999999999</v>
      </c>
      <c r="FF16">
        <v>391.38499999999999</v>
      </c>
      <c r="FG16">
        <v>27.673200000000001</v>
      </c>
      <c r="FH16">
        <v>1141.3800000000001</v>
      </c>
      <c r="FI16">
        <v>0</v>
      </c>
      <c r="FJ16">
        <v>0</v>
      </c>
      <c r="FK16">
        <v>0</v>
      </c>
      <c r="FL16">
        <v>252.315</v>
      </c>
      <c r="FM16">
        <v>252.315</v>
      </c>
      <c r="FN16">
        <v>199.82499999999999</v>
      </c>
      <c r="FO16">
        <v>85.5732</v>
      </c>
      <c r="FP16">
        <v>25.115600000000001</v>
      </c>
      <c r="FQ16">
        <v>100.78400000000001</v>
      </c>
      <c r="FR16">
        <v>-124.517</v>
      </c>
      <c r="FS16">
        <v>55.201799999999999</v>
      </c>
      <c r="FT16">
        <v>81.441800000000001</v>
      </c>
      <c r="FU16">
        <v>195.69200000000001</v>
      </c>
      <c r="FV16">
        <v>13.836600000000001</v>
      </c>
      <c r="FW16">
        <v>632.95399999999995</v>
      </c>
      <c r="FX16">
        <v>0</v>
      </c>
      <c r="FY16">
        <v>0</v>
      </c>
      <c r="FZ16">
        <v>252.315</v>
      </c>
      <c r="GA16">
        <v>252.315</v>
      </c>
      <c r="GB16">
        <v>3.3874</v>
      </c>
      <c r="GC16">
        <v>5320.37</v>
      </c>
      <c r="GD16">
        <v>2687.4</v>
      </c>
      <c r="GE16">
        <v>50.511600000000001</v>
      </c>
      <c r="GF16">
        <v>3.3874</v>
      </c>
      <c r="GG16">
        <v>5320.37</v>
      </c>
      <c r="GH16">
        <v>2687.39</v>
      </c>
      <c r="GI16">
        <v>50.511400000000002</v>
      </c>
      <c r="GJ16">
        <v>0</v>
      </c>
      <c r="GK16">
        <v>0</v>
      </c>
    </row>
    <row r="17" spans="1:193" x14ac:dyDescent="0.3">
      <c r="A17" s="110">
        <v>45966.795474537037</v>
      </c>
      <c r="B17" t="s">
        <v>714</v>
      </c>
      <c r="D17">
        <v>14</v>
      </c>
      <c r="E17">
        <v>1</v>
      </c>
      <c r="F17">
        <v>2100</v>
      </c>
      <c r="G17" t="s">
        <v>452</v>
      </c>
      <c r="H17" t="s">
        <v>453</v>
      </c>
      <c r="I17">
        <v>0</v>
      </c>
      <c r="J17">
        <v>0</v>
      </c>
      <c r="K17">
        <v>3.56</v>
      </c>
      <c r="L17">
        <v>70</v>
      </c>
      <c r="M17">
        <v>1638.98</v>
      </c>
      <c r="N17">
        <v>1053.3900000000001</v>
      </c>
      <c r="O17">
        <v>275.608</v>
      </c>
      <c r="P17">
        <v>1245.97</v>
      </c>
      <c r="Q17">
        <v>0</v>
      </c>
      <c r="R17">
        <v>-5114.33</v>
      </c>
      <c r="S17">
        <v>0</v>
      </c>
      <c r="T17">
        <v>0</v>
      </c>
      <c r="U17">
        <v>505.55700000000002</v>
      </c>
      <c r="V17">
        <v>958.76499999999999</v>
      </c>
      <c r="W17">
        <v>2025.88</v>
      </c>
      <c r="X17">
        <v>119.621</v>
      </c>
      <c r="Y17">
        <v>2709.43</v>
      </c>
      <c r="Z17">
        <v>4213.9399999999996</v>
      </c>
      <c r="AA17">
        <v>346.28699999999998</v>
      </c>
      <c r="AB17">
        <v>0</v>
      </c>
      <c r="AC17">
        <v>0</v>
      </c>
      <c r="AD17">
        <v>0</v>
      </c>
      <c r="AE17">
        <v>43.1492</v>
      </c>
      <c r="AF17">
        <v>43.1492</v>
      </c>
      <c r="AG17">
        <v>0</v>
      </c>
      <c r="AH17">
        <v>6.43</v>
      </c>
      <c r="AI17">
        <v>3.2</v>
      </c>
      <c r="AJ17">
        <v>0.88</v>
      </c>
      <c r="AK17">
        <v>4.01</v>
      </c>
      <c r="AL17">
        <v>0</v>
      </c>
      <c r="AM17">
        <v>-7.24</v>
      </c>
      <c r="AN17">
        <v>0</v>
      </c>
      <c r="AO17">
        <v>0</v>
      </c>
      <c r="AP17">
        <v>1.72</v>
      </c>
      <c r="AQ17">
        <v>5.47</v>
      </c>
      <c r="AR17">
        <v>6.62</v>
      </c>
      <c r="AS17">
        <v>0.42</v>
      </c>
      <c r="AT17">
        <v>21.51</v>
      </c>
      <c r="AU17">
        <v>14.52</v>
      </c>
      <c r="AV17">
        <v>2.72</v>
      </c>
      <c r="AW17">
        <v>0.45</v>
      </c>
      <c r="AX17">
        <v>0.22</v>
      </c>
      <c r="AY17">
        <v>1.1299999999999999</v>
      </c>
      <c r="AZ17">
        <v>-1.36</v>
      </c>
      <c r="BA17">
        <v>0</v>
      </c>
      <c r="BB17">
        <v>0</v>
      </c>
      <c r="BC17">
        <v>0.5</v>
      </c>
      <c r="BD17">
        <v>2.57</v>
      </c>
      <c r="BE17">
        <v>1.76</v>
      </c>
      <c r="BF17">
        <v>0.12</v>
      </c>
      <c r="BG17">
        <v>8.11</v>
      </c>
      <c r="BH17">
        <v>0.63255600000000001</v>
      </c>
      <c r="BI17">
        <v>1.8234199999999999E-2</v>
      </c>
      <c r="BJ17">
        <v>3.1471499999999999E-2</v>
      </c>
      <c r="BK17">
        <v>0.15937499999999999</v>
      </c>
      <c r="BL17">
        <v>0</v>
      </c>
      <c r="BM17">
        <v>-1.7686500000000001E-2</v>
      </c>
      <c r="BN17">
        <v>0</v>
      </c>
      <c r="BO17">
        <v>0</v>
      </c>
      <c r="BP17">
        <v>5.8625900000000002E-2</v>
      </c>
      <c r="BQ17">
        <v>8.7048E-2</v>
      </c>
      <c r="BR17">
        <v>0.24510499999999999</v>
      </c>
      <c r="BS17">
        <v>2.02483E-2</v>
      </c>
      <c r="BT17">
        <v>1.23498</v>
      </c>
      <c r="BU17">
        <v>0.84163699999999997</v>
      </c>
      <c r="BV17">
        <v>1639.01</v>
      </c>
      <c r="BW17">
        <v>1053.4000000000001</v>
      </c>
      <c r="BX17">
        <v>275.608</v>
      </c>
      <c r="BY17">
        <v>1245.97</v>
      </c>
      <c r="BZ17">
        <v>-5114.33</v>
      </c>
      <c r="CA17">
        <v>505.55700000000002</v>
      </c>
      <c r="CB17">
        <v>958.76499999999999</v>
      </c>
      <c r="CC17">
        <v>2025.88</v>
      </c>
      <c r="CD17">
        <v>119.621</v>
      </c>
      <c r="CE17">
        <v>2709.47</v>
      </c>
      <c r="CF17">
        <v>4213.9799999999996</v>
      </c>
      <c r="CG17">
        <v>346.29500000000002</v>
      </c>
      <c r="CH17">
        <v>0</v>
      </c>
      <c r="CI17">
        <v>0</v>
      </c>
      <c r="CJ17">
        <v>43.1492</v>
      </c>
      <c r="CK17">
        <v>43.1492</v>
      </c>
      <c r="CL17">
        <v>0</v>
      </c>
      <c r="CM17">
        <v>6.43</v>
      </c>
      <c r="CN17">
        <v>3.2</v>
      </c>
      <c r="CO17">
        <v>0.88</v>
      </c>
      <c r="CP17">
        <v>4.01</v>
      </c>
      <c r="CQ17">
        <v>-7.24</v>
      </c>
      <c r="CR17">
        <v>1.72</v>
      </c>
      <c r="CS17">
        <v>5.47</v>
      </c>
      <c r="CT17">
        <v>6.62</v>
      </c>
      <c r="CU17">
        <v>0.42</v>
      </c>
      <c r="CV17">
        <v>21.51</v>
      </c>
      <c r="CW17">
        <v>14.52</v>
      </c>
      <c r="CX17">
        <v>2.71</v>
      </c>
      <c r="CY17">
        <v>0.45</v>
      </c>
      <c r="CZ17">
        <v>0.22</v>
      </c>
      <c r="DA17">
        <v>4.7</v>
      </c>
      <c r="DB17">
        <v>-1.36</v>
      </c>
      <c r="DC17">
        <v>0.5</v>
      </c>
      <c r="DD17">
        <v>2.57</v>
      </c>
      <c r="DE17">
        <v>1.76</v>
      </c>
      <c r="DF17">
        <v>0.12</v>
      </c>
      <c r="DG17">
        <v>11.67</v>
      </c>
      <c r="DH17">
        <v>0.63257200000000002</v>
      </c>
      <c r="DI17">
        <v>1.8234199999999999E-2</v>
      </c>
      <c r="DJ17">
        <v>3.1471499999999999E-2</v>
      </c>
      <c r="DK17">
        <v>0.15937499999999999</v>
      </c>
      <c r="DL17">
        <v>-1.7686500000000001E-2</v>
      </c>
      <c r="DM17">
        <v>5.8625900000000002E-2</v>
      </c>
      <c r="DN17">
        <v>8.7048E-2</v>
      </c>
      <c r="DO17">
        <v>0.24510499999999999</v>
      </c>
      <c r="DP17">
        <v>2.02483E-2</v>
      </c>
      <c r="DQ17">
        <v>1.23499</v>
      </c>
      <c r="DR17">
        <v>0.84165299999999998</v>
      </c>
      <c r="DS17" t="s">
        <v>689</v>
      </c>
      <c r="DT17" t="s">
        <v>700</v>
      </c>
      <c r="DU17" t="s">
        <v>701</v>
      </c>
      <c r="DV17" t="s">
        <v>455</v>
      </c>
      <c r="DW17" s="117">
        <v>1.6005300000000001E-5</v>
      </c>
      <c r="DX17" s="117">
        <v>1.6011600000000001E-5</v>
      </c>
      <c r="EC17">
        <v>14.52</v>
      </c>
      <c r="ED17">
        <v>0</v>
      </c>
      <c r="EE17">
        <v>14.52</v>
      </c>
      <c r="EF17">
        <v>0</v>
      </c>
      <c r="EG17">
        <v>4.5199999999999996</v>
      </c>
      <c r="EH17">
        <v>0</v>
      </c>
      <c r="EI17">
        <v>3.44</v>
      </c>
      <c r="EJ17">
        <v>4.6399999999999997</v>
      </c>
      <c r="EK17">
        <v>1</v>
      </c>
      <c r="EL17">
        <v>1</v>
      </c>
      <c r="EM17">
        <v>2.8161</v>
      </c>
      <c r="EP17">
        <v>1</v>
      </c>
      <c r="EQ17">
        <v>1</v>
      </c>
      <c r="ER17">
        <v>32.134</v>
      </c>
      <c r="ES17">
        <v>32.606000000000002</v>
      </c>
      <c r="ET17">
        <v>32.121600000000001</v>
      </c>
      <c r="EU17">
        <v>32.593499999999999</v>
      </c>
      <c r="EV17">
        <v>605.07100000000003</v>
      </c>
      <c r="EW17">
        <v>99.618499999999997</v>
      </c>
      <c r="EX17">
        <v>49.725099999999998</v>
      </c>
      <c r="EY17">
        <v>251.43199999999999</v>
      </c>
      <c r="EZ17">
        <v>0</v>
      </c>
      <c r="FA17">
        <v>-453.904</v>
      </c>
      <c r="FB17">
        <v>0</v>
      </c>
      <c r="FC17">
        <v>0</v>
      </c>
      <c r="FD17">
        <v>110.404</v>
      </c>
      <c r="FE17">
        <v>159.268</v>
      </c>
      <c r="FF17">
        <v>391.38499999999999</v>
      </c>
      <c r="FG17">
        <v>27.673200000000001</v>
      </c>
      <c r="FH17">
        <v>1240.67</v>
      </c>
      <c r="FI17">
        <v>0</v>
      </c>
      <c r="FJ17">
        <v>0</v>
      </c>
      <c r="FK17">
        <v>0</v>
      </c>
      <c r="FL17">
        <v>252.315</v>
      </c>
      <c r="FM17">
        <v>252.315</v>
      </c>
      <c r="FN17">
        <v>302.54199999999997</v>
      </c>
      <c r="FO17">
        <v>49.809899999999999</v>
      </c>
      <c r="FP17">
        <v>24.862500000000001</v>
      </c>
      <c r="FQ17">
        <v>125.71599999999999</v>
      </c>
      <c r="FR17">
        <v>-151.30099999999999</v>
      </c>
      <c r="FS17">
        <v>55.201799999999999</v>
      </c>
      <c r="FT17">
        <v>79.634100000000004</v>
      </c>
      <c r="FU17">
        <v>195.69200000000001</v>
      </c>
      <c r="FV17">
        <v>13.836600000000001</v>
      </c>
      <c r="FW17">
        <v>695.99400000000003</v>
      </c>
      <c r="FX17">
        <v>0</v>
      </c>
      <c r="FY17">
        <v>0</v>
      </c>
      <c r="FZ17">
        <v>252.315</v>
      </c>
      <c r="GA17">
        <v>252.315</v>
      </c>
      <c r="GB17">
        <v>2.8161</v>
      </c>
      <c r="GC17">
        <v>5115.83</v>
      </c>
      <c r="GD17">
        <v>2487.9499999999998</v>
      </c>
      <c r="GE17">
        <v>48.632300000000001</v>
      </c>
      <c r="GF17">
        <v>2.8161</v>
      </c>
      <c r="GG17">
        <v>5115.83</v>
      </c>
      <c r="GH17">
        <v>2487.94</v>
      </c>
      <c r="GI17">
        <v>48.632199999999997</v>
      </c>
      <c r="GJ17">
        <v>0</v>
      </c>
      <c r="GK17">
        <v>0</v>
      </c>
    </row>
    <row r="18" spans="1:193" x14ac:dyDescent="0.3">
      <c r="A18" s="110">
        <v>45966.79614583333</v>
      </c>
      <c r="B18" t="s">
        <v>715</v>
      </c>
      <c r="D18">
        <v>15</v>
      </c>
      <c r="E18">
        <v>1</v>
      </c>
      <c r="F18">
        <v>2100</v>
      </c>
      <c r="G18" t="s">
        <v>452</v>
      </c>
      <c r="H18" t="s">
        <v>453</v>
      </c>
      <c r="I18">
        <v>0</v>
      </c>
      <c r="J18">
        <v>0</v>
      </c>
      <c r="K18">
        <v>3.08</v>
      </c>
      <c r="L18">
        <v>179</v>
      </c>
      <c r="M18">
        <v>102.661</v>
      </c>
      <c r="N18">
        <v>4050.55</v>
      </c>
      <c r="O18">
        <v>277.42</v>
      </c>
      <c r="P18">
        <v>666.27</v>
      </c>
      <c r="Q18">
        <v>0</v>
      </c>
      <c r="R18">
        <v>-7993.85</v>
      </c>
      <c r="S18">
        <v>0</v>
      </c>
      <c r="T18">
        <v>0</v>
      </c>
      <c r="U18">
        <v>505.55700000000002</v>
      </c>
      <c r="V18">
        <v>1036.1199999999999</v>
      </c>
      <c r="W18">
        <v>2025.88</v>
      </c>
      <c r="X18">
        <v>119.621</v>
      </c>
      <c r="Y18">
        <v>790.22500000000002</v>
      </c>
      <c r="Z18">
        <v>5096.8999999999996</v>
      </c>
      <c r="AA18">
        <v>895.60199999999998</v>
      </c>
      <c r="AB18">
        <v>0</v>
      </c>
      <c r="AC18">
        <v>0</v>
      </c>
      <c r="AD18">
        <v>0</v>
      </c>
      <c r="AE18">
        <v>43.1492</v>
      </c>
      <c r="AF18">
        <v>43.1492</v>
      </c>
      <c r="AG18">
        <v>0</v>
      </c>
      <c r="AH18">
        <v>0.46</v>
      </c>
      <c r="AI18">
        <v>12.23</v>
      </c>
      <c r="AJ18">
        <v>0.89</v>
      </c>
      <c r="AK18">
        <v>2.1</v>
      </c>
      <c r="AL18">
        <v>0</v>
      </c>
      <c r="AM18">
        <v>-10.91</v>
      </c>
      <c r="AN18">
        <v>0</v>
      </c>
      <c r="AO18">
        <v>0</v>
      </c>
      <c r="AP18">
        <v>1.72</v>
      </c>
      <c r="AQ18">
        <v>5.71</v>
      </c>
      <c r="AR18">
        <v>6.61</v>
      </c>
      <c r="AS18">
        <v>0.42</v>
      </c>
      <c r="AT18">
        <v>19.23</v>
      </c>
      <c r="AU18">
        <v>15.68</v>
      </c>
      <c r="AV18">
        <v>0.23</v>
      </c>
      <c r="AW18">
        <v>1.74</v>
      </c>
      <c r="AX18">
        <v>0.23</v>
      </c>
      <c r="AY18">
        <v>0.56999999999999995</v>
      </c>
      <c r="AZ18">
        <v>-2.16</v>
      </c>
      <c r="BA18">
        <v>0</v>
      </c>
      <c r="BB18">
        <v>0</v>
      </c>
      <c r="BC18">
        <v>0.5</v>
      </c>
      <c r="BD18">
        <v>2.62</v>
      </c>
      <c r="BE18">
        <v>1.76</v>
      </c>
      <c r="BF18">
        <v>0.12</v>
      </c>
      <c r="BG18">
        <v>5.61</v>
      </c>
      <c r="BH18">
        <v>5.6271399999999999E-2</v>
      </c>
      <c r="BI18">
        <v>0.14966099999999999</v>
      </c>
      <c r="BJ18">
        <v>3.1678400000000002E-2</v>
      </c>
      <c r="BK18">
        <v>6.9476300000000005E-2</v>
      </c>
      <c r="BL18">
        <v>0</v>
      </c>
      <c r="BM18">
        <v>-3.0804499999999999E-2</v>
      </c>
      <c r="BN18">
        <v>0</v>
      </c>
      <c r="BO18">
        <v>0</v>
      </c>
      <c r="BP18">
        <v>5.8625900000000002E-2</v>
      </c>
      <c r="BQ18">
        <v>9.4109300000000007E-2</v>
      </c>
      <c r="BR18">
        <v>0.24510499999999999</v>
      </c>
      <c r="BS18">
        <v>2.02483E-2</v>
      </c>
      <c r="BT18">
        <v>0.69437099999999996</v>
      </c>
      <c r="BU18">
        <v>0.307087</v>
      </c>
      <c r="BV18">
        <v>102.65900000000001</v>
      </c>
      <c r="BW18">
        <v>4050.56</v>
      </c>
      <c r="BX18">
        <v>277.42</v>
      </c>
      <c r="BY18">
        <v>666.27</v>
      </c>
      <c r="BZ18">
        <v>-7993.85</v>
      </c>
      <c r="CA18">
        <v>505.55700000000002</v>
      </c>
      <c r="CB18">
        <v>1036.1199999999999</v>
      </c>
      <c r="CC18">
        <v>2025.88</v>
      </c>
      <c r="CD18">
        <v>119.621</v>
      </c>
      <c r="CE18">
        <v>790.23199999999997</v>
      </c>
      <c r="CF18">
        <v>5096.91</v>
      </c>
      <c r="CG18">
        <v>895.60500000000002</v>
      </c>
      <c r="CH18">
        <v>0</v>
      </c>
      <c r="CI18">
        <v>0</v>
      </c>
      <c r="CJ18">
        <v>43.1492</v>
      </c>
      <c r="CK18">
        <v>43.1492</v>
      </c>
      <c r="CL18">
        <v>0</v>
      </c>
      <c r="CM18">
        <v>0.46</v>
      </c>
      <c r="CN18">
        <v>12.23</v>
      </c>
      <c r="CO18">
        <v>0.89</v>
      </c>
      <c r="CP18">
        <v>2.1</v>
      </c>
      <c r="CQ18">
        <v>-10.91</v>
      </c>
      <c r="CR18">
        <v>1.72</v>
      </c>
      <c r="CS18">
        <v>5.71</v>
      </c>
      <c r="CT18">
        <v>6.61</v>
      </c>
      <c r="CU18">
        <v>0.42</v>
      </c>
      <c r="CV18">
        <v>19.23</v>
      </c>
      <c r="CW18">
        <v>15.68</v>
      </c>
      <c r="CX18">
        <v>0.23</v>
      </c>
      <c r="CY18">
        <v>1.74</v>
      </c>
      <c r="CZ18">
        <v>0.23</v>
      </c>
      <c r="DA18">
        <v>3.64</v>
      </c>
      <c r="DB18">
        <v>-2.16</v>
      </c>
      <c r="DC18">
        <v>0.5</v>
      </c>
      <c r="DD18">
        <v>2.63</v>
      </c>
      <c r="DE18">
        <v>1.76</v>
      </c>
      <c r="DF18">
        <v>0.12</v>
      </c>
      <c r="DG18">
        <v>8.69</v>
      </c>
      <c r="DH18">
        <v>5.6270399999999998E-2</v>
      </c>
      <c r="DI18">
        <v>0.14966099999999999</v>
      </c>
      <c r="DJ18">
        <v>3.1678400000000002E-2</v>
      </c>
      <c r="DK18">
        <v>6.9476300000000005E-2</v>
      </c>
      <c r="DL18">
        <v>-3.0804499999999999E-2</v>
      </c>
      <c r="DM18">
        <v>5.8625900000000002E-2</v>
      </c>
      <c r="DN18">
        <v>9.4109300000000007E-2</v>
      </c>
      <c r="DO18">
        <v>0.24510499999999999</v>
      </c>
      <c r="DP18">
        <v>2.02483E-2</v>
      </c>
      <c r="DQ18">
        <v>0.69437000000000004</v>
      </c>
      <c r="DR18">
        <v>0.30708600000000003</v>
      </c>
      <c r="DS18" t="s">
        <v>689</v>
      </c>
      <c r="DT18" t="s">
        <v>700</v>
      </c>
      <c r="DU18" t="s">
        <v>701</v>
      </c>
      <c r="DV18" t="s">
        <v>455</v>
      </c>
      <c r="DW18" s="117">
        <v>-8.6445099999999996E-7</v>
      </c>
      <c r="DX18" s="117">
        <v>-8.6785500000000001E-7</v>
      </c>
      <c r="EC18">
        <v>15.68</v>
      </c>
      <c r="ED18">
        <v>0</v>
      </c>
      <c r="EE18">
        <v>15.68</v>
      </c>
      <c r="EF18">
        <v>0</v>
      </c>
      <c r="EG18">
        <v>2.77</v>
      </c>
      <c r="EH18">
        <v>0</v>
      </c>
      <c r="EI18">
        <v>2.2599999999999998</v>
      </c>
      <c r="EJ18">
        <v>3.58</v>
      </c>
      <c r="EK18">
        <v>1</v>
      </c>
      <c r="EL18">
        <v>1</v>
      </c>
      <c r="EM18">
        <v>4.7460000000000004</v>
      </c>
      <c r="EP18">
        <v>1</v>
      </c>
      <c r="EQ18">
        <v>1</v>
      </c>
      <c r="ER18">
        <v>37.450000000000003</v>
      </c>
      <c r="ES18">
        <v>38.030999999999999</v>
      </c>
      <c r="ET18">
        <v>37.446100000000001</v>
      </c>
      <c r="EU18">
        <v>38.026699999999998</v>
      </c>
      <c r="EV18">
        <v>51.2836</v>
      </c>
      <c r="EW18">
        <v>386.45</v>
      </c>
      <c r="EX18">
        <v>50.052</v>
      </c>
      <c r="EY18">
        <v>125.923</v>
      </c>
      <c r="EZ18">
        <v>0</v>
      </c>
      <c r="FA18">
        <v>-720.75</v>
      </c>
      <c r="FB18">
        <v>0</v>
      </c>
      <c r="FC18">
        <v>0</v>
      </c>
      <c r="FD18">
        <v>110.404</v>
      </c>
      <c r="FE18">
        <v>172.01400000000001</v>
      </c>
      <c r="FF18">
        <v>391.38499999999999</v>
      </c>
      <c r="FG18">
        <v>27.673200000000001</v>
      </c>
      <c r="FH18">
        <v>594.43399999999997</v>
      </c>
      <c r="FI18">
        <v>0</v>
      </c>
      <c r="FJ18">
        <v>0</v>
      </c>
      <c r="FK18">
        <v>0</v>
      </c>
      <c r="FL18">
        <v>252.315</v>
      </c>
      <c r="FM18">
        <v>252.315</v>
      </c>
      <c r="FN18">
        <v>25.641400000000001</v>
      </c>
      <c r="FO18">
        <v>193.22499999999999</v>
      </c>
      <c r="FP18">
        <v>25.026</v>
      </c>
      <c r="FQ18">
        <v>62.961399999999998</v>
      </c>
      <c r="FR18">
        <v>-240.25</v>
      </c>
      <c r="FS18">
        <v>55.201799999999999</v>
      </c>
      <c r="FT18">
        <v>86.007199999999997</v>
      </c>
      <c r="FU18">
        <v>195.69200000000001</v>
      </c>
      <c r="FV18">
        <v>13.836600000000001</v>
      </c>
      <c r="FW18">
        <v>417.34199999999998</v>
      </c>
      <c r="FX18">
        <v>0</v>
      </c>
      <c r="FY18">
        <v>0</v>
      </c>
      <c r="FZ18">
        <v>252.315</v>
      </c>
      <c r="GA18">
        <v>252.315</v>
      </c>
      <c r="GB18">
        <v>4.7460000000000004</v>
      </c>
      <c r="GC18">
        <v>7996.19</v>
      </c>
      <c r="GD18">
        <v>4030.47</v>
      </c>
      <c r="GE18">
        <v>50.404800000000002</v>
      </c>
      <c r="GF18">
        <v>4.7460000000000004</v>
      </c>
      <c r="GG18">
        <v>7996.19</v>
      </c>
      <c r="GH18">
        <v>4030.46</v>
      </c>
      <c r="GI18">
        <v>50.404800000000002</v>
      </c>
      <c r="GJ18">
        <v>0</v>
      </c>
      <c r="GK18">
        <v>0</v>
      </c>
    </row>
    <row r="19" spans="1:193" x14ac:dyDescent="0.3">
      <c r="A19" s="110">
        <v>45966.796782407408</v>
      </c>
      <c r="B19" t="s">
        <v>716</v>
      </c>
      <c r="D19">
        <v>16</v>
      </c>
      <c r="E19">
        <v>1</v>
      </c>
      <c r="F19">
        <v>2100</v>
      </c>
      <c r="G19" t="s">
        <v>452</v>
      </c>
      <c r="H19" t="s">
        <v>453</v>
      </c>
      <c r="I19">
        <v>0</v>
      </c>
      <c r="J19">
        <v>0</v>
      </c>
      <c r="K19">
        <v>4.07</v>
      </c>
      <c r="L19" t="s">
        <v>688</v>
      </c>
      <c r="M19">
        <v>3134.6</v>
      </c>
      <c r="N19">
        <v>74.568200000000004</v>
      </c>
      <c r="O19">
        <v>277.75799999999998</v>
      </c>
      <c r="P19">
        <v>1303.8499999999999</v>
      </c>
      <c r="Q19">
        <v>0</v>
      </c>
      <c r="R19">
        <v>-4061.59</v>
      </c>
      <c r="S19">
        <v>0</v>
      </c>
      <c r="T19">
        <v>0</v>
      </c>
      <c r="U19">
        <v>505.55700000000002</v>
      </c>
      <c r="V19">
        <v>913.69799999999998</v>
      </c>
      <c r="W19">
        <v>2025.88</v>
      </c>
      <c r="X19">
        <v>119.621</v>
      </c>
      <c r="Y19">
        <v>4293.9399999999996</v>
      </c>
      <c r="Z19">
        <v>4790.7700000000004</v>
      </c>
      <c r="AA19">
        <v>48.120699999999999</v>
      </c>
      <c r="AB19">
        <v>0</v>
      </c>
      <c r="AC19">
        <v>0</v>
      </c>
      <c r="AD19">
        <v>0</v>
      </c>
      <c r="AE19">
        <v>43.1492</v>
      </c>
      <c r="AF19">
        <v>43.1492</v>
      </c>
      <c r="AG19">
        <v>0</v>
      </c>
      <c r="AH19">
        <v>11.82</v>
      </c>
      <c r="AI19">
        <v>0.21</v>
      </c>
      <c r="AJ19">
        <v>0.89</v>
      </c>
      <c r="AK19">
        <v>4.34</v>
      </c>
      <c r="AL19">
        <v>0</v>
      </c>
      <c r="AM19">
        <v>-5.36</v>
      </c>
      <c r="AN19">
        <v>0</v>
      </c>
      <c r="AO19">
        <v>0</v>
      </c>
      <c r="AP19">
        <v>1.75</v>
      </c>
      <c r="AQ19">
        <v>5.34</v>
      </c>
      <c r="AR19">
        <v>6.68</v>
      </c>
      <c r="AS19">
        <v>0.42</v>
      </c>
      <c r="AT19">
        <v>26.09</v>
      </c>
      <c r="AU19">
        <v>17.260000000000002</v>
      </c>
      <c r="AV19">
        <v>4.24</v>
      </c>
      <c r="AW19">
        <v>0.04</v>
      </c>
      <c r="AX19">
        <v>0.23</v>
      </c>
      <c r="AY19">
        <v>1.2</v>
      </c>
      <c r="AZ19">
        <v>-0.94</v>
      </c>
      <c r="BA19">
        <v>0</v>
      </c>
      <c r="BB19">
        <v>0</v>
      </c>
      <c r="BC19">
        <v>0.5</v>
      </c>
      <c r="BD19">
        <v>2.54</v>
      </c>
      <c r="BE19">
        <v>1.76</v>
      </c>
      <c r="BF19">
        <v>0.12</v>
      </c>
      <c r="BG19">
        <v>9.69</v>
      </c>
      <c r="BH19">
        <v>0.768567</v>
      </c>
      <c r="BI19" s="117">
        <v>6.3807800000000003E-6</v>
      </c>
      <c r="BJ19">
        <v>3.1717099999999998E-2</v>
      </c>
      <c r="BK19">
        <v>0.16565099999999999</v>
      </c>
      <c r="BL19">
        <v>0</v>
      </c>
      <c r="BM19">
        <v>-9.3560299999999996E-3</v>
      </c>
      <c r="BN19">
        <v>0</v>
      </c>
      <c r="BO19">
        <v>0</v>
      </c>
      <c r="BP19">
        <v>5.8625900000000002E-2</v>
      </c>
      <c r="BQ19">
        <v>8.3896700000000005E-2</v>
      </c>
      <c r="BR19">
        <v>0.24510499999999999</v>
      </c>
      <c r="BS19">
        <v>2.02483E-2</v>
      </c>
      <c r="BT19">
        <v>1.36446</v>
      </c>
      <c r="BU19">
        <v>0.96594199999999997</v>
      </c>
      <c r="BV19">
        <v>3134.67</v>
      </c>
      <c r="BW19">
        <v>74.582599999999999</v>
      </c>
      <c r="BX19">
        <v>277.75799999999998</v>
      </c>
      <c r="BY19">
        <v>1303.8499999999999</v>
      </c>
      <c r="BZ19">
        <v>-4061.59</v>
      </c>
      <c r="CA19">
        <v>505.55700000000002</v>
      </c>
      <c r="CB19">
        <v>913.69899999999996</v>
      </c>
      <c r="CC19">
        <v>2025.88</v>
      </c>
      <c r="CD19">
        <v>119.621</v>
      </c>
      <c r="CE19">
        <v>4294.03</v>
      </c>
      <c r="CF19">
        <v>4790.8599999999997</v>
      </c>
      <c r="CG19">
        <v>48.131799999999998</v>
      </c>
      <c r="CH19">
        <v>0</v>
      </c>
      <c r="CI19">
        <v>0</v>
      </c>
      <c r="CJ19">
        <v>43.1492</v>
      </c>
      <c r="CK19">
        <v>43.1492</v>
      </c>
      <c r="CL19">
        <v>0</v>
      </c>
      <c r="CM19">
        <v>11.82</v>
      </c>
      <c r="CN19">
        <v>0.21</v>
      </c>
      <c r="CO19">
        <v>0.89</v>
      </c>
      <c r="CP19">
        <v>4.34</v>
      </c>
      <c r="CQ19">
        <v>-5.36</v>
      </c>
      <c r="CR19">
        <v>1.75</v>
      </c>
      <c r="CS19">
        <v>5.34</v>
      </c>
      <c r="CT19">
        <v>6.68</v>
      </c>
      <c r="CU19">
        <v>0.42</v>
      </c>
      <c r="CV19">
        <v>26.09</v>
      </c>
      <c r="CW19">
        <v>17.260000000000002</v>
      </c>
      <c r="CX19">
        <v>4.2300000000000004</v>
      </c>
      <c r="CY19">
        <v>0.04</v>
      </c>
      <c r="CZ19">
        <v>0.23</v>
      </c>
      <c r="DA19">
        <v>5.28</v>
      </c>
      <c r="DB19">
        <v>-0.94</v>
      </c>
      <c r="DC19">
        <v>0.5</v>
      </c>
      <c r="DD19">
        <v>2.54</v>
      </c>
      <c r="DE19">
        <v>1.76</v>
      </c>
      <c r="DF19">
        <v>0.12</v>
      </c>
      <c r="DG19">
        <v>13.76</v>
      </c>
      <c r="DH19">
        <v>0.76864900000000003</v>
      </c>
      <c r="DI19" s="117">
        <v>6.3756800000000001E-6</v>
      </c>
      <c r="DJ19">
        <v>3.1717099999999998E-2</v>
      </c>
      <c r="DK19">
        <v>0.16565099999999999</v>
      </c>
      <c r="DL19">
        <v>-9.3560299999999996E-3</v>
      </c>
      <c r="DM19">
        <v>5.8625900000000002E-2</v>
      </c>
      <c r="DN19">
        <v>8.3896700000000005E-2</v>
      </c>
      <c r="DO19">
        <v>0.24510499999999999</v>
      </c>
      <c r="DP19">
        <v>2.02483E-2</v>
      </c>
      <c r="DQ19">
        <v>1.3645400000000001</v>
      </c>
      <c r="DR19">
        <v>0.96602399999999999</v>
      </c>
      <c r="DS19" t="s">
        <v>689</v>
      </c>
      <c r="DT19" t="s">
        <v>700</v>
      </c>
      <c r="DU19" t="s">
        <v>701</v>
      </c>
      <c r="DV19" t="s">
        <v>455</v>
      </c>
      <c r="DW19" s="117">
        <v>8.2171399999999997E-5</v>
      </c>
      <c r="DX19" s="117">
        <v>8.2169000000000006E-5</v>
      </c>
      <c r="EC19">
        <v>17.260000000000002</v>
      </c>
      <c r="ED19">
        <v>0</v>
      </c>
      <c r="EE19">
        <v>17.260000000000002</v>
      </c>
      <c r="EF19">
        <v>0</v>
      </c>
      <c r="EG19">
        <v>5.71</v>
      </c>
      <c r="EH19">
        <v>0</v>
      </c>
      <c r="EI19">
        <v>4.5599999999999996</v>
      </c>
      <c r="EJ19">
        <v>5.22</v>
      </c>
      <c r="EK19">
        <v>1</v>
      </c>
      <c r="EL19">
        <v>1</v>
      </c>
      <c r="EM19">
        <v>2.4590000000000001</v>
      </c>
      <c r="EP19">
        <v>1</v>
      </c>
      <c r="EQ19">
        <v>1</v>
      </c>
      <c r="ER19">
        <v>37.396000000000001</v>
      </c>
      <c r="ES19">
        <v>37.975999999999999</v>
      </c>
      <c r="ET19">
        <v>37.266599999999997</v>
      </c>
      <c r="EU19">
        <v>37.843400000000003</v>
      </c>
      <c r="EV19">
        <v>941.78</v>
      </c>
      <c r="EW19">
        <v>8.9364600000000003</v>
      </c>
      <c r="EX19">
        <v>50.113100000000003</v>
      </c>
      <c r="EY19">
        <v>266.779</v>
      </c>
      <c r="EZ19">
        <v>0</v>
      </c>
      <c r="FA19">
        <v>-312.07</v>
      </c>
      <c r="FB19">
        <v>0</v>
      </c>
      <c r="FC19">
        <v>0</v>
      </c>
      <c r="FD19">
        <v>110.404</v>
      </c>
      <c r="FE19">
        <v>152.946</v>
      </c>
      <c r="FF19">
        <v>391.38499999999999</v>
      </c>
      <c r="FG19">
        <v>27.673200000000001</v>
      </c>
      <c r="FH19">
        <v>1637.95</v>
      </c>
      <c r="FI19">
        <v>0</v>
      </c>
      <c r="FJ19">
        <v>0</v>
      </c>
      <c r="FK19">
        <v>0</v>
      </c>
      <c r="FL19">
        <v>252.315</v>
      </c>
      <c r="FM19">
        <v>252.315</v>
      </c>
      <c r="FN19">
        <v>470.91699999999997</v>
      </c>
      <c r="FO19">
        <v>4.46915</v>
      </c>
      <c r="FP19">
        <v>25.0566</v>
      </c>
      <c r="FQ19">
        <v>133.38999999999999</v>
      </c>
      <c r="FR19">
        <v>-104.023</v>
      </c>
      <c r="FS19">
        <v>55.201799999999999</v>
      </c>
      <c r="FT19">
        <v>76.472800000000007</v>
      </c>
      <c r="FU19">
        <v>195.69200000000001</v>
      </c>
      <c r="FV19">
        <v>13.836600000000001</v>
      </c>
      <c r="FW19">
        <v>871.01300000000003</v>
      </c>
      <c r="FX19">
        <v>0</v>
      </c>
      <c r="FY19">
        <v>0</v>
      </c>
      <c r="FZ19">
        <v>252.315</v>
      </c>
      <c r="GA19">
        <v>252.315</v>
      </c>
      <c r="GB19">
        <v>2.4590000000000001</v>
      </c>
      <c r="GC19">
        <v>4062.78</v>
      </c>
      <c r="GD19">
        <v>2105.06</v>
      </c>
      <c r="GE19">
        <v>51.813299999999998</v>
      </c>
      <c r="GF19">
        <v>2.4590000000000001</v>
      </c>
      <c r="GG19">
        <v>4062.78</v>
      </c>
      <c r="GH19">
        <v>2105.12</v>
      </c>
      <c r="GI19">
        <v>51.814799999999998</v>
      </c>
      <c r="GJ19">
        <v>0</v>
      </c>
      <c r="GK19">
        <v>0</v>
      </c>
    </row>
    <row r="20" spans="1:193" x14ac:dyDescent="0.3">
      <c r="A20" s="110">
        <v>45966.797442129631</v>
      </c>
      <c r="B20" t="s">
        <v>717</v>
      </c>
      <c r="D20">
        <v>1</v>
      </c>
      <c r="E20">
        <v>1</v>
      </c>
      <c r="F20">
        <v>2700</v>
      </c>
      <c r="G20" t="s">
        <v>452</v>
      </c>
      <c r="H20" t="s">
        <v>453</v>
      </c>
      <c r="I20">
        <v>0</v>
      </c>
      <c r="J20">
        <v>0</v>
      </c>
      <c r="K20">
        <v>3.53</v>
      </c>
      <c r="L20" t="s">
        <v>688</v>
      </c>
      <c r="M20">
        <v>3065.22</v>
      </c>
      <c r="N20">
        <v>0</v>
      </c>
      <c r="O20">
        <v>335.12599999999998</v>
      </c>
      <c r="P20">
        <v>1910.1</v>
      </c>
      <c r="Q20">
        <v>0</v>
      </c>
      <c r="R20">
        <v>-4376.13</v>
      </c>
      <c r="S20">
        <v>0</v>
      </c>
      <c r="T20">
        <v>0</v>
      </c>
      <c r="U20">
        <v>615.745</v>
      </c>
      <c r="V20">
        <v>988.96799999999996</v>
      </c>
      <c r="W20">
        <v>2371.31</v>
      </c>
      <c r="X20">
        <v>151.51499999999999</v>
      </c>
      <c r="Y20">
        <v>5061.8599999999997</v>
      </c>
      <c r="Z20">
        <v>5310.45</v>
      </c>
      <c r="AB20">
        <v>0</v>
      </c>
      <c r="AC20">
        <v>0</v>
      </c>
      <c r="AD20">
        <v>0</v>
      </c>
      <c r="AE20">
        <v>47.252000000000002</v>
      </c>
      <c r="AF20">
        <v>47.252000000000002</v>
      </c>
      <c r="AG20">
        <v>0</v>
      </c>
      <c r="AH20">
        <v>8.8800000000000008</v>
      </c>
      <c r="AI20">
        <v>0</v>
      </c>
      <c r="AJ20">
        <v>0.83</v>
      </c>
      <c r="AK20">
        <v>4.76</v>
      </c>
      <c r="AL20">
        <v>0</v>
      </c>
      <c r="AM20">
        <v>-4.46</v>
      </c>
      <c r="AN20">
        <v>0</v>
      </c>
      <c r="AO20">
        <v>0</v>
      </c>
      <c r="AP20">
        <v>1.69</v>
      </c>
      <c r="AQ20">
        <v>4.5199999999999996</v>
      </c>
      <c r="AR20">
        <v>6.1</v>
      </c>
      <c r="AS20">
        <v>0.42</v>
      </c>
      <c r="AT20">
        <v>22.74</v>
      </c>
      <c r="AU20">
        <v>14.47</v>
      </c>
      <c r="AV20">
        <v>3.24</v>
      </c>
      <c r="AW20">
        <v>0</v>
      </c>
      <c r="AX20">
        <v>0.21</v>
      </c>
      <c r="AY20">
        <v>1.18</v>
      </c>
      <c r="AZ20">
        <v>-0.77</v>
      </c>
      <c r="BA20">
        <v>0</v>
      </c>
      <c r="BB20">
        <v>0</v>
      </c>
      <c r="BC20">
        <v>0.47</v>
      </c>
      <c r="BD20">
        <v>2.16</v>
      </c>
      <c r="BE20">
        <v>1.6</v>
      </c>
      <c r="BF20">
        <v>0.12</v>
      </c>
      <c r="BG20">
        <v>8.2100000000000009</v>
      </c>
      <c r="BH20">
        <v>0.73945399999999994</v>
      </c>
      <c r="BI20">
        <v>0</v>
      </c>
      <c r="BJ20">
        <v>3.8267799999999998E-2</v>
      </c>
      <c r="BK20">
        <v>0.150534</v>
      </c>
      <c r="BL20">
        <v>0</v>
      </c>
      <c r="BM20">
        <v>-7.2726600000000002E-3</v>
      </c>
      <c r="BN20">
        <v>0</v>
      </c>
      <c r="BO20">
        <v>0</v>
      </c>
      <c r="BP20">
        <v>7.1403599999999998E-2</v>
      </c>
      <c r="BQ20">
        <v>8.7645699999999993E-2</v>
      </c>
      <c r="BR20">
        <v>0.28698899999999999</v>
      </c>
      <c r="BS20">
        <v>2.56469E-2</v>
      </c>
      <c r="BT20">
        <v>1.3926700000000001</v>
      </c>
      <c r="BU20">
        <v>0.92825599999999997</v>
      </c>
      <c r="BV20">
        <v>3065.52</v>
      </c>
      <c r="BW20">
        <v>0</v>
      </c>
      <c r="BX20">
        <v>335.12599999999998</v>
      </c>
      <c r="BY20">
        <v>1910.1</v>
      </c>
      <c r="BZ20">
        <v>-4376.13</v>
      </c>
      <c r="CA20">
        <v>615.745</v>
      </c>
      <c r="CB20">
        <v>988.96799999999996</v>
      </c>
      <c r="CC20">
        <v>2371.31</v>
      </c>
      <c r="CD20">
        <v>151.51499999999999</v>
      </c>
      <c r="CE20">
        <v>5062.16</v>
      </c>
      <c r="CF20">
        <v>5310.75</v>
      </c>
      <c r="CH20">
        <v>0</v>
      </c>
      <c r="CI20">
        <v>0</v>
      </c>
      <c r="CJ20">
        <v>47.252000000000002</v>
      </c>
      <c r="CK20">
        <v>47.252000000000002</v>
      </c>
      <c r="CL20">
        <v>0</v>
      </c>
      <c r="CM20">
        <v>8.8800000000000008</v>
      </c>
      <c r="CN20">
        <v>0</v>
      </c>
      <c r="CO20">
        <v>0.83</v>
      </c>
      <c r="CP20">
        <v>4.76</v>
      </c>
      <c r="CQ20">
        <v>-4.46</v>
      </c>
      <c r="CR20">
        <v>1.69</v>
      </c>
      <c r="CS20">
        <v>4.5199999999999996</v>
      </c>
      <c r="CT20">
        <v>6.1</v>
      </c>
      <c r="CU20">
        <v>0.42</v>
      </c>
      <c r="CV20">
        <v>22.74</v>
      </c>
      <c r="CW20">
        <v>14.47</v>
      </c>
      <c r="CX20">
        <v>3.21</v>
      </c>
      <c r="CY20">
        <v>0</v>
      </c>
      <c r="CZ20">
        <v>0.21</v>
      </c>
      <c r="DA20">
        <v>4.7300000000000004</v>
      </c>
      <c r="DB20">
        <v>-0.77</v>
      </c>
      <c r="DC20">
        <v>0.47</v>
      </c>
      <c r="DD20">
        <v>2.17</v>
      </c>
      <c r="DE20">
        <v>1.6</v>
      </c>
      <c r="DF20">
        <v>0.12</v>
      </c>
      <c r="DG20">
        <v>11.74</v>
      </c>
      <c r="DH20">
        <v>0.73954600000000004</v>
      </c>
      <c r="DI20">
        <v>0</v>
      </c>
      <c r="DJ20">
        <v>3.8267799999999998E-2</v>
      </c>
      <c r="DK20">
        <v>0.150534</v>
      </c>
      <c r="DL20">
        <v>-7.2726600000000002E-3</v>
      </c>
      <c r="DM20">
        <v>7.1403599999999998E-2</v>
      </c>
      <c r="DN20">
        <v>8.7645600000000004E-2</v>
      </c>
      <c r="DO20">
        <v>0.28698899999999999</v>
      </c>
      <c r="DP20">
        <v>2.56469E-2</v>
      </c>
      <c r="DQ20">
        <v>1.39276</v>
      </c>
      <c r="DR20">
        <v>0.92834799999999995</v>
      </c>
      <c r="DS20" t="s">
        <v>689</v>
      </c>
      <c r="DT20" t="s">
        <v>700</v>
      </c>
      <c r="DU20" t="s">
        <v>701</v>
      </c>
      <c r="DV20" t="s">
        <v>455</v>
      </c>
      <c r="DW20" s="117">
        <v>9.2037800000000002E-5</v>
      </c>
      <c r="DX20" s="117">
        <v>9.2231000000000005E-5</v>
      </c>
      <c r="EC20">
        <v>14.47</v>
      </c>
      <c r="ED20">
        <v>0</v>
      </c>
      <c r="EE20">
        <v>14.47</v>
      </c>
      <c r="EF20">
        <v>0</v>
      </c>
      <c r="EG20">
        <v>4.63</v>
      </c>
      <c r="EH20">
        <v>0</v>
      </c>
      <c r="EI20">
        <v>3.47</v>
      </c>
      <c r="EJ20">
        <v>4.68</v>
      </c>
      <c r="EK20">
        <v>1</v>
      </c>
      <c r="EL20">
        <v>1</v>
      </c>
      <c r="EM20">
        <v>3.4110999999999998</v>
      </c>
      <c r="EP20">
        <v>1</v>
      </c>
      <c r="EQ20">
        <v>1</v>
      </c>
      <c r="ER20">
        <v>36.329000000000001</v>
      </c>
      <c r="ES20">
        <v>36.887</v>
      </c>
      <c r="ET20">
        <v>36.254800000000003</v>
      </c>
      <c r="EU20">
        <v>36.811100000000003</v>
      </c>
      <c r="EV20">
        <v>927.19899999999996</v>
      </c>
      <c r="EW20">
        <v>0</v>
      </c>
      <c r="EX20">
        <v>60.463299999999997</v>
      </c>
      <c r="EY20">
        <v>338.14499999999998</v>
      </c>
      <c r="EZ20">
        <v>0</v>
      </c>
      <c r="FA20">
        <v>-330.875</v>
      </c>
      <c r="FB20">
        <v>0</v>
      </c>
      <c r="FC20">
        <v>0</v>
      </c>
      <c r="FD20">
        <v>134.46700000000001</v>
      </c>
      <c r="FE20">
        <v>166.49299999999999</v>
      </c>
      <c r="FF20">
        <v>457.98599999999999</v>
      </c>
      <c r="FG20">
        <v>35.051499999999997</v>
      </c>
      <c r="FH20">
        <v>1788.93</v>
      </c>
      <c r="FI20">
        <v>0</v>
      </c>
      <c r="FJ20">
        <v>0</v>
      </c>
      <c r="FK20">
        <v>0</v>
      </c>
      <c r="FL20">
        <v>276.30599999999998</v>
      </c>
      <c r="FM20">
        <v>276.30599999999998</v>
      </c>
      <c r="FN20">
        <v>463.65100000000001</v>
      </c>
      <c r="FO20">
        <v>0</v>
      </c>
      <c r="FP20">
        <v>30.2317</v>
      </c>
      <c r="FQ20">
        <v>169.07300000000001</v>
      </c>
      <c r="FR20">
        <v>-110.292</v>
      </c>
      <c r="FS20">
        <v>67.2333</v>
      </c>
      <c r="FT20">
        <v>83.246600000000001</v>
      </c>
      <c r="FU20">
        <v>228.99299999999999</v>
      </c>
      <c r="FV20">
        <v>17.5258</v>
      </c>
      <c r="FW20">
        <v>949.66300000000001</v>
      </c>
      <c r="FX20">
        <v>0</v>
      </c>
      <c r="FY20">
        <v>0</v>
      </c>
      <c r="FZ20">
        <v>276.30599999999998</v>
      </c>
      <c r="GA20">
        <v>276.30599999999998</v>
      </c>
      <c r="GB20">
        <v>3.4110999999999998</v>
      </c>
      <c r="GC20">
        <v>4377.41</v>
      </c>
      <c r="GD20">
        <v>2199.36</v>
      </c>
      <c r="GE20">
        <v>50.243400000000001</v>
      </c>
      <c r="GF20">
        <v>3.4110999999999998</v>
      </c>
      <c r="GG20">
        <v>4377.41</v>
      </c>
      <c r="GH20">
        <v>2199.37</v>
      </c>
      <c r="GI20">
        <v>50.243600000000001</v>
      </c>
      <c r="GJ20">
        <v>0</v>
      </c>
      <c r="GK20">
        <v>0</v>
      </c>
    </row>
    <row r="21" spans="1:193" x14ac:dyDescent="0.3">
      <c r="A21" s="110">
        <v>45966.798067129632</v>
      </c>
      <c r="B21" t="s">
        <v>718</v>
      </c>
      <c r="D21">
        <v>2</v>
      </c>
      <c r="E21">
        <v>1</v>
      </c>
      <c r="F21">
        <v>2700</v>
      </c>
      <c r="G21" t="s">
        <v>452</v>
      </c>
      <c r="H21" t="s">
        <v>453</v>
      </c>
      <c r="I21">
        <v>0</v>
      </c>
      <c r="J21">
        <v>0</v>
      </c>
      <c r="K21">
        <v>3.54</v>
      </c>
      <c r="L21" t="s">
        <v>688</v>
      </c>
      <c r="M21">
        <v>2167</v>
      </c>
      <c r="N21">
        <v>5.4206300000000001</v>
      </c>
      <c r="O21">
        <v>343.46199999999999</v>
      </c>
      <c r="P21">
        <v>1649.06</v>
      </c>
      <c r="Q21">
        <v>0</v>
      </c>
      <c r="R21">
        <v>-4391.8500000000004</v>
      </c>
      <c r="S21">
        <v>0</v>
      </c>
      <c r="T21">
        <v>0</v>
      </c>
      <c r="U21">
        <v>615.745</v>
      </c>
      <c r="V21">
        <v>1023.77</v>
      </c>
      <c r="W21">
        <v>2371.31</v>
      </c>
      <c r="X21">
        <v>151.51499999999999</v>
      </c>
      <c r="Y21">
        <v>3935.42</v>
      </c>
      <c r="Z21">
        <v>4164.9399999999996</v>
      </c>
      <c r="AA21">
        <v>5.3323499999999999</v>
      </c>
      <c r="AB21">
        <v>0</v>
      </c>
      <c r="AC21">
        <v>0</v>
      </c>
      <c r="AD21">
        <v>0</v>
      </c>
      <c r="AE21">
        <v>47.252000000000002</v>
      </c>
      <c r="AF21">
        <v>47.252000000000002</v>
      </c>
      <c r="AG21">
        <v>0</v>
      </c>
      <c r="AH21">
        <v>6.6</v>
      </c>
      <c r="AI21">
        <v>0.01</v>
      </c>
      <c r="AJ21">
        <v>0.85</v>
      </c>
      <c r="AK21">
        <v>4.1900000000000004</v>
      </c>
      <c r="AL21">
        <v>0</v>
      </c>
      <c r="AM21">
        <v>-4.4800000000000004</v>
      </c>
      <c r="AN21">
        <v>0</v>
      </c>
      <c r="AO21">
        <v>0</v>
      </c>
      <c r="AP21">
        <v>1.68</v>
      </c>
      <c r="AQ21">
        <v>4.5999999999999996</v>
      </c>
      <c r="AR21">
        <v>6.1</v>
      </c>
      <c r="AS21">
        <v>0.41</v>
      </c>
      <c r="AT21">
        <v>19.96</v>
      </c>
      <c r="AU21">
        <v>11.65</v>
      </c>
      <c r="AV21">
        <v>2.56</v>
      </c>
      <c r="AW21">
        <v>0</v>
      </c>
      <c r="AX21">
        <v>0.22</v>
      </c>
      <c r="AY21">
        <v>1.05</v>
      </c>
      <c r="AZ21">
        <v>-0.74</v>
      </c>
      <c r="BA21">
        <v>0</v>
      </c>
      <c r="BB21">
        <v>0</v>
      </c>
      <c r="BC21">
        <v>0.47</v>
      </c>
      <c r="BD21">
        <v>2.1800000000000002</v>
      </c>
      <c r="BE21">
        <v>1.6</v>
      </c>
      <c r="BF21">
        <v>0.12</v>
      </c>
      <c r="BG21">
        <v>7.46</v>
      </c>
      <c r="BH21">
        <v>0.65800099999999995</v>
      </c>
      <c r="BI21">
        <v>0</v>
      </c>
      <c r="BJ21">
        <v>3.9219799999999999E-2</v>
      </c>
      <c r="BK21">
        <v>0.14003399999999999</v>
      </c>
      <c r="BL21">
        <v>0</v>
      </c>
      <c r="BM21">
        <v>-7.7155399999999999E-3</v>
      </c>
      <c r="BN21">
        <v>0</v>
      </c>
      <c r="BO21">
        <v>0</v>
      </c>
      <c r="BP21">
        <v>7.1403599999999998E-2</v>
      </c>
      <c r="BQ21">
        <v>9.0198500000000001E-2</v>
      </c>
      <c r="BR21">
        <v>0.28698899999999999</v>
      </c>
      <c r="BS21">
        <v>2.56469E-2</v>
      </c>
      <c r="BT21">
        <v>1.3037799999999999</v>
      </c>
      <c r="BU21">
        <v>0.83725499999999997</v>
      </c>
      <c r="BV21">
        <v>2167.14</v>
      </c>
      <c r="BW21">
        <v>5.4226400000000003</v>
      </c>
      <c r="BX21">
        <v>343.46199999999999</v>
      </c>
      <c r="BY21">
        <v>1649.06</v>
      </c>
      <c r="BZ21">
        <v>-4391.8500000000004</v>
      </c>
      <c r="CA21">
        <v>615.745</v>
      </c>
      <c r="CB21">
        <v>1023.77</v>
      </c>
      <c r="CC21">
        <v>2371.31</v>
      </c>
      <c r="CD21">
        <v>151.51499999999999</v>
      </c>
      <c r="CE21">
        <v>3935.57</v>
      </c>
      <c r="CF21">
        <v>4165.08</v>
      </c>
      <c r="CG21">
        <v>5.3343400000000001</v>
      </c>
      <c r="CH21">
        <v>0</v>
      </c>
      <c r="CI21">
        <v>0</v>
      </c>
      <c r="CJ21">
        <v>47.252000000000002</v>
      </c>
      <c r="CK21">
        <v>47.252000000000002</v>
      </c>
      <c r="CL21">
        <v>0</v>
      </c>
      <c r="CM21">
        <v>6.6</v>
      </c>
      <c r="CN21">
        <v>0.01</v>
      </c>
      <c r="CO21">
        <v>0.85</v>
      </c>
      <c r="CP21">
        <v>4.1900000000000004</v>
      </c>
      <c r="CQ21">
        <v>-4.4800000000000004</v>
      </c>
      <c r="CR21">
        <v>1.68</v>
      </c>
      <c r="CS21">
        <v>4.5999999999999996</v>
      </c>
      <c r="CT21">
        <v>6.1</v>
      </c>
      <c r="CU21">
        <v>0.41</v>
      </c>
      <c r="CV21">
        <v>19.96</v>
      </c>
      <c r="CW21">
        <v>11.65</v>
      </c>
      <c r="CX21">
        <v>2.5299999999999998</v>
      </c>
      <c r="CY21">
        <v>0</v>
      </c>
      <c r="CZ21">
        <v>0.22</v>
      </c>
      <c r="DA21">
        <v>4.6100000000000003</v>
      </c>
      <c r="DB21">
        <v>-0.74</v>
      </c>
      <c r="DC21">
        <v>0.47</v>
      </c>
      <c r="DD21">
        <v>2.19</v>
      </c>
      <c r="DE21">
        <v>1.6</v>
      </c>
      <c r="DF21">
        <v>0.12</v>
      </c>
      <c r="DG21">
        <v>11</v>
      </c>
      <c r="DH21">
        <v>0.65808100000000003</v>
      </c>
      <c r="DI21">
        <v>0</v>
      </c>
      <c r="DJ21">
        <v>3.9219799999999999E-2</v>
      </c>
      <c r="DK21">
        <v>0.14003399999999999</v>
      </c>
      <c r="DL21">
        <v>-7.7155399999999999E-3</v>
      </c>
      <c r="DM21">
        <v>7.1403599999999998E-2</v>
      </c>
      <c r="DN21">
        <v>9.0198500000000001E-2</v>
      </c>
      <c r="DO21">
        <v>0.28698899999999999</v>
      </c>
      <c r="DP21">
        <v>2.56469E-2</v>
      </c>
      <c r="DQ21">
        <v>1.30386</v>
      </c>
      <c r="DR21">
        <v>0.83733400000000002</v>
      </c>
      <c r="DS21" t="s">
        <v>689</v>
      </c>
      <c r="DT21" t="s">
        <v>700</v>
      </c>
      <c r="DU21" t="s">
        <v>701</v>
      </c>
      <c r="DV21" t="s">
        <v>455</v>
      </c>
      <c r="DW21" s="117">
        <v>7.9587199999999996E-5</v>
      </c>
      <c r="DX21" s="117">
        <v>7.9578600000000004E-5</v>
      </c>
      <c r="EC21">
        <v>11.65</v>
      </c>
      <c r="ED21">
        <v>0</v>
      </c>
      <c r="EE21">
        <v>11.65</v>
      </c>
      <c r="EF21">
        <v>0</v>
      </c>
      <c r="EG21">
        <v>3.83</v>
      </c>
      <c r="EH21">
        <v>0</v>
      </c>
      <c r="EI21">
        <v>2.8</v>
      </c>
      <c r="EJ21">
        <v>4.5599999999999996</v>
      </c>
      <c r="EK21">
        <v>1</v>
      </c>
      <c r="EL21">
        <v>1</v>
      </c>
      <c r="EM21">
        <v>2.8967000000000001</v>
      </c>
      <c r="EP21">
        <v>1</v>
      </c>
      <c r="EQ21">
        <v>1</v>
      </c>
      <c r="ER21">
        <v>39.475000000000001</v>
      </c>
      <c r="ES21">
        <v>40.097000000000001</v>
      </c>
      <c r="ET21">
        <v>39.371000000000002</v>
      </c>
      <c r="EU21">
        <v>39.9908</v>
      </c>
      <c r="EV21">
        <v>730.8</v>
      </c>
      <c r="EW21">
        <v>0.84967899999999996</v>
      </c>
      <c r="EX21">
        <v>61.967399999999998</v>
      </c>
      <c r="EY21">
        <v>300.34699999999998</v>
      </c>
      <c r="EZ21">
        <v>0</v>
      </c>
      <c r="FA21">
        <v>-317.36</v>
      </c>
      <c r="FB21">
        <v>0</v>
      </c>
      <c r="FC21">
        <v>0</v>
      </c>
      <c r="FD21">
        <v>134.46700000000001</v>
      </c>
      <c r="FE21">
        <v>171.59200000000001</v>
      </c>
      <c r="FF21">
        <v>457.98599999999999</v>
      </c>
      <c r="FG21">
        <v>35.051499999999997</v>
      </c>
      <c r="FH21">
        <v>1575.7</v>
      </c>
      <c r="FI21">
        <v>0</v>
      </c>
      <c r="FJ21">
        <v>0</v>
      </c>
      <c r="FK21">
        <v>0</v>
      </c>
      <c r="FL21">
        <v>276.30599999999998</v>
      </c>
      <c r="FM21">
        <v>276.30599999999998</v>
      </c>
      <c r="FN21">
        <v>365.43099999999998</v>
      </c>
      <c r="FO21">
        <v>0.42499599999999998</v>
      </c>
      <c r="FP21">
        <v>30.983699999999999</v>
      </c>
      <c r="FQ21">
        <v>150.173</v>
      </c>
      <c r="FR21">
        <v>-105.78700000000001</v>
      </c>
      <c r="FS21">
        <v>67.2333</v>
      </c>
      <c r="FT21">
        <v>85.796099999999996</v>
      </c>
      <c r="FU21">
        <v>228.99299999999999</v>
      </c>
      <c r="FV21">
        <v>17.5258</v>
      </c>
      <c r="FW21">
        <v>840.77499999999998</v>
      </c>
      <c r="FX21">
        <v>0</v>
      </c>
      <c r="FY21">
        <v>0</v>
      </c>
      <c r="FZ21">
        <v>276.30599999999998</v>
      </c>
      <c r="GA21">
        <v>276.30599999999998</v>
      </c>
      <c r="GB21">
        <v>2.8967000000000001</v>
      </c>
      <c r="GC21">
        <v>4393.1400000000003</v>
      </c>
      <c r="GD21">
        <v>2205.77</v>
      </c>
      <c r="GE21">
        <v>50.209499999999998</v>
      </c>
      <c r="GF21">
        <v>2.8967000000000001</v>
      </c>
      <c r="GG21">
        <v>4393.1400000000003</v>
      </c>
      <c r="GH21">
        <v>2205.7800000000002</v>
      </c>
      <c r="GI21">
        <v>50.209699999999998</v>
      </c>
      <c r="GJ21">
        <v>0</v>
      </c>
      <c r="GK21">
        <v>0</v>
      </c>
    </row>
    <row r="22" spans="1:193" x14ac:dyDescent="0.3">
      <c r="A22" s="110">
        <v>45966.798703703702</v>
      </c>
      <c r="B22" t="s">
        <v>719</v>
      </c>
      <c r="D22">
        <v>3</v>
      </c>
      <c r="E22">
        <v>1</v>
      </c>
      <c r="F22">
        <v>2700</v>
      </c>
      <c r="G22" t="s">
        <v>452</v>
      </c>
      <c r="H22" t="s">
        <v>453</v>
      </c>
      <c r="I22">
        <v>0</v>
      </c>
      <c r="J22">
        <v>0</v>
      </c>
      <c r="K22">
        <v>3.59</v>
      </c>
      <c r="L22" t="s">
        <v>688</v>
      </c>
      <c r="M22">
        <v>1091.25</v>
      </c>
      <c r="N22">
        <v>4.7496400000000003</v>
      </c>
      <c r="O22">
        <v>343.46199999999999</v>
      </c>
      <c r="P22">
        <v>1552.95</v>
      </c>
      <c r="Q22">
        <v>0</v>
      </c>
      <c r="R22">
        <v>-4449</v>
      </c>
      <c r="S22">
        <v>0</v>
      </c>
      <c r="T22">
        <v>0</v>
      </c>
      <c r="U22">
        <v>615.745</v>
      </c>
      <c r="V22">
        <v>1022.75</v>
      </c>
      <c r="W22">
        <v>2371.31</v>
      </c>
      <c r="X22">
        <v>151.51499999999999</v>
      </c>
      <c r="Y22">
        <v>2704.73</v>
      </c>
      <c r="Z22">
        <v>2992.41</v>
      </c>
      <c r="AA22">
        <v>3.7686099999999998</v>
      </c>
      <c r="AB22">
        <v>0</v>
      </c>
      <c r="AC22">
        <v>0</v>
      </c>
      <c r="AD22">
        <v>0</v>
      </c>
      <c r="AE22">
        <v>47.252000000000002</v>
      </c>
      <c r="AF22">
        <v>47.252000000000002</v>
      </c>
      <c r="AG22">
        <v>0</v>
      </c>
      <c r="AH22">
        <v>3.58</v>
      </c>
      <c r="AI22">
        <v>0.02</v>
      </c>
      <c r="AJ22">
        <v>0.85</v>
      </c>
      <c r="AK22">
        <v>3.86</v>
      </c>
      <c r="AL22">
        <v>0</v>
      </c>
      <c r="AM22">
        <v>-4.51</v>
      </c>
      <c r="AN22">
        <v>0</v>
      </c>
      <c r="AO22">
        <v>0</v>
      </c>
      <c r="AP22">
        <v>1.7</v>
      </c>
      <c r="AQ22">
        <v>4.6100000000000003</v>
      </c>
      <c r="AR22">
        <v>6.1</v>
      </c>
      <c r="AS22">
        <v>0.42</v>
      </c>
      <c r="AT22">
        <v>16.63</v>
      </c>
      <c r="AU22">
        <v>8.31</v>
      </c>
      <c r="AV22">
        <v>1.44</v>
      </c>
      <c r="AW22">
        <v>0</v>
      </c>
      <c r="AX22">
        <v>0.22</v>
      </c>
      <c r="AY22">
        <v>0.94</v>
      </c>
      <c r="AZ22">
        <v>-0.79</v>
      </c>
      <c r="BA22">
        <v>0</v>
      </c>
      <c r="BB22">
        <v>0</v>
      </c>
      <c r="BC22">
        <v>0.47</v>
      </c>
      <c r="BD22">
        <v>2.1800000000000002</v>
      </c>
      <c r="BE22">
        <v>1.6</v>
      </c>
      <c r="BF22">
        <v>0.12</v>
      </c>
      <c r="BG22">
        <v>6.18</v>
      </c>
      <c r="BH22">
        <v>0.467976</v>
      </c>
      <c r="BI22">
        <v>0</v>
      </c>
      <c r="BJ22">
        <v>3.9219799999999999E-2</v>
      </c>
      <c r="BK22">
        <v>0.122077</v>
      </c>
      <c r="BL22">
        <v>0</v>
      </c>
      <c r="BM22">
        <v>-8.4555900000000007E-3</v>
      </c>
      <c r="BN22">
        <v>0</v>
      </c>
      <c r="BO22">
        <v>0</v>
      </c>
      <c r="BP22">
        <v>7.1403599999999998E-2</v>
      </c>
      <c r="BQ22">
        <v>9.0801099999999996E-2</v>
      </c>
      <c r="BR22">
        <v>0.28698899999999999</v>
      </c>
      <c r="BS22">
        <v>2.56469E-2</v>
      </c>
      <c r="BT22">
        <v>1.0956600000000001</v>
      </c>
      <c r="BU22">
        <v>0.62927299999999997</v>
      </c>
      <c r="BV22">
        <v>1091.44</v>
      </c>
      <c r="BW22">
        <v>4.7507799999999998</v>
      </c>
      <c r="BX22">
        <v>343.46199999999999</v>
      </c>
      <c r="BY22">
        <v>1552.95</v>
      </c>
      <c r="BZ22">
        <v>-4449</v>
      </c>
      <c r="CA22">
        <v>615.745</v>
      </c>
      <c r="CB22">
        <v>1022.75</v>
      </c>
      <c r="CC22">
        <v>2371.31</v>
      </c>
      <c r="CD22">
        <v>151.51499999999999</v>
      </c>
      <c r="CE22">
        <v>2704.92</v>
      </c>
      <c r="CF22">
        <v>2992.6</v>
      </c>
      <c r="CG22">
        <v>3.7695500000000002</v>
      </c>
      <c r="CH22">
        <v>0</v>
      </c>
      <c r="CI22">
        <v>0</v>
      </c>
      <c r="CJ22">
        <v>47.252000000000002</v>
      </c>
      <c r="CK22">
        <v>47.252000000000002</v>
      </c>
      <c r="CL22">
        <v>0</v>
      </c>
      <c r="CM22">
        <v>3.58</v>
      </c>
      <c r="CN22">
        <v>0.02</v>
      </c>
      <c r="CO22">
        <v>0.85</v>
      </c>
      <c r="CP22">
        <v>3.86</v>
      </c>
      <c r="CQ22">
        <v>-4.51</v>
      </c>
      <c r="CR22">
        <v>1.7</v>
      </c>
      <c r="CS22">
        <v>4.6100000000000003</v>
      </c>
      <c r="CT22">
        <v>6.1</v>
      </c>
      <c r="CU22">
        <v>0.42</v>
      </c>
      <c r="CV22">
        <v>16.63</v>
      </c>
      <c r="CW22">
        <v>8.31</v>
      </c>
      <c r="CX22">
        <v>1.41</v>
      </c>
      <c r="CY22">
        <v>0</v>
      </c>
      <c r="CZ22">
        <v>0.22</v>
      </c>
      <c r="DA22">
        <v>4.55</v>
      </c>
      <c r="DB22">
        <v>-0.79</v>
      </c>
      <c r="DC22">
        <v>0.47</v>
      </c>
      <c r="DD22">
        <v>2.19</v>
      </c>
      <c r="DE22">
        <v>1.6</v>
      </c>
      <c r="DF22">
        <v>0.12</v>
      </c>
      <c r="DG22">
        <v>9.77</v>
      </c>
      <c r="DH22">
        <v>0.46804899999999999</v>
      </c>
      <c r="DI22">
        <v>0</v>
      </c>
      <c r="DJ22">
        <v>3.9219799999999999E-2</v>
      </c>
      <c r="DK22">
        <v>0.122077</v>
      </c>
      <c r="DL22">
        <v>-8.4555900000000007E-3</v>
      </c>
      <c r="DM22">
        <v>7.1403599999999998E-2</v>
      </c>
      <c r="DN22">
        <v>9.0801099999999996E-2</v>
      </c>
      <c r="DO22">
        <v>0.28698899999999999</v>
      </c>
      <c r="DP22">
        <v>2.56469E-2</v>
      </c>
      <c r="DQ22">
        <v>1.0957300000000001</v>
      </c>
      <c r="DR22">
        <v>0.62934699999999999</v>
      </c>
      <c r="DS22" t="s">
        <v>689</v>
      </c>
      <c r="DT22" t="s">
        <v>700</v>
      </c>
      <c r="DU22" t="s">
        <v>701</v>
      </c>
      <c r="DV22" t="s">
        <v>455</v>
      </c>
      <c r="DW22" s="117">
        <v>7.3403600000000003E-5</v>
      </c>
      <c r="DX22" s="117">
        <v>7.3408499999999994E-5</v>
      </c>
      <c r="EC22">
        <v>8.31</v>
      </c>
      <c r="ED22">
        <v>0</v>
      </c>
      <c r="EE22">
        <v>8.31</v>
      </c>
      <c r="EF22">
        <v>0</v>
      </c>
      <c r="EG22">
        <v>2.6</v>
      </c>
      <c r="EH22">
        <v>0</v>
      </c>
      <c r="EI22">
        <v>1.68</v>
      </c>
      <c r="EJ22">
        <v>4.5</v>
      </c>
      <c r="EK22">
        <v>1</v>
      </c>
      <c r="EL22">
        <v>1</v>
      </c>
      <c r="EM22">
        <v>2.8155999999999999</v>
      </c>
      <c r="EP22">
        <v>1</v>
      </c>
      <c r="EQ22">
        <v>1</v>
      </c>
      <c r="ER22">
        <v>32.357999999999997</v>
      </c>
      <c r="ES22">
        <v>32.835000000000001</v>
      </c>
      <c r="ET22">
        <v>32.301299999999998</v>
      </c>
      <c r="EU22">
        <v>32.776800000000001</v>
      </c>
      <c r="EV22">
        <v>410.661</v>
      </c>
      <c r="EW22">
        <v>0.97021299999999999</v>
      </c>
      <c r="EX22">
        <v>61.967399999999998</v>
      </c>
      <c r="EY22">
        <v>269.02800000000002</v>
      </c>
      <c r="EZ22">
        <v>0</v>
      </c>
      <c r="FA22">
        <v>-340.11</v>
      </c>
      <c r="FB22">
        <v>0</v>
      </c>
      <c r="FC22">
        <v>0</v>
      </c>
      <c r="FD22">
        <v>134.46700000000001</v>
      </c>
      <c r="FE22">
        <v>172.23699999999999</v>
      </c>
      <c r="FF22">
        <v>457.98599999999999</v>
      </c>
      <c r="FG22">
        <v>35.051499999999997</v>
      </c>
      <c r="FH22">
        <v>1202.26</v>
      </c>
      <c r="FI22">
        <v>0</v>
      </c>
      <c r="FJ22">
        <v>0</v>
      </c>
      <c r="FK22">
        <v>0</v>
      </c>
      <c r="FL22">
        <v>276.30599999999998</v>
      </c>
      <c r="FM22">
        <v>276.30599999999998</v>
      </c>
      <c r="FN22">
        <v>205.36500000000001</v>
      </c>
      <c r="FO22">
        <v>0.48522199999999999</v>
      </c>
      <c r="FP22">
        <v>30.983699999999999</v>
      </c>
      <c r="FQ22">
        <v>134.51400000000001</v>
      </c>
      <c r="FR22">
        <v>-113.37</v>
      </c>
      <c r="FS22">
        <v>67.2333</v>
      </c>
      <c r="FT22">
        <v>86.118300000000005</v>
      </c>
      <c r="FU22">
        <v>228.99299999999999</v>
      </c>
      <c r="FV22">
        <v>17.5258</v>
      </c>
      <c r="FW22">
        <v>657.84799999999996</v>
      </c>
      <c r="FX22">
        <v>0</v>
      </c>
      <c r="FY22">
        <v>0</v>
      </c>
      <c r="FZ22">
        <v>276.30599999999998</v>
      </c>
      <c r="GA22">
        <v>276.30599999999998</v>
      </c>
      <c r="GB22">
        <v>2.8155999999999999</v>
      </c>
      <c r="GC22">
        <v>4450.3</v>
      </c>
      <c r="GD22">
        <v>2274.5300000000002</v>
      </c>
      <c r="GE22">
        <v>51.109499999999997</v>
      </c>
      <c r="GF22">
        <v>2.8155999999999999</v>
      </c>
      <c r="GG22">
        <v>4450.3</v>
      </c>
      <c r="GH22">
        <v>2274.5300000000002</v>
      </c>
      <c r="GI22">
        <v>51.1096</v>
      </c>
      <c r="GJ22">
        <v>0</v>
      </c>
      <c r="GK22">
        <v>0</v>
      </c>
    </row>
    <row r="23" spans="1:193" x14ac:dyDescent="0.3">
      <c r="A23" s="110">
        <v>45966.799375000002</v>
      </c>
      <c r="B23" t="s">
        <v>720</v>
      </c>
      <c r="D23">
        <v>4</v>
      </c>
      <c r="E23">
        <v>1</v>
      </c>
      <c r="F23">
        <v>2700</v>
      </c>
      <c r="G23" t="s">
        <v>452</v>
      </c>
      <c r="H23" t="s">
        <v>453</v>
      </c>
      <c r="I23">
        <v>0</v>
      </c>
      <c r="J23">
        <v>0</v>
      </c>
      <c r="K23">
        <v>3.41</v>
      </c>
      <c r="L23">
        <v>25</v>
      </c>
      <c r="M23">
        <v>1864.59</v>
      </c>
      <c r="N23">
        <v>250.52199999999999</v>
      </c>
      <c r="O23">
        <v>345.11500000000001</v>
      </c>
      <c r="P23">
        <v>1500.26</v>
      </c>
      <c r="Q23">
        <v>0</v>
      </c>
      <c r="R23">
        <v>-4657.33</v>
      </c>
      <c r="S23">
        <v>0</v>
      </c>
      <c r="T23">
        <v>0</v>
      </c>
      <c r="U23">
        <v>615.745</v>
      </c>
      <c r="V23">
        <v>1048.3599999999999</v>
      </c>
      <c r="W23">
        <v>2371.31</v>
      </c>
      <c r="X23">
        <v>151.51499999999999</v>
      </c>
      <c r="Y23">
        <v>3490.09</v>
      </c>
      <c r="Z23">
        <v>3960.49</v>
      </c>
      <c r="AA23">
        <v>124.792</v>
      </c>
      <c r="AB23">
        <v>0</v>
      </c>
      <c r="AC23">
        <v>0</v>
      </c>
      <c r="AD23">
        <v>0</v>
      </c>
      <c r="AE23">
        <v>47.252000000000002</v>
      </c>
      <c r="AF23">
        <v>47.252000000000002</v>
      </c>
      <c r="AG23">
        <v>0</v>
      </c>
      <c r="AH23">
        <v>5.59</v>
      </c>
      <c r="AI23">
        <v>0.75</v>
      </c>
      <c r="AJ23">
        <v>0.86</v>
      </c>
      <c r="AK23">
        <v>3.71</v>
      </c>
      <c r="AL23">
        <v>0</v>
      </c>
      <c r="AM23">
        <v>-4.92</v>
      </c>
      <c r="AN23">
        <v>0</v>
      </c>
      <c r="AO23">
        <v>0</v>
      </c>
      <c r="AP23">
        <v>1.66</v>
      </c>
      <c r="AQ23">
        <v>4.66</v>
      </c>
      <c r="AR23">
        <v>6.06</v>
      </c>
      <c r="AS23">
        <v>0.42</v>
      </c>
      <c r="AT23">
        <v>18.79</v>
      </c>
      <c r="AU23">
        <v>10.91</v>
      </c>
      <c r="AV23">
        <v>2.2400000000000002</v>
      </c>
      <c r="AW23">
        <v>0.1</v>
      </c>
      <c r="AX23">
        <v>0.22</v>
      </c>
      <c r="AY23">
        <v>0.97</v>
      </c>
      <c r="AZ23">
        <v>-0.86</v>
      </c>
      <c r="BA23">
        <v>0</v>
      </c>
      <c r="BB23">
        <v>0</v>
      </c>
      <c r="BC23">
        <v>0.47</v>
      </c>
      <c r="BD23">
        <v>2.19</v>
      </c>
      <c r="BE23">
        <v>1.6</v>
      </c>
      <c r="BF23">
        <v>0.12</v>
      </c>
      <c r="BG23">
        <v>7.05</v>
      </c>
      <c r="BH23">
        <v>0.65833600000000003</v>
      </c>
      <c r="BI23">
        <v>2.8857500000000001E-4</v>
      </c>
      <c r="BJ23">
        <v>3.9408499999999999E-2</v>
      </c>
      <c r="BK23">
        <v>0.13963600000000001</v>
      </c>
      <c r="BL23">
        <v>0</v>
      </c>
      <c r="BM23">
        <v>-1.1912300000000001E-2</v>
      </c>
      <c r="BN23">
        <v>0</v>
      </c>
      <c r="BO23">
        <v>0</v>
      </c>
      <c r="BP23">
        <v>7.1403599999999998E-2</v>
      </c>
      <c r="BQ23">
        <v>9.1816800000000004E-2</v>
      </c>
      <c r="BR23">
        <v>0.28698899999999999</v>
      </c>
      <c r="BS23">
        <v>2.56469E-2</v>
      </c>
      <c r="BT23">
        <v>1.3016099999999999</v>
      </c>
      <c r="BU23">
        <v>0.837669</v>
      </c>
      <c r="BV23">
        <v>1864.69</v>
      </c>
      <c r="BW23">
        <v>250.54499999999999</v>
      </c>
      <c r="BX23">
        <v>345.11500000000001</v>
      </c>
      <c r="BY23">
        <v>1500.26</v>
      </c>
      <c r="BZ23">
        <v>-4657.33</v>
      </c>
      <c r="CA23">
        <v>615.745</v>
      </c>
      <c r="CB23">
        <v>1048.3599999999999</v>
      </c>
      <c r="CC23">
        <v>2371.31</v>
      </c>
      <c r="CD23">
        <v>151.51499999999999</v>
      </c>
      <c r="CE23">
        <v>3490.21</v>
      </c>
      <c r="CF23">
        <v>3960.61</v>
      </c>
      <c r="CG23">
        <v>124.806</v>
      </c>
      <c r="CH23">
        <v>0</v>
      </c>
      <c r="CI23">
        <v>0</v>
      </c>
      <c r="CJ23">
        <v>47.252000000000002</v>
      </c>
      <c r="CK23">
        <v>47.252000000000002</v>
      </c>
      <c r="CL23">
        <v>0</v>
      </c>
      <c r="CM23">
        <v>5.59</v>
      </c>
      <c r="CN23">
        <v>0.75</v>
      </c>
      <c r="CO23">
        <v>0.86</v>
      </c>
      <c r="CP23">
        <v>3.71</v>
      </c>
      <c r="CQ23">
        <v>-4.92</v>
      </c>
      <c r="CR23">
        <v>1.66</v>
      </c>
      <c r="CS23">
        <v>4.66</v>
      </c>
      <c r="CT23">
        <v>6.06</v>
      </c>
      <c r="CU23">
        <v>0.42</v>
      </c>
      <c r="CV23">
        <v>18.79</v>
      </c>
      <c r="CW23">
        <v>10.91</v>
      </c>
      <c r="CX23">
        <v>2.21</v>
      </c>
      <c r="CY23">
        <v>0.11</v>
      </c>
      <c r="CZ23">
        <v>0.22</v>
      </c>
      <c r="DA23">
        <v>4.3899999999999997</v>
      </c>
      <c r="DB23">
        <v>-0.86</v>
      </c>
      <c r="DC23">
        <v>0.47</v>
      </c>
      <c r="DD23">
        <v>2.2000000000000002</v>
      </c>
      <c r="DE23">
        <v>1.6</v>
      </c>
      <c r="DF23">
        <v>0.12</v>
      </c>
      <c r="DG23">
        <v>10.46</v>
      </c>
      <c r="DH23">
        <v>0.65837100000000004</v>
      </c>
      <c r="DI23">
        <v>2.8862499999999998E-4</v>
      </c>
      <c r="DJ23">
        <v>3.9408499999999999E-2</v>
      </c>
      <c r="DK23">
        <v>0.13963500000000001</v>
      </c>
      <c r="DL23">
        <v>-1.1912300000000001E-2</v>
      </c>
      <c r="DM23">
        <v>7.1403599999999998E-2</v>
      </c>
      <c r="DN23">
        <v>9.1816900000000007E-2</v>
      </c>
      <c r="DO23">
        <v>0.28698899999999999</v>
      </c>
      <c r="DP23">
        <v>2.56469E-2</v>
      </c>
      <c r="DQ23">
        <v>1.30165</v>
      </c>
      <c r="DR23">
        <v>0.837704</v>
      </c>
      <c r="DS23" t="s">
        <v>689</v>
      </c>
      <c r="DT23" t="s">
        <v>700</v>
      </c>
      <c r="DU23" t="s">
        <v>701</v>
      </c>
      <c r="DV23" t="s">
        <v>455</v>
      </c>
      <c r="DW23" s="117">
        <v>3.4749100000000002E-5</v>
      </c>
      <c r="DX23" s="117">
        <v>3.4717900000000002E-5</v>
      </c>
      <c r="EC23">
        <v>10.91</v>
      </c>
      <c r="ED23">
        <v>0</v>
      </c>
      <c r="EE23">
        <v>10.91</v>
      </c>
      <c r="EF23">
        <v>0</v>
      </c>
      <c r="EG23">
        <v>3.53</v>
      </c>
      <c r="EH23">
        <v>0</v>
      </c>
      <c r="EI23">
        <v>2.59</v>
      </c>
      <c r="EJ23">
        <v>4.34</v>
      </c>
      <c r="EK23">
        <v>1</v>
      </c>
      <c r="EL23">
        <v>1</v>
      </c>
      <c r="EM23">
        <v>2.7921999999999998</v>
      </c>
      <c r="EP23">
        <v>1</v>
      </c>
      <c r="EQ23">
        <v>1</v>
      </c>
      <c r="ER23">
        <v>27.334</v>
      </c>
      <c r="ES23">
        <v>27.707999999999998</v>
      </c>
      <c r="ET23">
        <v>27.273900000000001</v>
      </c>
      <c r="EU23">
        <v>27.646799999999999</v>
      </c>
      <c r="EV23">
        <v>640.79600000000005</v>
      </c>
      <c r="EW23">
        <v>29.659500000000001</v>
      </c>
      <c r="EX23">
        <v>62.265599999999999</v>
      </c>
      <c r="EY23">
        <v>277.81700000000001</v>
      </c>
      <c r="EZ23">
        <v>0</v>
      </c>
      <c r="FA23">
        <v>-370.22</v>
      </c>
      <c r="FB23">
        <v>0</v>
      </c>
      <c r="FC23">
        <v>0</v>
      </c>
      <c r="FD23">
        <v>134.46700000000001</v>
      </c>
      <c r="FE23">
        <v>175.01599999999999</v>
      </c>
      <c r="FF23">
        <v>457.98599999999999</v>
      </c>
      <c r="FG23">
        <v>35.051499999999997</v>
      </c>
      <c r="FH23">
        <v>1442.84</v>
      </c>
      <c r="FI23">
        <v>0</v>
      </c>
      <c r="FJ23">
        <v>0</v>
      </c>
      <c r="FK23">
        <v>0</v>
      </c>
      <c r="FL23">
        <v>276.30599999999998</v>
      </c>
      <c r="FM23">
        <v>276.30599999999998</v>
      </c>
      <c r="FN23">
        <v>320.41500000000002</v>
      </c>
      <c r="FO23">
        <v>14.831300000000001</v>
      </c>
      <c r="FP23">
        <v>31.1328</v>
      </c>
      <c r="FQ23">
        <v>138.90899999999999</v>
      </c>
      <c r="FR23">
        <v>-123.407</v>
      </c>
      <c r="FS23">
        <v>67.2333</v>
      </c>
      <c r="FT23">
        <v>87.507900000000006</v>
      </c>
      <c r="FU23">
        <v>228.99299999999999</v>
      </c>
      <c r="FV23">
        <v>17.5258</v>
      </c>
      <c r="FW23">
        <v>783.14099999999996</v>
      </c>
      <c r="FX23">
        <v>0</v>
      </c>
      <c r="FY23">
        <v>0</v>
      </c>
      <c r="FZ23">
        <v>276.30599999999998</v>
      </c>
      <c r="GA23">
        <v>276.30599999999998</v>
      </c>
      <c r="GB23">
        <v>2.7921999999999998</v>
      </c>
      <c r="GC23">
        <v>4658.6899999999996</v>
      </c>
      <c r="GD23">
        <v>2298.6</v>
      </c>
      <c r="GE23">
        <v>49.34</v>
      </c>
      <c r="GF23">
        <v>2.7921999999999998</v>
      </c>
      <c r="GG23">
        <v>4658.6899999999996</v>
      </c>
      <c r="GH23">
        <v>2298.6</v>
      </c>
      <c r="GI23">
        <v>49.3401</v>
      </c>
      <c r="GJ23">
        <v>0</v>
      </c>
      <c r="GK23">
        <v>0</v>
      </c>
    </row>
    <row r="24" spans="1:193" x14ac:dyDescent="0.3">
      <c r="A24" s="110">
        <v>45966.800034722219</v>
      </c>
      <c r="B24" t="s">
        <v>721</v>
      </c>
      <c r="D24">
        <v>5</v>
      </c>
      <c r="E24">
        <v>1</v>
      </c>
      <c r="F24">
        <v>2700</v>
      </c>
      <c r="G24" t="s">
        <v>452</v>
      </c>
      <c r="H24" t="s">
        <v>453</v>
      </c>
      <c r="I24">
        <v>0</v>
      </c>
      <c r="J24">
        <v>0</v>
      </c>
      <c r="K24">
        <v>3.62</v>
      </c>
      <c r="L24" t="s">
        <v>688</v>
      </c>
      <c r="M24">
        <v>927.63099999999997</v>
      </c>
      <c r="N24">
        <v>1.8488100000000001</v>
      </c>
      <c r="O24">
        <v>339.93599999999998</v>
      </c>
      <c r="P24">
        <v>1574.39</v>
      </c>
      <c r="Q24">
        <v>0</v>
      </c>
      <c r="R24">
        <v>-4357.8999999999996</v>
      </c>
      <c r="S24">
        <v>0</v>
      </c>
      <c r="T24">
        <v>0</v>
      </c>
      <c r="U24">
        <v>615.745</v>
      </c>
      <c r="V24">
        <v>1024.6600000000001</v>
      </c>
      <c r="W24">
        <v>2371.31</v>
      </c>
      <c r="X24">
        <v>151.51499999999999</v>
      </c>
      <c r="Y24">
        <v>2649.12</v>
      </c>
      <c r="Z24">
        <v>2843.8</v>
      </c>
      <c r="AA24">
        <v>1.57796</v>
      </c>
      <c r="AB24">
        <v>0</v>
      </c>
      <c r="AC24">
        <v>0</v>
      </c>
      <c r="AD24">
        <v>0</v>
      </c>
      <c r="AE24">
        <v>47.252000000000002</v>
      </c>
      <c r="AF24">
        <v>47.252000000000002</v>
      </c>
      <c r="AG24">
        <v>0</v>
      </c>
      <c r="AH24">
        <v>2.87</v>
      </c>
      <c r="AI24">
        <v>0</v>
      </c>
      <c r="AJ24">
        <v>0.85</v>
      </c>
      <c r="AK24">
        <v>3.89</v>
      </c>
      <c r="AL24">
        <v>0</v>
      </c>
      <c r="AM24">
        <v>-4.6500000000000004</v>
      </c>
      <c r="AN24">
        <v>0</v>
      </c>
      <c r="AO24">
        <v>0</v>
      </c>
      <c r="AP24">
        <v>1.69</v>
      </c>
      <c r="AQ24">
        <v>4.62</v>
      </c>
      <c r="AR24">
        <v>6.1</v>
      </c>
      <c r="AS24">
        <v>0.42</v>
      </c>
      <c r="AT24">
        <v>15.79</v>
      </c>
      <c r="AU24">
        <v>7.61</v>
      </c>
      <c r="AV24">
        <v>1.21</v>
      </c>
      <c r="AW24">
        <v>0</v>
      </c>
      <c r="AX24">
        <v>0.21</v>
      </c>
      <c r="AY24">
        <v>0.94</v>
      </c>
      <c r="AZ24">
        <v>-0.85</v>
      </c>
      <c r="BA24">
        <v>0</v>
      </c>
      <c r="BB24">
        <v>0</v>
      </c>
      <c r="BC24">
        <v>0.47</v>
      </c>
      <c r="BD24">
        <v>2.1800000000000002</v>
      </c>
      <c r="BE24">
        <v>1.6</v>
      </c>
      <c r="BF24">
        <v>0.12</v>
      </c>
      <c r="BG24">
        <v>5.88</v>
      </c>
      <c r="BH24">
        <v>0.38087300000000002</v>
      </c>
      <c r="BI24" s="117">
        <v>2.94711E-5</v>
      </c>
      <c r="BJ24">
        <v>3.88171E-2</v>
      </c>
      <c r="BK24">
        <v>0.12135</v>
      </c>
      <c r="BL24">
        <v>0</v>
      </c>
      <c r="BM24">
        <v>-1.2647800000000001E-2</v>
      </c>
      <c r="BN24">
        <v>0</v>
      </c>
      <c r="BO24">
        <v>0</v>
      </c>
      <c r="BP24">
        <v>7.1403599999999998E-2</v>
      </c>
      <c r="BQ24">
        <v>9.0926900000000005E-2</v>
      </c>
      <c r="BR24">
        <v>0.28698899999999999</v>
      </c>
      <c r="BS24">
        <v>2.56469E-2</v>
      </c>
      <c r="BT24">
        <v>1.00339</v>
      </c>
      <c r="BU24">
        <v>0.54106900000000002</v>
      </c>
      <c r="BV24">
        <v>927.75300000000004</v>
      </c>
      <c r="BW24">
        <v>1.8491500000000001</v>
      </c>
      <c r="BX24">
        <v>339.93599999999998</v>
      </c>
      <c r="BY24">
        <v>1574.39</v>
      </c>
      <c r="BZ24">
        <v>-4357.8999999999996</v>
      </c>
      <c r="CA24">
        <v>615.745</v>
      </c>
      <c r="CB24">
        <v>1024.6600000000001</v>
      </c>
      <c r="CC24">
        <v>2371.31</v>
      </c>
      <c r="CD24">
        <v>151.51499999999999</v>
      </c>
      <c r="CE24">
        <v>2649.24</v>
      </c>
      <c r="CF24">
        <v>2843.92</v>
      </c>
      <c r="CG24">
        <v>1.5782400000000001</v>
      </c>
      <c r="CH24">
        <v>0</v>
      </c>
      <c r="CI24">
        <v>0</v>
      </c>
      <c r="CJ24">
        <v>47.252000000000002</v>
      </c>
      <c r="CK24">
        <v>47.252000000000002</v>
      </c>
      <c r="CL24">
        <v>0</v>
      </c>
      <c r="CM24">
        <v>2.87</v>
      </c>
      <c r="CN24">
        <v>0</v>
      </c>
      <c r="CO24">
        <v>0.85</v>
      </c>
      <c r="CP24">
        <v>3.89</v>
      </c>
      <c r="CQ24">
        <v>-4.6500000000000004</v>
      </c>
      <c r="CR24">
        <v>1.69</v>
      </c>
      <c r="CS24">
        <v>4.62</v>
      </c>
      <c r="CT24">
        <v>6.1</v>
      </c>
      <c r="CU24">
        <v>0.42</v>
      </c>
      <c r="CV24">
        <v>15.79</v>
      </c>
      <c r="CW24">
        <v>7.61</v>
      </c>
      <c r="CX24">
        <v>1.18</v>
      </c>
      <c r="CY24">
        <v>0</v>
      </c>
      <c r="CZ24">
        <v>0.21</v>
      </c>
      <c r="DA24">
        <v>4.58</v>
      </c>
      <c r="DB24">
        <v>-0.85</v>
      </c>
      <c r="DC24">
        <v>0.47</v>
      </c>
      <c r="DD24">
        <v>2.19</v>
      </c>
      <c r="DE24">
        <v>1.6</v>
      </c>
      <c r="DF24">
        <v>0.12</v>
      </c>
      <c r="DG24">
        <v>9.5</v>
      </c>
      <c r="DH24">
        <v>0.38092799999999999</v>
      </c>
      <c r="DI24" s="117">
        <v>2.9476100000000001E-5</v>
      </c>
      <c r="DJ24">
        <v>3.88171E-2</v>
      </c>
      <c r="DK24">
        <v>0.12135</v>
      </c>
      <c r="DL24">
        <v>-1.2647800000000001E-2</v>
      </c>
      <c r="DM24">
        <v>7.1403599999999998E-2</v>
      </c>
      <c r="DN24">
        <v>9.0926900000000005E-2</v>
      </c>
      <c r="DO24">
        <v>0.28698899999999999</v>
      </c>
      <c r="DP24">
        <v>2.56469E-2</v>
      </c>
      <c r="DQ24">
        <v>1.0034400000000001</v>
      </c>
      <c r="DR24">
        <v>0.54112400000000005</v>
      </c>
      <c r="DS24" t="s">
        <v>689</v>
      </c>
      <c r="DT24" t="s">
        <v>700</v>
      </c>
      <c r="DU24" t="s">
        <v>701</v>
      </c>
      <c r="DV24" t="s">
        <v>455</v>
      </c>
      <c r="DW24" s="117">
        <v>5.48722E-5</v>
      </c>
      <c r="DX24" s="117">
        <v>5.4870200000000002E-5</v>
      </c>
      <c r="EC24">
        <v>7.61</v>
      </c>
      <c r="ED24">
        <v>0</v>
      </c>
      <c r="EE24">
        <v>7.61</v>
      </c>
      <c r="EF24">
        <v>0</v>
      </c>
      <c r="EG24">
        <v>2.36</v>
      </c>
      <c r="EH24">
        <v>0</v>
      </c>
      <c r="EI24">
        <v>1.44</v>
      </c>
      <c r="EJ24">
        <v>4.53</v>
      </c>
      <c r="EK24">
        <v>1</v>
      </c>
      <c r="EL24">
        <v>1</v>
      </c>
      <c r="EM24">
        <v>2.6395</v>
      </c>
      <c r="EP24">
        <v>1</v>
      </c>
      <c r="EQ24">
        <v>1</v>
      </c>
      <c r="ER24">
        <v>34</v>
      </c>
      <c r="ES24">
        <v>34.51</v>
      </c>
      <c r="ET24">
        <v>33.954000000000001</v>
      </c>
      <c r="EU24">
        <v>34.463200000000001</v>
      </c>
      <c r="EV24">
        <v>345.15499999999997</v>
      </c>
      <c r="EW24">
        <v>0.36749700000000002</v>
      </c>
      <c r="EX24">
        <v>61.331099999999999</v>
      </c>
      <c r="EY24">
        <v>269.02</v>
      </c>
      <c r="EZ24">
        <v>0</v>
      </c>
      <c r="FA24">
        <v>-363.30200000000002</v>
      </c>
      <c r="FB24">
        <v>0</v>
      </c>
      <c r="FC24">
        <v>0</v>
      </c>
      <c r="FD24">
        <v>134.46700000000001</v>
      </c>
      <c r="FE24">
        <v>172.85599999999999</v>
      </c>
      <c r="FF24">
        <v>457.98599999999999</v>
      </c>
      <c r="FG24">
        <v>35.051499999999997</v>
      </c>
      <c r="FH24">
        <v>1112.93</v>
      </c>
      <c r="FI24">
        <v>0</v>
      </c>
      <c r="FJ24">
        <v>0</v>
      </c>
      <c r="FK24">
        <v>0</v>
      </c>
      <c r="FL24">
        <v>276.30599999999998</v>
      </c>
      <c r="FM24">
        <v>276.30599999999998</v>
      </c>
      <c r="FN24">
        <v>172.601</v>
      </c>
      <c r="FO24">
        <v>0.183781</v>
      </c>
      <c r="FP24">
        <v>30.665600000000001</v>
      </c>
      <c r="FQ24">
        <v>134.51</v>
      </c>
      <c r="FR24">
        <v>-121.101</v>
      </c>
      <c r="FS24">
        <v>67.2333</v>
      </c>
      <c r="FT24">
        <v>86.428100000000001</v>
      </c>
      <c r="FU24">
        <v>228.99299999999999</v>
      </c>
      <c r="FV24">
        <v>17.5258</v>
      </c>
      <c r="FW24">
        <v>617.04</v>
      </c>
      <c r="FX24">
        <v>0</v>
      </c>
      <c r="FY24">
        <v>0</v>
      </c>
      <c r="FZ24">
        <v>276.30599999999998</v>
      </c>
      <c r="GA24">
        <v>276.30599999999998</v>
      </c>
      <c r="GB24">
        <v>2.6395</v>
      </c>
      <c r="GC24">
        <v>4359.18</v>
      </c>
      <c r="GD24">
        <v>2152.56</v>
      </c>
      <c r="GE24">
        <v>49.379899999999999</v>
      </c>
      <c r="GF24">
        <v>2.6395</v>
      </c>
      <c r="GG24">
        <v>4359.18</v>
      </c>
      <c r="GH24">
        <v>2152.56</v>
      </c>
      <c r="GI24">
        <v>49.379899999999999</v>
      </c>
      <c r="GJ24">
        <v>0</v>
      </c>
      <c r="GK24">
        <v>0</v>
      </c>
    </row>
    <row r="25" spans="1:193" x14ac:dyDescent="0.3">
      <c r="A25" s="110">
        <v>45966.800694444442</v>
      </c>
      <c r="B25" t="s">
        <v>722</v>
      </c>
      <c r="D25">
        <v>6</v>
      </c>
      <c r="E25">
        <v>1</v>
      </c>
      <c r="F25">
        <v>2700</v>
      </c>
      <c r="G25" t="s">
        <v>452</v>
      </c>
      <c r="H25" t="s">
        <v>453</v>
      </c>
      <c r="I25">
        <v>0</v>
      </c>
      <c r="J25">
        <v>0</v>
      </c>
      <c r="K25">
        <v>3.39</v>
      </c>
      <c r="L25" t="s">
        <v>688</v>
      </c>
      <c r="M25">
        <v>367.31900000000002</v>
      </c>
      <c r="N25">
        <v>77.908699999999996</v>
      </c>
      <c r="O25">
        <v>351.67</v>
      </c>
      <c r="P25">
        <v>1179.97</v>
      </c>
      <c r="Q25">
        <v>0</v>
      </c>
      <c r="R25">
        <v>-4760.51</v>
      </c>
      <c r="S25">
        <v>0</v>
      </c>
      <c r="T25">
        <v>0</v>
      </c>
      <c r="U25">
        <v>615.745</v>
      </c>
      <c r="V25">
        <v>1065.75</v>
      </c>
      <c r="W25">
        <v>2371.31</v>
      </c>
      <c r="X25">
        <v>151.51499999999999</v>
      </c>
      <c r="Y25">
        <v>1420.68</v>
      </c>
      <c r="Z25">
        <v>1976.87</v>
      </c>
      <c r="AA25">
        <v>28.980499999999999</v>
      </c>
      <c r="AB25">
        <v>0</v>
      </c>
      <c r="AC25">
        <v>0</v>
      </c>
      <c r="AD25">
        <v>0</v>
      </c>
      <c r="AE25">
        <v>47.252000000000002</v>
      </c>
      <c r="AF25">
        <v>47.252000000000002</v>
      </c>
      <c r="AG25">
        <v>0</v>
      </c>
      <c r="AH25">
        <v>1.1499999999999999</v>
      </c>
      <c r="AI25">
        <v>0.24</v>
      </c>
      <c r="AJ25">
        <v>0.88</v>
      </c>
      <c r="AK25">
        <v>2.87</v>
      </c>
      <c r="AL25">
        <v>0</v>
      </c>
      <c r="AM25">
        <v>-4.84</v>
      </c>
      <c r="AN25">
        <v>0</v>
      </c>
      <c r="AO25">
        <v>0</v>
      </c>
      <c r="AP25">
        <v>1.65</v>
      </c>
      <c r="AQ25">
        <v>4.71</v>
      </c>
      <c r="AR25">
        <v>6.06</v>
      </c>
      <c r="AS25">
        <v>0.41</v>
      </c>
      <c r="AT25">
        <v>13.13</v>
      </c>
      <c r="AU25">
        <v>5.14</v>
      </c>
      <c r="AV25">
        <v>0.54</v>
      </c>
      <c r="AW25">
        <v>0.04</v>
      </c>
      <c r="AX25">
        <v>0.22</v>
      </c>
      <c r="AY25">
        <v>0.7</v>
      </c>
      <c r="AZ25">
        <v>-0.94</v>
      </c>
      <c r="BA25">
        <v>0</v>
      </c>
      <c r="BB25">
        <v>0</v>
      </c>
      <c r="BC25">
        <v>0.47</v>
      </c>
      <c r="BD25">
        <v>2.2000000000000002</v>
      </c>
      <c r="BE25">
        <v>1.6</v>
      </c>
      <c r="BF25">
        <v>0.12</v>
      </c>
      <c r="BG25">
        <v>4.95</v>
      </c>
      <c r="BH25">
        <v>0.12859799999999999</v>
      </c>
      <c r="BI25">
        <v>7.7756199999999996E-3</v>
      </c>
      <c r="BJ25">
        <v>4.0157100000000001E-2</v>
      </c>
      <c r="BK25">
        <v>9.5041799999999996E-2</v>
      </c>
      <c r="BL25">
        <v>0</v>
      </c>
      <c r="BM25">
        <v>-1.5686599999999998E-2</v>
      </c>
      <c r="BN25">
        <v>0</v>
      </c>
      <c r="BO25">
        <v>0</v>
      </c>
      <c r="BP25">
        <v>7.1403599999999998E-2</v>
      </c>
      <c r="BQ25">
        <v>9.6504199999999998E-2</v>
      </c>
      <c r="BR25">
        <v>0.28698899999999999</v>
      </c>
      <c r="BS25">
        <v>2.56469E-2</v>
      </c>
      <c r="BT25">
        <v>0.736429</v>
      </c>
      <c r="BU25">
        <v>0.27157199999999998</v>
      </c>
      <c r="BV25">
        <v>367.42500000000001</v>
      </c>
      <c r="BW25">
        <v>77.924999999999997</v>
      </c>
      <c r="BX25">
        <v>351.67</v>
      </c>
      <c r="BY25">
        <v>1179.97</v>
      </c>
      <c r="BZ25">
        <v>-4760.51</v>
      </c>
      <c r="CA25">
        <v>615.745</v>
      </c>
      <c r="CB25">
        <v>1065.75</v>
      </c>
      <c r="CC25">
        <v>2371.31</v>
      </c>
      <c r="CD25">
        <v>151.51499999999999</v>
      </c>
      <c r="CE25">
        <v>1420.8</v>
      </c>
      <c r="CF25">
        <v>1976.99</v>
      </c>
      <c r="CG25">
        <v>28.988299999999999</v>
      </c>
      <c r="CH25">
        <v>0</v>
      </c>
      <c r="CI25">
        <v>0</v>
      </c>
      <c r="CJ25">
        <v>47.252000000000002</v>
      </c>
      <c r="CK25">
        <v>47.252000000000002</v>
      </c>
      <c r="CL25">
        <v>0</v>
      </c>
      <c r="CM25">
        <v>1.1499999999999999</v>
      </c>
      <c r="CN25">
        <v>0.24</v>
      </c>
      <c r="CO25">
        <v>0.88</v>
      </c>
      <c r="CP25">
        <v>2.87</v>
      </c>
      <c r="CQ25">
        <v>-4.84</v>
      </c>
      <c r="CR25">
        <v>1.65</v>
      </c>
      <c r="CS25">
        <v>4.71</v>
      </c>
      <c r="CT25">
        <v>6.06</v>
      </c>
      <c r="CU25">
        <v>0.41</v>
      </c>
      <c r="CV25">
        <v>13.13</v>
      </c>
      <c r="CW25">
        <v>5.14</v>
      </c>
      <c r="CX25">
        <v>0.52</v>
      </c>
      <c r="CY25">
        <v>0.04</v>
      </c>
      <c r="CZ25">
        <v>0.22</v>
      </c>
      <c r="DA25">
        <v>4.0999999999999996</v>
      </c>
      <c r="DB25">
        <v>-0.94</v>
      </c>
      <c r="DC25">
        <v>0.47</v>
      </c>
      <c r="DD25">
        <v>2.21</v>
      </c>
      <c r="DE25">
        <v>1.6</v>
      </c>
      <c r="DF25">
        <v>0.12</v>
      </c>
      <c r="DG25">
        <v>8.34</v>
      </c>
      <c r="DH25">
        <v>0.128637</v>
      </c>
      <c r="DI25">
        <v>7.7751499999999998E-3</v>
      </c>
      <c r="DJ25">
        <v>4.0157100000000001E-2</v>
      </c>
      <c r="DK25">
        <v>9.5041799999999996E-2</v>
      </c>
      <c r="DL25">
        <v>-1.5686599999999998E-2</v>
      </c>
      <c r="DM25">
        <v>7.1403599999999998E-2</v>
      </c>
      <c r="DN25">
        <v>9.6504099999999995E-2</v>
      </c>
      <c r="DO25">
        <v>0.28698899999999999</v>
      </c>
      <c r="DP25">
        <v>2.56469E-2</v>
      </c>
      <c r="DQ25">
        <v>0.73646800000000001</v>
      </c>
      <c r="DR25">
        <v>0.27161200000000002</v>
      </c>
      <c r="DS25" t="s">
        <v>689</v>
      </c>
      <c r="DT25" t="s">
        <v>700</v>
      </c>
      <c r="DU25" t="s">
        <v>701</v>
      </c>
      <c r="DV25" t="s">
        <v>455</v>
      </c>
      <c r="DW25" s="117">
        <v>3.9254300000000001E-5</v>
      </c>
      <c r="DX25" s="117">
        <v>3.9296699999999999E-5</v>
      </c>
      <c r="EC25">
        <v>5.14</v>
      </c>
      <c r="ED25">
        <v>0</v>
      </c>
      <c r="EE25">
        <v>5.14</v>
      </c>
      <c r="EF25">
        <v>0</v>
      </c>
      <c r="EG25">
        <v>1.5</v>
      </c>
      <c r="EH25">
        <v>0</v>
      </c>
      <c r="EI25">
        <v>0.83</v>
      </c>
      <c r="EJ25">
        <v>4.05</v>
      </c>
      <c r="EK25">
        <v>1</v>
      </c>
      <c r="EL25">
        <v>1</v>
      </c>
      <c r="EM25">
        <v>2.8338000000000001</v>
      </c>
      <c r="EP25">
        <v>1</v>
      </c>
      <c r="EQ25">
        <v>1</v>
      </c>
      <c r="ER25">
        <v>34.058999999999997</v>
      </c>
      <c r="ES25">
        <v>34.57</v>
      </c>
      <c r="ET25">
        <v>33.9514</v>
      </c>
      <c r="EU25">
        <v>34.460599999999999</v>
      </c>
      <c r="EV25">
        <v>153.79300000000001</v>
      </c>
      <c r="EW25">
        <v>10.356</v>
      </c>
      <c r="EX25">
        <v>63.448300000000003</v>
      </c>
      <c r="EY25">
        <v>200.71700000000001</v>
      </c>
      <c r="EZ25">
        <v>0</v>
      </c>
      <c r="FA25">
        <v>-404.54399999999998</v>
      </c>
      <c r="FB25">
        <v>0</v>
      </c>
      <c r="FC25">
        <v>0</v>
      </c>
      <c r="FD25">
        <v>134.46700000000001</v>
      </c>
      <c r="FE25">
        <v>180.20599999999999</v>
      </c>
      <c r="FF25">
        <v>457.98599999999999</v>
      </c>
      <c r="FG25">
        <v>35.051499999999997</v>
      </c>
      <c r="FH25">
        <v>831.48099999999999</v>
      </c>
      <c r="FI25">
        <v>0</v>
      </c>
      <c r="FJ25">
        <v>0</v>
      </c>
      <c r="FK25">
        <v>0</v>
      </c>
      <c r="FL25">
        <v>276.30599999999998</v>
      </c>
      <c r="FM25">
        <v>276.30599999999998</v>
      </c>
      <c r="FN25">
        <v>76.918400000000005</v>
      </c>
      <c r="FO25">
        <v>5.17903</v>
      </c>
      <c r="FP25">
        <v>31.7242</v>
      </c>
      <c r="FQ25">
        <v>100.358</v>
      </c>
      <c r="FR25">
        <v>-134.84800000000001</v>
      </c>
      <c r="FS25">
        <v>67.2333</v>
      </c>
      <c r="FT25">
        <v>90.102900000000005</v>
      </c>
      <c r="FU25">
        <v>228.99299999999999</v>
      </c>
      <c r="FV25">
        <v>17.5258</v>
      </c>
      <c r="FW25">
        <v>483.18700000000001</v>
      </c>
      <c r="FX25">
        <v>0</v>
      </c>
      <c r="FY25">
        <v>0</v>
      </c>
      <c r="FZ25">
        <v>276.30599999999998</v>
      </c>
      <c r="GA25">
        <v>276.30599999999998</v>
      </c>
      <c r="GB25">
        <v>2.8338000000000001</v>
      </c>
      <c r="GC25">
        <v>4761.8999999999996</v>
      </c>
      <c r="GD25">
        <v>2531.92</v>
      </c>
      <c r="GE25">
        <v>53.170400000000001</v>
      </c>
      <c r="GF25">
        <v>2.8338000000000001</v>
      </c>
      <c r="GG25">
        <v>4761.8999999999996</v>
      </c>
      <c r="GH25">
        <v>2531.92</v>
      </c>
      <c r="GI25">
        <v>53.170299999999997</v>
      </c>
      <c r="GJ25">
        <v>0</v>
      </c>
      <c r="GK25">
        <v>0</v>
      </c>
    </row>
    <row r="26" spans="1:193" x14ac:dyDescent="0.3">
      <c r="A26" s="110">
        <v>45966.801354166666</v>
      </c>
      <c r="B26" t="s">
        <v>723</v>
      </c>
      <c r="D26">
        <v>7</v>
      </c>
      <c r="E26">
        <v>1</v>
      </c>
      <c r="F26">
        <v>2700</v>
      </c>
      <c r="G26" t="s">
        <v>452</v>
      </c>
      <c r="H26" t="s">
        <v>453</v>
      </c>
      <c r="I26">
        <v>0</v>
      </c>
      <c r="J26">
        <v>0</v>
      </c>
      <c r="K26">
        <v>3.33</v>
      </c>
      <c r="L26" t="s">
        <v>688</v>
      </c>
      <c r="M26">
        <v>296.351</v>
      </c>
      <c r="N26">
        <v>164.215</v>
      </c>
      <c r="O26">
        <v>350.33800000000002</v>
      </c>
      <c r="P26">
        <v>1148.68</v>
      </c>
      <c r="Q26">
        <v>0</v>
      </c>
      <c r="R26">
        <v>-4282.7</v>
      </c>
      <c r="S26">
        <v>0</v>
      </c>
      <c r="T26">
        <v>0</v>
      </c>
      <c r="U26">
        <v>615.745</v>
      </c>
      <c r="V26">
        <v>1075.1400000000001</v>
      </c>
      <c r="W26">
        <v>2371.31</v>
      </c>
      <c r="X26">
        <v>151.51499999999999</v>
      </c>
      <c r="Y26">
        <v>1890.59</v>
      </c>
      <c r="Z26">
        <v>1959.58</v>
      </c>
      <c r="AA26">
        <v>68.068700000000007</v>
      </c>
      <c r="AB26">
        <v>0</v>
      </c>
      <c r="AC26">
        <v>0</v>
      </c>
      <c r="AD26">
        <v>0</v>
      </c>
      <c r="AE26">
        <v>47.252000000000002</v>
      </c>
      <c r="AF26">
        <v>47.252000000000002</v>
      </c>
      <c r="AG26">
        <v>0</v>
      </c>
      <c r="AH26">
        <v>0.81</v>
      </c>
      <c r="AI26">
        <v>0.62</v>
      </c>
      <c r="AJ26">
        <v>0.87</v>
      </c>
      <c r="AK26">
        <v>2.76</v>
      </c>
      <c r="AL26">
        <v>0</v>
      </c>
      <c r="AM26">
        <v>-4.43</v>
      </c>
      <c r="AN26">
        <v>0</v>
      </c>
      <c r="AO26">
        <v>0</v>
      </c>
      <c r="AP26">
        <v>1.71</v>
      </c>
      <c r="AQ26">
        <v>4.76</v>
      </c>
      <c r="AR26">
        <v>6.11</v>
      </c>
      <c r="AS26">
        <v>0.41</v>
      </c>
      <c r="AT26">
        <v>13.62</v>
      </c>
      <c r="AU26">
        <v>5.0599999999999996</v>
      </c>
      <c r="AV26">
        <v>0.39</v>
      </c>
      <c r="AW26">
        <v>7.0000000000000007E-2</v>
      </c>
      <c r="AX26">
        <v>0.22</v>
      </c>
      <c r="AY26">
        <v>0.69</v>
      </c>
      <c r="AZ26">
        <v>-0.89</v>
      </c>
      <c r="BA26">
        <v>0</v>
      </c>
      <c r="BB26">
        <v>0</v>
      </c>
      <c r="BC26">
        <v>0.47</v>
      </c>
      <c r="BD26">
        <v>2.21</v>
      </c>
      <c r="BE26">
        <v>1.6</v>
      </c>
      <c r="BF26">
        <v>0.12</v>
      </c>
      <c r="BG26">
        <v>4.88</v>
      </c>
      <c r="BH26">
        <v>6.6558800000000001E-2</v>
      </c>
      <c r="BI26">
        <v>9.6228400000000006E-3</v>
      </c>
      <c r="BJ26">
        <v>4.0004900000000003E-2</v>
      </c>
      <c r="BK26">
        <v>9.5151299999999994E-2</v>
      </c>
      <c r="BL26">
        <v>0</v>
      </c>
      <c r="BM26">
        <v>-1.5418899999999999E-2</v>
      </c>
      <c r="BN26">
        <v>0</v>
      </c>
      <c r="BO26">
        <v>0</v>
      </c>
      <c r="BP26">
        <v>7.1403599999999998E-2</v>
      </c>
      <c r="BQ26">
        <v>9.7527299999999997E-2</v>
      </c>
      <c r="BR26">
        <v>0.28698899999999999</v>
      </c>
      <c r="BS26">
        <v>2.56469E-2</v>
      </c>
      <c r="BT26">
        <v>0.67748600000000003</v>
      </c>
      <c r="BU26">
        <v>0.211338</v>
      </c>
      <c r="BV26">
        <v>296.47899999999998</v>
      </c>
      <c r="BW26">
        <v>164.28299999999999</v>
      </c>
      <c r="BX26">
        <v>350.33800000000002</v>
      </c>
      <c r="BY26">
        <v>1148.68</v>
      </c>
      <c r="BZ26">
        <v>-4282.7</v>
      </c>
      <c r="CA26">
        <v>615.745</v>
      </c>
      <c r="CB26">
        <v>1075.1400000000001</v>
      </c>
      <c r="CC26">
        <v>2371.31</v>
      </c>
      <c r="CD26">
        <v>151.51499999999999</v>
      </c>
      <c r="CE26">
        <v>1890.78</v>
      </c>
      <c r="CF26">
        <v>1959.78</v>
      </c>
      <c r="CG26">
        <v>68.0989</v>
      </c>
      <c r="CH26">
        <v>0</v>
      </c>
      <c r="CI26">
        <v>0</v>
      </c>
      <c r="CJ26">
        <v>47.252000000000002</v>
      </c>
      <c r="CK26">
        <v>47.252000000000002</v>
      </c>
      <c r="CL26">
        <v>0</v>
      </c>
      <c r="CM26">
        <v>0.81</v>
      </c>
      <c r="CN26">
        <v>0.62</v>
      </c>
      <c r="CO26">
        <v>0.87</v>
      </c>
      <c r="CP26">
        <v>2.76</v>
      </c>
      <c r="CQ26">
        <v>-4.43</v>
      </c>
      <c r="CR26">
        <v>1.71</v>
      </c>
      <c r="CS26">
        <v>4.76</v>
      </c>
      <c r="CT26">
        <v>6.11</v>
      </c>
      <c r="CU26">
        <v>0.41</v>
      </c>
      <c r="CV26">
        <v>13.62</v>
      </c>
      <c r="CW26">
        <v>5.0599999999999996</v>
      </c>
      <c r="CX26">
        <v>0.37</v>
      </c>
      <c r="CY26">
        <v>0.08</v>
      </c>
      <c r="CZ26">
        <v>0.22</v>
      </c>
      <c r="DA26">
        <v>4.03</v>
      </c>
      <c r="DB26">
        <v>-0.89</v>
      </c>
      <c r="DC26">
        <v>0.47</v>
      </c>
      <c r="DD26">
        <v>2.21</v>
      </c>
      <c r="DE26">
        <v>1.6</v>
      </c>
      <c r="DF26">
        <v>0.12</v>
      </c>
      <c r="DG26">
        <v>8.2100000000000009</v>
      </c>
      <c r="DH26">
        <v>6.6586099999999995E-2</v>
      </c>
      <c r="DI26">
        <v>9.6204700000000008E-3</v>
      </c>
      <c r="DJ26">
        <v>4.0004900000000003E-2</v>
      </c>
      <c r="DK26">
        <v>9.5151299999999994E-2</v>
      </c>
      <c r="DL26">
        <v>-1.5418899999999999E-2</v>
      </c>
      <c r="DM26">
        <v>7.1403599999999998E-2</v>
      </c>
      <c r="DN26">
        <v>9.7527299999999997E-2</v>
      </c>
      <c r="DO26">
        <v>0.28698899999999999</v>
      </c>
      <c r="DP26">
        <v>2.56469E-2</v>
      </c>
      <c r="DQ26">
        <v>0.67751099999999997</v>
      </c>
      <c r="DR26">
        <v>0.211363</v>
      </c>
      <c r="DS26" t="s">
        <v>689</v>
      </c>
      <c r="DT26" t="s">
        <v>700</v>
      </c>
      <c r="DU26" t="s">
        <v>701</v>
      </c>
      <c r="DV26" t="s">
        <v>455</v>
      </c>
      <c r="DW26" s="117">
        <v>2.4956800000000001E-5</v>
      </c>
      <c r="DX26" s="117">
        <v>2.4953600000000001E-5</v>
      </c>
      <c r="EC26">
        <v>5.0599999999999996</v>
      </c>
      <c r="ED26">
        <v>0</v>
      </c>
      <c r="EE26">
        <v>5.0599999999999996</v>
      </c>
      <c r="EF26">
        <v>0</v>
      </c>
      <c r="EG26">
        <v>1.37</v>
      </c>
      <c r="EH26">
        <v>0</v>
      </c>
      <c r="EI26">
        <v>0.72</v>
      </c>
      <c r="EJ26">
        <v>3.98</v>
      </c>
      <c r="EK26">
        <v>1</v>
      </c>
      <c r="EL26">
        <v>1</v>
      </c>
      <c r="EM26">
        <v>2.6943999999999999</v>
      </c>
      <c r="EP26">
        <v>1</v>
      </c>
      <c r="EQ26">
        <v>1</v>
      </c>
      <c r="ER26">
        <v>34.246000000000002</v>
      </c>
      <c r="ES26">
        <v>34.762</v>
      </c>
      <c r="ET26">
        <v>34.085099999999997</v>
      </c>
      <c r="EU26">
        <v>34.597000000000001</v>
      </c>
      <c r="EV26">
        <v>111.64</v>
      </c>
      <c r="EW26">
        <v>21.286300000000001</v>
      </c>
      <c r="EX26">
        <v>63.207999999999998</v>
      </c>
      <c r="EY26">
        <v>196.619</v>
      </c>
      <c r="EZ26">
        <v>0</v>
      </c>
      <c r="FA26">
        <v>-382.29599999999999</v>
      </c>
      <c r="FB26">
        <v>0</v>
      </c>
      <c r="FC26">
        <v>0</v>
      </c>
      <c r="FD26">
        <v>134.46700000000001</v>
      </c>
      <c r="FE26">
        <v>181.79499999999999</v>
      </c>
      <c r="FF26">
        <v>457.98599999999999</v>
      </c>
      <c r="FG26">
        <v>35.051499999999997</v>
      </c>
      <c r="FH26">
        <v>819.75699999999995</v>
      </c>
      <c r="FI26">
        <v>0</v>
      </c>
      <c r="FJ26">
        <v>0</v>
      </c>
      <c r="FK26">
        <v>0</v>
      </c>
      <c r="FL26">
        <v>276.30599999999998</v>
      </c>
      <c r="FM26">
        <v>276.30599999999998</v>
      </c>
      <c r="FN26">
        <v>55.844299999999997</v>
      </c>
      <c r="FO26">
        <v>10.6465</v>
      </c>
      <c r="FP26">
        <v>31.603999999999999</v>
      </c>
      <c r="FQ26">
        <v>98.309299999999993</v>
      </c>
      <c r="FR26">
        <v>-127.432</v>
      </c>
      <c r="FS26">
        <v>67.2333</v>
      </c>
      <c r="FT26">
        <v>90.8977</v>
      </c>
      <c r="FU26">
        <v>228.99299999999999</v>
      </c>
      <c r="FV26">
        <v>17.5258</v>
      </c>
      <c r="FW26">
        <v>473.62200000000001</v>
      </c>
      <c r="FX26">
        <v>0</v>
      </c>
      <c r="FY26">
        <v>0</v>
      </c>
      <c r="FZ26">
        <v>276.30599999999998</v>
      </c>
      <c r="GA26">
        <v>276.30599999999998</v>
      </c>
      <c r="GB26">
        <v>2.6943999999999999</v>
      </c>
      <c r="GC26">
        <v>4283.95</v>
      </c>
      <c r="GD26">
        <v>2102.04</v>
      </c>
      <c r="GE26">
        <v>49.067599999999999</v>
      </c>
      <c r="GF26">
        <v>2.6943999999999999</v>
      </c>
      <c r="GG26">
        <v>4283.95</v>
      </c>
      <c r="GH26">
        <v>2102.02</v>
      </c>
      <c r="GI26">
        <v>49.067300000000003</v>
      </c>
      <c r="GJ26">
        <v>0</v>
      </c>
      <c r="GK26">
        <v>0</v>
      </c>
    </row>
    <row r="27" spans="1:193" x14ac:dyDescent="0.3">
      <c r="A27" s="110">
        <v>45966.802048611113</v>
      </c>
      <c r="B27" t="s">
        <v>724</v>
      </c>
      <c r="D27">
        <v>8</v>
      </c>
      <c r="E27">
        <v>1</v>
      </c>
      <c r="F27">
        <v>2700</v>
      </c>
      <c r="G27" t="s">
        <v>452</v>
      </c>
      <c r="H27" t="s">
        <v>453</v>
      </c>
      <c r="I27">
        <v>0</v>
      </c>
      <c r="J27">
        <v>0</v>
      </c>
      <c r="K27">
        <v>3.26</v>
      </c>
      <c r="L27">
        <v>54</v>
      </c>
      <c r="M27">
        <v>374.05500000000001</v>
      </c>
      <c r="N27">
        <v>719.15899999999999</v>
      </c>
      <c r="O27">
        <v>352.928</v>
      </c>
      <c r="P27">
        <v>1090.22</v>
      </c>
      <c r="Q27">
        <v>0</v>
      </c>
      <c r="R27">
        <v>-4786.0600000000004</v>
      </c>
      <c r="S27">
        <v>0</v>
      </c>
      <c r="T27">
        <v>0</v>
      </c>
      <c r="U27">
        <v>615.745</v>
      </c>
      <c r="V27">
        <v>1092.01</v>
      </c>
      <c r="W27">
        <v>2371.31</v>
      </c>
      <c r="X27">
        <v>151.51499999999999</v>
      </c>
      <c r="Y27">
        <v>1980.88</v>
      </c>
      <c r="Z27">
        <v>2536.36</v>
      </c>
      <c r="AA27">
        <v>269.79399999999998</v>
      </c>
      <c r="AB27">
        <v>0</v>
      </c>
      <c r="AC27">
        <v>0</v>
      </c>
      <c r="AD27">
        <v>0</v>
      </c>
      <c r="AE27">
        <v>47.252000000000002</v>
      </c>
      <c r="AF27">
        <v>47.252000000000002</v>
      </c>
      <c r="AG27">
        <v>0</v>
      </c>
      <c r="AH27">
        <v>1.18</v>
      </c>
      <c r="AI27">
        <v>1.83</v>
      </c>
      <c r="AJ27">
        <v>0.88</v>
      </c>
      <c r="AK27">
        <v>2.66</v>
      </c>
      <c r="AL27">
        <v>0</v>
      </c>
      <c r="AM27">
        <v>-5.15</v>
      </c>
      <c r="AN27">
        <v>0</v>
      </c>
      <c r="AO27">
        <v>0</v>
      </c>
      <c r="AP27">
        <v>1.63</v>
      </c>
      <c r="AQ27">
        <v>4.7699999999999996</v>
      </c>
      <c r="AR27">
        <v>6.04</v>
      </c>
      <c r="AS27">
        <v>0.41</v>
      </c>
      <c r="AT27">
        <v>14.25</v>
      </c>
      <c r="AU27">
        <v>6.55</v>
      </c>
      <c r="AV27">
        <v>0.55000000000000004</v>
      </c>
      <c r="AW27">
        <v>0.31</v>
      </c>
      <c r="AX27">
        <v>0.22</v>
      </c>
      <c r="AY27">
        <v>0.67</v>
      </c>
      <c r="AZ27">
        <v>-0.94</v>
      </c>
      <c r="BA27">
        <v>0</v>
      </c>
      <c r="BB27">
        <v>0</v>
      </c>
      <c r="BC27">
        <v>0.47</v>
      </c>
      <c r="BD27">
        <v>2.21</v>
      </c>
      <c r="BE27">
        <v>1.6</v>
      </c>
      <c r="BF27">
        <v>0.12</v>
      </c>
      <c r="BG27">
        <v>5.21</v>
      </c>
      <c r="BH27">
        <v>0.14918799999999999</v>
      </c>
      <c r="BI27">
        <v>2.99641E-2</v>
      </c>
      <c r="BJ27">
        <v>4.0300700000000002E-2</v>
      </c>
      <c r="BK27">
        <v>9.4040299999999993E-2</v>
      </c>
      <c r="BL27">
        <v>0</v>
      </c>
      <c r="BM27">
        <v>-1.54676E-2</v>
      </c>
      <c r="BN27">
        <v>0</v>
      </c>
      <c r="BO27">
        <v>0</v>
      </c>
      <c r="BP27">
        <v>7.1403599999999998E-2</v>
      </c>
      <c r="BQ27">
        <v>9.7279699999999997E-2</v>
      </c>
      <c r="BR27">
        <v>0.28698899999999999</v>
      </c>
      <c r="BS27">
        <v>2.56469E-2</v>
      </c>
      <c r="BT27">
        <v>0.77934499999999995</v>
      </c>
      <c r="BU27">
        <v>0.31349300000000002</v>
      </c>
      <c r="BV27">
        <v>374.113</v>
      </c>
      <c r="BW27">
        <v>719.20500000000004</v>
      </c>
      <c r="BX27">
        <v>352.928</v>
      </c>
      <c r="BY27">
        <v>1090.22</v>
      </c>
      <c r="BZ27">
        <v>-4786.0600000000004</v>
      </c>
      <c r="CA27">
        <v>615.745</v>
      </c>
      <c r="CB27">
        <v>1092.01</v>
      </c>
      <c r="CC27">
        <v>2371.31</v>
      </c>
      <c r="CD27">
        <v>151.51499999999999</v>
      </c>
      <c r="CE27">
        <v>1980.99</v>
      </c>
      <c r="CF27">
        <v>2536.46</v>
      </c>
      <c r="CG27">
        <v>269.82299999999998</v>
      </c>
      <c r="CH27">
        <v>0</v>
      </c>
      <c r="CI27">
        <v>0</v>
      </c>
      <c r="CJ27">
        <v>47.252000000000002</v>
      </c>
      <c r="CK27">
        <v>47.252000000000002</v>
      </c>
      <c r="CL27">
        <v>0</v>
      </c>
      <c r="CM27">
        <v>1.18</v>
      </c>
      <c r="CN27">
        <v>1.83</v>
      </c>
      <c r="CO27">
        <v>0.88</v>
      </c>
      <c r="CP27">
        <v>2.66</v>
      </c>
      <c r="CQ27">
        <v>-5.15</v>
      </c>
      <c r="CR27">
        <v>1.63</v>
      </c>
      <c r="CS27">
        <v>4.7699999999999996</v>
      </c>
      <c r="CT27">
        <v>6.04</v>
      </c>
      <c r="CU27">
        <v>0.41</v>
      </c>
      <c r="CV27">
        <v>14.25</v>
      </c>
      <c r="CW27">
        <v>6.55</v>
      </c>
      <c r="CX27">
        <v>0.53</v>
      </c>
      <c r="CY27">
        <v>0.31</v>
      </c>
      <c r="CZ27">
        <v>0.22</v>
      </c>
      <c r="DA27">
        <v>3.94</v>
      </c>
      <c r="DB27">
        <v>-0.94</v>
      </c>
      <c r="DC27">
        <v>0.47</v>
      </c>
      <c r="DD27">
        <v>2.2200000000000002</v>
      </c>
      <c r="DE27">
        <v>1.6</v>
      </c>
      <c r="DF27">
        <v>0.12</v>
      </c>
      <c r="DG27">
        <v>8.4700000000000006</v>
      </c>
      <c r="DH27">
        <v>0.14921499999999999</v>
      </c>
      <c r="DI27">
        <v>2.9960799999999999E-2</v>
      </c>
      <c r="DJ27">
        <v>4.0300700000000002E-2</v>
      </c>
      <c r="DK27">
        <v>9.4040299999999993E-2</v>
      </c>
      <c r="DL27">
        <v>-1.54676E-2</v>
      </c>
      <c r="DM27">
        <v>7.1403599999999998E-2</v>
      </c>
      <c r="DN27">
        <v>9.72798E-2</v>
      </c>
      <c r="DO27">
        <v>0.28698899999999999</v>
      </c>
      <c r="DP27">
        <v>2.56469E-2</v>
      </c>
      <c r="DQ27">
        <v>0.77936799999999995</v>
      </c>
      <c r="DR27">
        <v>0.31351699999999999</v>
      </c>
      <c r="DS27" t="s">
        <v>689</v>
      </c>
      <c r="DT27" t="s">
        <v>700</v>
      </c>
      <c r="DU27" t="s">
        <v>701</v>
      </c>
      <c r="DV27" t="s">
        <v>455</v>
      </c>
      <c r="DW27" s="117">
        <v>2.3320300000000001E-5</v>
      </c>
      <c r="DX27" s="117">
        <v>2.31883E-5</v>
      </c>
      <c r="EC27">
        <v>6.55</v>
      </c>
      <c r="ED27">
        <v>0</v>
      </c>
      <c r="EE27">
        <v>6.55</v>
      </c>
      <c r="EF27">
        <v>0</v>
      </c>
      <c r="EG27">
        <v>1.75</v>
      </c>
      <c r="EH27">
        <v>0</v>
      </c>
      <c r="EI27">
        <v>1.1100000000000001</v>
      </c>
      <c r="EJ27">
        <v>3.89</v>
      </c>
      <c r="EK27">
        <v>1</v>
      </c>
      <c r="EL27">
        <v>1</v>
      </c>
      <c r="EM27">
        <v>2.9521999999999999</v>
      </c>
      <c r="EP27">
        <v>1</v>
      </c>
      <c r="EQ27">
        <v>1</v>
      </c>
      <c r="ER27">
        <v>31.077999999999999</v>
      </c>
      <c r="ES27">
        <v>31.529</v>
      </c>
      <c r="ET27">
        <v>30.9634</v>
      </c>
      <c r="EU27">
        <v>31.4116</v>
      </c>
      <c r="EV27">
        <v>157.23500000000001</v>
      </c>
      <c r="EW27">
        <v>87.884</v>
      </c>
      <c r="EX27">
        <v>63.675199999999997</v>
      </c>
      <c r="EY27">
        <v>191.43600000000001</v>
      </c>
      <c r="EZ27">
        <v>0</v>
      </c>
      <c r="FA27">
        <v>-402.88099999999997</v>
      </c>
      <c r="FB27">
        <v>0</v>
      </c>
      <c r="FC27">
        <v>0</v>
      </c>
      <c r="FD27">
        <v>134.46700000000001</v>
      </c>
      <c r="FE27">
        <v>183.08600000000001</v>
      </c>
      <c r="FF27">
        <v>457.98599999999999</v>
      </c>
      <c r="FG27">
        <v>35.051499999999997</v>
      </c>
      <c r="FH27">
        <v>907.93899999999996</v>
      </c>
      <c r="FI27">
        <v>0</v>
      </c>
      <c r="FJ27">
        <v>0</v>
      </c>
      <c r="FK27">
        <v>0</v>
      </c>
      <c r="FL27">
        <v>276.30599999999998</v>
      </c>
      <c r="FM27">
        <v>276.30599999999998</v>
      </c>
      <c r="FN27">
        <v>78.630300000000005</v>
      </c>
      <c r="FO27">
        <v>43.944000000000003</v>
      </c>
      <c r="FP27">
        <v>31.837599999999998</v>
      </c>
      <c r="FQ27">
        <v>95.717799999999997</v>
      </c>
      <c r="FR27">
        <v>-134.29400000000001</v>
      </c>
      <c r="FS27">
        <v>67.2333</v>
      </c>
      <c r="FT27">
        <v>91.542900000000003</v>
      </c>
      <c r="FU27">
        <v>228.99299999999999</v>
      </c>
      <c r="FV27">
        <v>17.5258</v>
      </c>
      <c r="FW27">
        <v>521.13099999999997</v>
      </c>
      <c r="FX27">
        <v>0</v>
      </c>
      <c r="FY27">
        <v>0</v>
      </c>
      <c r="FZ27">
        <v>276.30599999999998</v>
      </c>
      <c r="GA27">
        <v>276.30599999999998</v>
      </c>
      <c r="GB27">
        <v>2.9521999999999999</v>
      </c>
      <c r="GC27">
        <v>4787.46</v>
      </c>
      <c r="GD27">
        <v>2379.5</v>
      </c>
      <c r="GE27">
        <v>49.702800000000003</v>
      </c>
      <c r="GF27">
        <v>2.9521999999999999</v>
      </c>
      <c r="GG27">
        <v>4787.46</v>
      </c>
      <c r="GH27">
        <v>2379.5</v>
      </c>
      <c r="GI27">
        <v>49.7027</v>
      </c>
      <c r="GJ27">
        <v>0</v>
      </c>
      <c r="GK27">
        <v>0</v>
      </c>
    </row>
    <row r="28" spans="1:193" x14ac:dyDescent="0.3">
      <c r="A28" s="110">
        <v>45966.802685185183</v>
      </c>
      <c r="B28" t="s">
        <v>725</v>
      </c>
      <c r="D28">
        <v>9</v>
      </c>
      <c r="E28">
        <v>1</v>
      </c>
      <c r="F28">
        <v>2700</v>
      </c>
      <c r="G28" t="s">
        <v>452</v>
      </c>
      <c r="H28" t="s">
        <v>453</v>
      </c>
      <c r="I28">
        <v>0</v>
      </c>
      <c r="J28">
        <v>0</v>
      </c>
      <c r="K28">
        <v>3.28</v>
      </c>
      <c r="L28">
        <v>52</v>
      </c>
      <c r="M28">
        <v>561.75199999999995</v>
      </c>
      <c r="N28">
        <v>729.81</v>
      </c>
      <c r="O28">
        <v>349.64499999999998</v>
      </c>
      <c r="P28">
        <v>1120.76</v>
      </c>
      <c r="Q28">
        <v>0</v>
      </c>
      <c r="R28">
        <v>-5080.0600000000004</v>
      </c>
      <c r="S28">
        <v>0</v>
      </c>
      <c r="T28">
        <v>0</v>
      </c>
      <c r="U28">
        <v>615.745</v>
      </c>
      <c r="V28">
        <v>1083.0999999999999</v>
      </c>
      <c r="W28">
        <v>2371.31</v>
      </c>
      <c r="X28">
        <v>151.51499999999999</v>
      </c>
      <c r="Y28">
        <v>1903.58</v>
      </c>
      <c r="Z28">
        <v>2761.97</v>
      </c>
      <c r="AA28">
        <v>261.18299999999999</v>
      </c>
      <c r="AB28">
        <v>0</v>
      </c>
      <c r="AC28">
        <v>0</v>
      </c>
      <c r="AD28">
        <v>0</v>
      </c>
      <c r="AE28">
        <v>47.252000000000002</v>
      </c>
      <c r="AF28">
        <v>47.252000000000002</v>
      </c>
      <c r="AG28">
        <v>0</v>
      </c>
      <c r="AH28">
        <v>1.77</v>
      </c>
      <c r="AI28">
        <v>1.91</v>
      </c>
      <c r="AJ28">
        <v>0.87</v>
      </c>
      <c r="AK28">
        <v>2.73</v>
      </c>
      <c r="AL28">
        <v>0</v>
      </c>
      <c r="AM28">
        <v>-5.33</v>
      </c>
      <c r="AN28">
        <v>0</v>
      </c>
      <c r="AO28">
        <v>0</v>
      </c>
      <c r="AP28">
        <v>1.63</v>
      </c>
      <c r="AQ28">
        <v>4.75</v>
      </c>
      <c r="AR28">
        <v>6.03</v>
      </c>
      <c r="AS28">
        <v>0.41</v>
      </c>
      <c r="AT28">
        <v>14.77</v>
      </c>
      <c r="AU28">
        <v>7.28</v>
      </c>
      <c r="AV28">
        <v>0.82</v>
      </c>
      <c r="AW28">
        <v>0.31</v>
      </c>
      <c r="AX28">
        <v>0.22</v>
      </c>
      <c r="AY28">
        <v>0.69</v>
      </c>
      <c r="AZ28">
        <v>-0.99</v>
      </c>
      <c r="BA28">
        <v>0</v>
      </c>
      <c r="BB28">
        <v>0</v>
      </c>
      <c r="BC28">
        <v>0.47</v>
      </c>
      <c r="BD28">
        <v>2.21</v>
      </c>
      <c r="BE28">
        <v>1.6</v>
      </c>
      <c r="BF28">
        <v>0.12</v>
      </c>
      <c r="BG28">
        <v>5.45</v>
      </c>
      <c r="BH28">
        <v>0.219252</v>
      </c>
      <c r="BI28">
        <v>3.0780600000000002E-2</v>
      </c>
      <c r="BJ28">
        <v>3.9925799999999997E-2</v>
      </c>
      <c r="BK28">
        <v>9.6502000000000004E-2</v>
      </c>
      <c r="BL28">
        <v>0</v>
      </c>
      <c r="BM28">
        <v>-1.83836E-2</v>
      </c>
      <c r="BN28">
        <v>0</v>
      </c>
      <c r="BO28">
        <v>0</v>
      </c>
      <c r="BP28">
        <v>7.1403599999999998E-2</v>
      </c>
      <c r="BQ28">
        <v>9.6562300000000004E-2</v>
      </c>
      <c r="BR28">
        <v>0.28698899999999999</v>
      </c>
      <c r="BS28">
        <v>2.56469E-2</v>
      </c>
      <c r="BT28">
        <v>0.84867899999999996</v>
      </c>
      <c r="BU28">
        <v>0.386461</v>
      </c>
      <c r="BV28">
        <v>561.81299999999999</v>
      </c>
      <c r="BW28">
        <v>729.83900000000006</v>
      </c>
      <c r="BX28">
        <v>349.64499999999998</v>
      </c>
      <c r="BY28">
        <v>1120.76</v>
      </c>
      <c r="BZ28">
        <v>-5080.0600000000004</v>
      </c>
      <c r="CA28">
        <v>615.745</v>
      </c>
      <c r="CB28">
        <v>1083.0999999999999</v>
      </c>
      <c r="CC28">
        <v>2371.31</v>
      </c>
      <c r="CD28">
        <v>151.51499999999999</v>
      </c>
      <c r="CE28">
        <v>1903.67</v>
      </c>
      <c r="CF28">
        <v>2762.06</v>
      </c>
      <c r="CG28">
        <v>261.20800000000003</v>
      </c>
      <c r="CH28">
        <v>0</v>
      </c>
      <c r="CI28">
        <v>0</v>
      </c>
      <c r="CJ28">
        <v>47.252000000000002</v>
      </c>
      <c r="CK28">
        <v>47.252000000000002</v>
      </c>
      <c r="CL28">
        <v>0</v>
      </c>
      <c r="CM28">
        <v>1.77</v>
      </c>
      <c r="CN28">
        <v>1.91</v>
      </c>
      <c r="CO28">
        <v>0.87</v>
      </c>
      <c r="CP28">
        <v>2.73</v>
      </c>
      <c r="CQ28">
        <v>-5.33</v>
      </c>
      <c r="CR28">
        <v>1.63</v>
      </c>
      <c r="CS28">
        <v>4.75</v>
      </c>
      <c r="CT28">
        <v>6.03</v>
      </c>
      <c r="CU28">
        <v>0.41</v>
      </c>
      <c r="CV28">
        <v>14.77</v>
      </c>
      <c r="CW28">
        <v>7.28</v>
      </c>
      <c r="CX28">
        <v>0.8</v>
      </c>
      <c r="CY28">
        <v>0.32</v>
      </c>
      <c r="CZ28">
        <v>0.22</v>
      </c>
      <c r="DA28">
        <v>3.98</v>
      </c>
      <c r="DB28">
        <v>-0.99</v>
      </c>
      <c r="DC28">
        <v>0.47</v>
      </c>
      <c r="DD28">
        <v>2.21</v>
      </c>
      <c r="DE28">
        <v>1.6</v>
      </c>
      <c r="DF28">
        <v>0.12</v>
      </c>
      <c r="DG28">
        <v>8.73</v>
      </c>
      <c r="DH28">
        <v>0.219277</v>
      </c>
      <c r="DI28">
        <v>3.07786E-2</v>
      </c>
      <c r="DJ28">
        <v>3.9925799999999997E-2</v>
      </c>
      <c r="DK28">
        <v>9.6502099999999993E-2</v>
      </c>
      <c r="DL28">
        <v>-1.83836E-2</v>
      </c>
      <c r="DM28">
        <v>7.1403599999999998E-2</v>
      </c>
      <c r="DN28">
        <v>9.6562300000000004E-2</v>
      </c>
      <c r="DO28">
        <v>0.28698899999999999</v>
      </c>
      <c r="DP28">
        <v>2.56469E-2</v>
      </c>
      <c r="DQ28">
        <v>0.84870199999999996</v>
      </c>
      <c r="DR28">
        <v>0.38648399999999999</v>
      </c>
      <c r="DS28" t="s">
        <v>689</v>
      </c>
      <c r="DT28" t="s">
        <v>700</v>
      </c>
      <c r="DU28" t="s">
        <v>701</v>
      </c>
      <c r="DV28" t="s">
        <v>455</v>
      </c>
      <c r="DW28" s="117">
        <v>2.3064299999999999E-5</v>
      </c>
      <c r="DX28" s="117">
        <v>2.30324E-5</v>
      </c>
      <c r="EC28">
        <v>7.28</v>
      </c>
      <c r="ED28">
        <v>0</v>
      </c>
      <c r="EE28">
        <v>7.28</v>
      </c>
      <c r="EF28">
        <v>0</v>
      </c>
      <c r="EG28">
        <v>2.04</v>
      </c>
      <c r="EH28">
        <v>0</v>
      </c>
      <c r="EI28">
        <v>1.39</v>
      </c>
      <c r="EJ28">
        <v>3.93</v>
      </c>
      <c r="EK28">
        <v>1</v>
      </c>
      <c r="EL28">
        <v>1</v>
      </c>
      <c r="EM28">
        <v>3.0150999999999999</v>
      </c>
      <c r="EP28">
        <v>1</v>
      </c>
      <c r="EQ28">
        <v>1</v>
      </c>
      <c r="ER28">
        <v>30.904</v>
      </c>
      <c r="ES28">
        <v>31.350999999999999</v>
      </c>
      <c r="ET28">
        <v>30.8005</v>
      </c>
      <c r="EU28">
        <v>31.2454</v>
      </c>
      <c r="EV28">
        <v>233.57300000000001</v>
      </c>
      <c r="EW28">
        <v>89.184700000000007</v>
      </c>
      <c r="EX28">
        <v>63.082999999999998</v>
      </c>
      <c r="EY28">
        <v>197.63200000000001</v>
      </c>
      <c r="EZ28">
        <v>0</v>
      </c>
      <c r="FA28">
        <v>-422.94799999999998</v>
      </c>
      <c r="FB28">
        <v>0</v>
      </c>
      <c r="FC28">
        <v>0</v>
      </c>
      <c r="FD28">
        <v>134.46700000000001</v>
      </c>
      <c r="FE28">
        <v>181.60499999999999</v>
      </c>
      <c r="FF28">
        <v>457.98599999999999</v>
      </c>
      <c r="FG28">
        <v>35.051499999999997</v>
      </c>
      <c r="FH28">
        <v>969.63400000000001</v>
      </c>
      <c r="FI28">
        <v>0</v>
      </c>
      <c r="FJ28">
        <v>0</v>
      </c>
      <c r="FK28">
        <v>0</v>
      </c>
      <c r="FL28">
        <v>276.30599999999998</v>
      </c>
      <c r="FM28">
        <v>276.30599999999998</v>
      </c>
      <c r="FN28">
        <v>116.8</v>
      </c>
      <c r="FO28">
        <v>44.593200000000003</v>
      </c>
      <c r="FP28">
        <v>31.541499999999999</v>
      </c>
      <c r="FQ28">
        <v>98.816100000000006</v>
      </c>
      <c r="FR28">
        <v>-140.983</v>
      </c>
      <c r="FS28">
        <v>67.2333</v>
      </c>
      <c r="FT28">
        <v>90.802599999999998</v>
      </c>
      <c r="FU28">
        <v>228.99299999999999</v>
      </c>
      <c r="FV28">
        <v>17.5258</v>
      </c>
      <c r="FW28">
        <v>555.32299999999998</v>
      </c>
      <c r="FX28">
        <v>0</v>
      </c>
      <c r="FY28">
        <v>0</v>
      </c>
      <c r="FZ28">
        <v>276.30599999999998</v>
      </c>
      <c r="GA28">
        <v>276.30599999999998</v>
      </c>
      <c r="GB28">
        <v>3.0150999999999999</v>
      </c>
      <c r="GC28">
        <v>5081.55</v>
      </c>
      <c r="GD28">
        <v>2594.39</v>
      </c>
      <c r="GE28">
        <v>51.055</v>
      </c>
      <c r="GF28">
        <v>3.0150999999999999</v>
      </c>
      <c r="GG28">
        <v>5081.55</v>
      </c>
      <c r="GH28">
        <v>2594.39</v>
      </c>
      <c r="GI28">
        <v>51.055100000000003</v>
      </c>
      <c r="GJ28">
        <v>0</v>
      </c>
      <c r="GK28">
        <v>0</v>
      </c>
    </row>
    <row r="29" spans="1:193" x14ac:dyDescent="0.3">
      <c r="A29" s="110">
        <v>45966.80332175926</v>
      </c>
      <c r="B29" t="s">
        <v>726</v>
      </c>
      <c r="D29">
        <v>10</v>
      </c>
      <c r="E29">
        <v>1</v>
      </c>
      <c r="F29">
        <v>2700</v>
      </c>
      <c r="G29" t="s">
        <v>452</v>
      </c>
      <c r="H29" t="s">
        <v>453</v>
      </c>
      <c r="I29">
        <v>0</v>
      </c>
      <c r="J29">
        <v>0</v>
      </c>
      <c r="K29">
        <v>3.22</v>
      </c>
      <c r="L29">
        <v>75</v>
      </c>
      <c r="M29">
        <v>585.51499999999999</v>
      </c>
      <c r="N29">
        <v>1074.23</v>
      </c>
      <c r="O29">
        <v>347.46100000000001</v>
      </c>
      <c r="P29">
        <v>1094.32</v>
      </c>
      <c r="Q29">
        <v>0</v>
      </c>
      <c r="R29">
        <v>-5196.72</v>
      </c>
      <c r="S29">
        <v>0</v>
      </c>
      <c r="T29">
        <v>0</v>
      </c>
      <c r="U29">
        <v>615.745</v>
      </c>
      <c r="V29">
        <v>1089.67</v>
      </c>
      <c r="W29">
        <v>2371.31</v>
      </c>
      <c r="X29">
        <v>151.51499999999999</v>
      </c>
      <c r="Y29">
        <v>2133.04</v>
      </c>
      <c r="Z29">
        <v>3101.52</v>
      </c>
      <c r="AA29">
        <v>376.75299999999999</v>
      </c>
      <c r="AB29">
        <v>0</v>
      </c>
      <c r="AC29">
        <v>0</v>
      </c>
      <c r="AD29">
        <v>0</v>
      </c>
      <c r="AE29">
        <v>47.252000000000002</v>
      </c>
      <c r="AF29">
        <v>47.252000000000002</v>
      </c>
      <c r="AG29">
        <v>0</v>
      </c>
      <c r="AH29">
        <v>1.87</v>
      </c>
      <c r="AI29">
        <v>2.63</v>
      </c>
      <c r="AJ29">
        <v>0.86</v>
      </c>
      <c r="AK29">
        <v>2.66</v>
      </c>
      <c r="AL29">
        <v>0</v>
      </c>
      <c r="AM29">
        <v>-5.63</v>
      </c>
      <c r="AN29">
        <v>0</v>
      </c>
      <c r="AO29">
        <v>0</v>
      </c>
      <c r="AP29">
        <v>1.63</v>
      </c>
      <c r="AQ29">
        <v>4.76</v>
      </c>
      <c r="AR29">
        <v>6.03</v>
      </c>
      <c r="AS29">
        <v>0.41</v>
      </c>
      <c r="AT29">
        <v>15.22</v>
      </c>
      <c r="AU29">
        <v>8.02</v>
      </c>
      <c r="AV29">
        <v>0.83</v>
      </c>
      <c r="AW29">
        <v>0.4</v>
      </c>
      <c r="AX29">
        <v>0.22</v>
      </c>
      <c r="AY29">
        <v>0.68</v>
      </c>
      <c r="AZ29">
        <v>-1.01</v>
      </c>
      <c r="BA29">
        <v>0</v>
      </c>
      <c r="BB29">
        <v>0</v>
      </c>
      <c r="BC29">
        <v>0.47</v>
      </c>
      <c r="BD29">
        <v>2.21</v>
      </c>
      <c r="BE29">
        <v>1.6</v>
      </c>
      <c r="BF29">
        <v>0.12</v>
      </c>
      <c r="BG29">
        <v>5.52</v>
      </c>
      <c r="BH29">
        <v>0.26619700000000002</v>
      </c>
      <c r="BI29">
        <v>3.1974200000000001E-2</v>
      </c>
      <c r="BJ29">
        <v>3.9676400000000001E-2</v>
      </c>
      <c r="BK29">
        <v>9.5352199999999998E-2</v>
      </c>
      <c r="BL29">
        <v>0</v>
      </c>
      <c r="BM29">
        <v>-1.9610099999999998E-2</v>
      </c>
      <c r="BN29">
        <v>0</v>
      </c>
      <c r="BO29">
        <v>0</v>
      </c>
      <c r="BP29">
        <v>7.1403599999999998E-2</v>
      </c>
      <c r="BQ29">
        <v>9.6518999999999994E-2</v>
      </c>
      <c r="BR29">
        <v>0.28698899999999999</v>
      </c>
      <c r="BS29">
        <v>2.56469E-2</v>
      </c>
      <c r="BT29">
        <v>0.89414899999999997</v>
      </c>
      <c r="BU29">
        <v>0.43319999999999997</v>
      </c>
      <c r="BV29">
        <v>585.55399999999997</v>
      </c>
      <c r="BW29">
        <v>1074.24</v>
      </c>
      <c r="BX29">
        <v>347.46100000000001</v>
      </c>
      <c r="BY29">
        <v>1094.32</v>
      </c>
      <c r="BZ29">
        <v>-5196.72</v>
      </c>
      <c r="CA29">
        <v>615.745</v>
      </c>
      <c r="CB29">
        <v>1089.67</v>
      </c>
      <c r="CC29">
        <v>2371.31</v>
      </c>
      <c r="CD29">
        <v>151.51499999999999</v>
      </c>
      <c r="CE29">
        <v>2133.09</v>
      </c>
      <c r="CF29">
        <v>3101.58</v>
      </c>
      <c r="CG29">
        <v>376.75299999999999</v>
      </c>
      <c r="CH29">
        <v>0</v>
      </c>
      <c r="CI29">
        <v>0</v>
      </c>
      <c r="CJ29">
        <v>47.252000000000002</v>
      </c>
      <c r="CK29">
        <v>47.252000000000002</v>
      </c>
      <c r="CL29">
        <v>0</v>
      </c>
      <c r="CM29">
        <v>1.87</v>
      </c>
      <c r="CN29">
        <v>2.63</v>
      </c>
      <c r="CO29">
        <v>0.86</v>
      </c>
      <c r="CP29">
        <v>2.66</v>
      </c>
      <c r="CQ29">
        <v>-5.63</v>
      </c>
      <c r="CR29">
        <v>1.63</v>
      </c>
      <c r="CS29">
        <v>4.76</v>
      </c>
      <c r="CT29">
        <v>6.03</v>
      </c>
      <c r="CU29">
        <v>0.41</v>
      </c>
      <c r="CV29">
        <v>15.22</v>
      </c>
      <c r="CW29">
        <v>8.02</v>
      </c>
      <c r="CX29">
        <v>0.81</v>
      </c>
      <c r="CY29">
        <v>0.41</v>
      </c>
      <c r="CZ29">
        <v>0.22</v>
      </c>
      <c r="DA29">
        <v>3.91</v>
      </c>
      <c r="DB29">
        <v>-1.01</v>
      </c>
      <c r="DC29">
        <v>0.47</v>
      </c>
      <c r="DD29">
        <v>2.21</v>
      </c>
      <c r="DE29">
        <v>1.6</v>
      </c>
      <c r="DF29">
        <v>0.12</v>
      </c>
      <c r="DG29">
        <v>8.74</v>
      </c>
      <c r="DH29">
        <v>0.26623000000000002</v>
      </c>
      <c r="DI29">
        <v>3.1973000000000001E-2</v>
      </c>
      <c r="DJ29">
        <v>3.9676400000000001E-2</v>
      </c>
      <c r="DK29">
        <v>9.5352199999999998E-2</v>
      </c>
      <c r="DL29">
        <v>-1.9610099999999998E-2</v>
      </c>
      <c r="DM29">
        <v>7.1403599999999998E-2</v>
      </c>
      <c r="DN29">
        <v>9.6518999999999994E-2</v>
      </c>
      <c r="DO29">
        <v>0.28698899999999999</v>
      </c>
      <c r="DP29">
        <v>2.56469E-2</v>
      </c>
      <c r="DQ29">
        <v>0.89417999999999997</v>
      </c>
      <c r="DR29">
        <v>0.43323200000000001</v>
      </c>
      <c r="DS29" t="s">
        <v>689</v>
      </c>
      <c r="DT29" t="s">
        <v>700</v>
      </c>
      <c r="DU29" t="s">
        <v>701</v>
      </c>
      <c r="DV29" t="s">
        <v>455</v>
      </c>
      <c r="DW29" s="117">
        <v>3.1655100000000001E-5</v>
      </c>
      <c r="DX29" s="117">
        <v>3.1653899999999999E-5</v>
      </c>
      <c r="EC29">
        <v>8.02</v>
      </c>
      <c r="ED29">
        <v>0</v>
      </c>
      <c r="EE29">
        <v>8.02</v>
      </c>
      <c r="EF29">
        <v>0</v>
      </c>
      <c r="EG29">
        <v>2.13</v>
      </c>
      <c r="EH29">
        <v>0</v>
      </c>
      <c r="EI29">
        <v>1.49</v>
      </c>
      <c r="EJ29">
        <v>3.86</v>
      </c>
      <c r="EK29">
        <v>1</v>
      </c>
      <c r="EL29">
        <v>1</v>
      </c>
      <c r="EM29">
        <v>3.1029</v>
      </c>
      <c r="EP29">
        <v>1</v>
      </c>
      <c r="EQ29">
        <v>1</v>
      </c>
      <c r="ER29">
        <v>33.286000000000001</v>
      </c>
      <c r="ES29">
        <v>33.780999999999999</v>
      </c>
      <c r="ET29">
        <v>33.222999999999999</v>
      </c>
      <c r="EU29">
        <v>33.717399999999998</v>
      </c>
      <c r="EV29">
        <v>235.94200000000001</v>
      </c>
      <c r="EW29">
        <v>114.913</v>
      </c>
      <c r="EX29">
        <v>62.688899999999997</v>
      </c>
      <c r="EY29">
        <v>195.041</v>
      </c>
      <c r="EZ29">
        <v>0</v>
      </c>
      <c r="FA29">
        <v>-432.84300000000002</v>
      </c>
      <c r="FB29">
        <v>0</v>
      </c>
      <c r="FC29">
        <v>0</v>
      </c>
      <c r="FD29">
        <v>134.46700000000001</v>
      </c>
      <c r="FE29">
        <v>182.227</v>
      </c>
      <c r="FF29">
        <v>457.98599999999999</v>
      </c>
      <c r="FG29">
        <v>35.051499999999997</v>
      </c>
      <c r="FH29">
        <v>985.47400000000005</v>
      </c>
      <c r="FI29">
        <v>0</v>
      </c>
      <c r="FJ29">
        <v>0</v>
      </c>
      <c r="FK29">
        <v>0</v>
      </c>
      <c r="FL29">
        <v>276.30599999999998</v>
      </c>
      <c r="FM29">
        <v>276.30599999999998</v>
      </c>
      <c r="FN29">
        <v>117.979</v>
      </c>
      <c r="FO29">
        <v>57.456600000000002</v>
      </c>
      <c r="FP29">
        <v>31.3444</v>
      </c>
      <c r="FQ29">
        <v>97.520700000000005</v>
      </c>
      <c r="FR29">
        <v>-144.28100000000001</v>
      </c>
      <c r="FS29">
        <v>67.2333</v>
      </c>
      <c r="FT29">
        <v>91.113500000000002</v>
      </c>
      <c r="FU29">
        <v>228.99299999999999</v>
      </c>
      <c r="FV29">
        <v>17.5258</v>
      </c>
      <c r="FW29">
        <v>564.88499999999999</v>
      </c>
      <c r="FX29">
        <v>0</v>
      </c>
      <c r="FY29">
        <v>0</v>
      </c>
      <c r="FZ29">
        <v>276.30599999999998</v>
      </c>
      <c r="GA29">
        <v>276.30599999999998</v>
      </c>
      <c r="GB29">
        <v>3.1029</v>
      </c>
      <c r="GC29">
        <v>5198.25</v>
      </c>
      <c r="GD29">
        <v>2558.02</v>
      </c>
      <c r="GE29">
        <v>49.209400000000002</v>
      </c>
      <c r="GF29">
        <v>3.1029</v>
      </c>
      <c r="GG29">
        <v>5198.25</v>
      </c>
      <c r="GH29">
        <v>2558.02</v>
      </c>
      <c r="GI29">
        <v>49.209299999999999</v>
      </c>
      <c r="GJ29">
        <v>0</v>
      </c>
      <c r="GK29">
        <v>0</v>
      </c>
    </row>
    <row r="30" spans="1:193" x14ac:dyDescent="0.3">
      <c r="A30" s="110">
        <v>45966.80400462963</v>
      </c>
      <c r="B30" t="s">
        <v>727</v>
      </c>
      <c r="D30">
        <v>11</v>
      </c>
      <c r="E30">
        <v>1</v>
      </c>
      <c r="F30">
        <v>2700</v>
      </c>
      <c r="G30" t="s">
        <v>452</v>
      </c>
      <c r="H30" t="s">
        <v>453</v>
      </c>
      <c r="I30">
        <v>0</v>
      </c>
      <c r="J30">
        <v>0</v>
      </c>
      <c r="K30">
        <v>3.16</v>
      </c>
      <c r="L30">
        <v>122</v>
      </c>
      <c r="M30">
        <v>1900.04</v>
      </c>
      <c r="N30">
        <v>1660.37</v>
      </c>
      <c r="O30">
        <v>345.11500000000001</v>
      </c>
      <c r="P30">
        <v>1309.27</v>
      </c>
      <c r="Q30">
        <v>0</v>
      </c>
      <c r="R30">
        <v>-5647.42</v>
      </c>
      <c r="S30">
        <v>0</v>
      </c>
      <c r="T30">
        <v>0</v>
      </c>
      <c r="U30">
        <v>615.745</v>
      </c>
      <c r="V30">
        <v>1077.3399999999999</v>
      </c>
      <c r="W30">
        <v>2371.31</v>
      </c>
      <c r="X30">
        <v>151.51499999999999</v>
      </c>
      <c r="Y30">
        <v>3783.28</v>
      </c>
      <c r="Z30">
        <v>5214.8</v>
      </c>
      <c r="AA30">
        <v>609.78800000000001</v>
      </c>
      <c r="AB30">
        <v>0</v>
      </c>
      <c r="AC30">
        <v>0</v>
      </c>
      <c r="AD30">
        <v>0</v>
      </c>
      <c r="AE30">
        <v>47.252000000000002</v>
      </c>
      <c r="AF30">
        <v>47.252000000000002</v>
      </c>
      <c r="AG30">
        <v>0</v>
      </c>
      <c r="AH30">
        <v>5.77</v>
      </c>
      <c r="AI30">
        <v>4.2</v>
      </c>
      <c r="AJ30">
        <v>0.86</v>
      </c>
      <c r="AK30">
        <v>3.23</v>
      </c>
      <c r="AL30">
        <v>0</v>
      </c>
      <c r="AM30">
        <v>-5.88</v>
      </c>
      <c r="AN30">
        <v>0</v>
      </c>
      <c r="AO30">
        <v>0</v>
      </c>
      <c r="AP30">
        <v>1.66</v>
      </c>
      <c r="AQ30">
        <v>4.72</v>
      </c>
      <c r="AR30">
        <v>6.06</v>
      </c>
      <c r="AS30">
        <v>0.42</v>
      </c>
      <c r="AT30">
        <v>21.04</v>
      </c>
      <c r="AU30">
        <v>14.06</v>
      </c>
      <c r="AV30">
        <v>2.4</v>
      </c>
      <c r="AW30">
        <v>0.62</v>
      </c>
      <c r="AX30">
        <v>0.22</v>
      </c>
      <c r="AY30">
        <v>0.89</v>
      </c>
      <c r="AZ30">
        <v>-0.93</v>
      </c>
      <c r="BA30">
        <v>0</v>
      </c>
      <c r="BB30">
        <v>0</v>
      </c>
      <c r="BC30">
        <v>0.47</v>
      </c>
      <c r="BD30">
        <v>2.2000000000000002</v>
      </c>
      <c r="BE30">
        <v>1.6</v>
      </c>
      <c r="BF30">
        <v>0.12</v>
      </c>
      <c r="BG30">
        <v>7.59</v>
      </c>
      <c r="BH30">
        <v>0.68584800000000001</v>
      </c>
      <c r="BI30">
        <v>3.6292699999999997E-2</v>
      </c>
      <c r="BJ30">
        <v>3.9408499999999999E-2</v>
      </c>
      <c r="BK30">
        <v>0.124832</v>
      </c>
      <c r="BL30">
        <v>0</v>
      </c>
      <c r="BM30">
        <v>-7.9110900000000008E-3</v>
      </c>
      <c r="BN30">
        <v>0</v>
      </c>
      <c r="BO30">
        <v>0</v>
      </c>
      <c r="BP30">
        <v>7.1403599999999998E-2</v>
      </c>
      <c r="BQ30">
        <v>9.3872200000000003E-2</v>
      </c>
      <c r="BR30">
        <v>0.28698899999999999</v>
      </c>
      <c r="BS30">
        <v>2.56469E-2</v>
      </c>
      <c r="BT30">
        <v>1.3563799999999999</v>
      </c>
      <c r="BU30">
        <v>0.88638099999999997</v>
      </c>
      <c r="BV30">
        <v>1900.13</v>
      </c>
      <c r="BW30">
        <v>1660.39</v>
      </c>
      <c r="BX30">
        <v>345.11500000000001</v>
      </c>
      <c r="BY30">
        <v>1309.27</v>
      </c>
      <c r="BZ30">
        <v>-5647.42</v>
      </c>
      <c r="CA30">
        <v>615.745</v>
      </c>
      <c r="CB30">
        <v>1077.3399999999999</v>
      </c>
      <c r="CC30">
        <v>2371.31</v>
      </c>
      <c r="CD30">
        <v>151.51499999999999</v>
      </c>
      <c r="CE30">
        <v>3783.39</v>
      </c>
      <c r="CF30">
        <v>5214.91</v>
      </c>
      <c r="CG30">
        <v>609.80100000000004</v>
      </c>
      <c r="CH30">
        <v>0</v>
      </c>
      <c r="CI30">
        <v>0</v>
      </c>
      <c r="CJ30">
        <v>47.252000000000002</v>
      </c>
      <c r="CK30">
        <v>47.252000000000002</v>
      </c>
      <c r="CL30">
        <v>0</v>
      </c>
      <c r="CM30">
        <v>5.77</v>
      </c>
      <c r="CN30">
        <v>4.2</v>
      </c>
      <c r="CO30">
        <v>0.86</v>
      </c>
      <c r="CP30">
        <v>3.23</v>
      </c>
      <c r="CQ30">
        <v>-5.88</v>
      </c>
      <c r="CR30">
        <v>1.66</v>
      </c>
      <c r="CS30">
        <v>4.72</v>
      </c>
      <c r="CT30">
        <v>6.06</v>
      </c>
      <c r="CU30">
        <v>0.42</v>
      </c>
      <c r="CV30">
        <v>21.04</v>
      </c>
      <c r="CW30">
        <v>14.06</v>
      </c>
      <c r="CX30">
        <v>2.38</v>
      </c>
      <c r="CY30">
        <v>0.62</v>
      </c>
      <c r="CZ30">
        <v>0.22</v>
      </c>
      <c r="DA30">
        <v>4.0599999999999996</v>
      </c>
      <c r="DB30">
        <v>-0.93</v>
      </c>
      <c r="DC30">
        <v>0.47</v>
      </c>
      <c r="DD30">
        <v>2.21</v>
      </c>
      <c r="DE30">
        <v>1.6</v>
      </c>
      <c r="DF30">
        <v>0.12</v>
      </c>
      <c r="DG30">
        <v>10.75</v>
      </c>
      <c r="DH30">
        <v>0.68587500000000001</v>
      </c>
      <c r="DI30">
        <v>3.6291799999999999E-2</v>
      </c>
      <c r="DJ30">
        <v>3.9408499999999999E-2</v>
      </c>
      <c r="DK30">
        <v>0.124832</v>
      </c>
      <c r="DL30">
        <v>-7.9110900000000008E-3</v>
      </c>
      <c r="DM30">
        <v>7.1403599999999998E-2</v>
      </c>
      <c r="DN30">
        <v>9.3872200000000003E-2</v>
      </c>
      <c r="DO30">
        <v>0.28698899999999999</v>
      </c>
      <c r="DP30">
        <v>2.56469E-2</v>
      </c>
      <c r="DQ30">
        <v>1.3564099999999999</v>
      </c>
      <c r="DR30">
        <v>0.88640799999999997</v>
      </c>
      <c r="DS30" t="s">
        <v>689</v>
      </c>
      <c r="DT30" t="s">
        <v>700</v>
      </c>
      <c r="DU30" t="s">
        <v>701</v>
      </c>
      <c r="DV30" t="s">
        <v>455</v>
      </c>
      <c r="DW30" s="117">
        <v>2.6797100000000001E-5</v>
      </c>
      <c r="DX30" s="117">
        <v>2.6791099999999998E-5</v>
      </c>
      <c r="EC30">
        <v>14.06</v>
      </c>
      <c r="ED30">
        <v>0</v>
      </c>
      <c r="EE30">
        <v>14.06</v>
      </c>
      <c r="EF30">
        <v>0</v>
      </c>
      <c r="EG30">
        <v>4.13</v>
      </c>
      <c r="EH30">
        <v>0</v>
      </c>
      <c r="EI30">
        <v>3.27</v>
      </c>
      <c r="EJ30">
        <v>4.01</v>
      </c>
      <c r="EK30">
        <v>1</v>
      </c>
      <c r="EL30">
        <v>1</v>
      </c>
      <c r="EM30">
        <v>3.6972</v>
      </c>
      <c r="EP30">
        <v>1</v>
      </c>
      <c r="EQ30">
        <v>1</v>
      </c>
      <c r="ER30">
        <v>35.36</v>
      </c>
      <c r="ES30">
        <v>35.898000000000003</v>
      </c>
      <c r="ET30">
        <v>35.314100000000003</v>
      </c>
      <c r="EU30">
        <v>35.851100000000002</v>
      </c>
      <c r="EV30">
        <v>686.43899999999996</v>
      </c>
      <c r="EW30">
        <v>176.84899999999999</v>
      </c>
      <c r="EX30">
        <v>62.265599999999999</v>
      </c>
      <c r="EY30">
        <v>255.654</v>
      </c>
      <c r="EZ30">
        <v>0</v>
      </c>
      <c r="FA30">
        <v>-397.577</v>
      </c>
      <c r="FB30">
        <v>0</v>
      </c>
      <c r="FC30">
        <v>0</v>
      </c>
      <c r="FD30">
        <v>134.46700000000001</v>
      </c>
      <c r="FE30">
        <v>178.15600000000001</v>
      </c>
      <c r="FF30">
        <v>457.98599999999999</v>
      </c>
      <c r="FG30">
        <v>35.051499999999997</v>
      </c>
      <c r="FH30">
        <v>1589.29</v>
      </c>
      <c r="FI30">
        <v>0</v>
      </c>
      <c r="FJ30">
        <v>0</v>
      </c>
      <c r="FK30">
        <v>0</v>
      </c>
      <c r="FL30">
        <v>276.30599999999998</v>
      </c>
      <c r="FM30">
        <v>276.30599999999998</v>
      </c>
      <c r="FN30">
        <v>343.23399999999998</v>
      </c>
      <c r="FO30">
        <v>88.425299999999993</v>
      </c>
      <c r="FP30">
        <v>31.1328</v>
      </c>
      <c r="FQ30">
        <v>127.827</v>
      </c>
      <c r="FR30">
        <v>-132.52600000000001</v>
      </c>
      <c r="FS30">
        <v>67.2333</v>
      </c>
      <c r="FT30">
        <v>89.0779</v>
      </c>
      <c r="FU30">
        <v>228.99299999999999</v>
      </c>
      <c r="FV30">
        <v>17.5258</v>
      </c>
      <c r="FW30">
        <v>860.923</v>
      </c>
      <c r="FX30">
        <v>0</v>
      </c>
      <c r="FY30">
        <v>0</v>
      </c>
      <c r="FZ30">
        <v>276.30599999999998</v>
      </c>
      <c r="GA30">
        <v>276.30599999999998</v>
      </c>
      <c r="GB30">
        <v>3.6972</v>
      </c>
      <c r="GC30">
        <v>5649.08</v>
      </c>
      <c r="GD30">
        <v>2740.61</v>
      </c>
      <c r="GE30">
        <v>48.514400000000002</v>
      </c>
      <c r="GF30">
        <v>3.6972</v>
      </c>
      <c r="GG30">
        <v>5649.08</v>
      </c>
      <c r="GH30">
        <v>2740.61</v>
      </c>
      <c r="GI30">
        <v>48.514299999999999</v>
      </c>
      <c r="GJ30">
        <v>0</v>
      </c>
      <c r="GK30">
        <v>0</v>
      </c>
    </row>
    <row r="31" spans="1:193" x14ac:dyDescent="0.3">
      <c r="A31" s="110">
        <v>45966.8046875</v>
      </c>
      <c r="B31" t="s">
        <v>728</v>
      </c>
      <c r="D31">
        <v>12</v>
      </c>
      <c r="E31">
        <v>1</v>
      </c>
      <c r="F31">
        <v>2700</v>
      </c>
      <c r="G31" t="s">
        <v>452</v>
      </c>
      <c r="H31" t="s">
        <v>453</v>
      </c>
      <c r="I31">
        <v>0</v>
      </c>
      <c r="J31">
        <v>0</v>
      </c>
      <c r="K31">
        <v>3.36</v>
      </c>
      <c r="L31">
        <v>31</v>
      </c>
      <c r="M31">
        <v>1893.14</v>
      </c>
      <c r="N31">
        <v>441.625</v>
      </c>
      <c r="O31">
        <v>344.29599999999999</v>
      </c>
      <c r="P31">
        <v>1439.6</v>
      </c>
      <c r="Q31">
        <v>0</v>
      </c>
      <c r="R31">
        <v>-4800.01</v>
      </c>
      <c r="S31">
        <v>0</v>
      </c>
      <c r="T31">
        <v>0</v>
      </c>
      <c r="U31">
        <v>615.745</v>
      </c>
      <c r="V31">
        <v>1052.74</v>
      </c>
      <c r="W31">
        <v>2371.31</v>
      </c>
      <c r="X31">
        <v>151.51499999999999</v>
      </c>
      <c r="Y31">
        <v>3509.96</v>
      </c>
      <c r="Z31">
        <v>4118.66</v>
      </c>
      <c r="AA31">
        <v>155.65100000000001</v>
      </c>
      <c r="AB31">
        <v>0</v>
      </c>
      <c r="AC31">
        <v>0</v>
      </c>
      <c r="AD31">
        <v>0</v>
      </c>
      <c r="AE31">
        <v>47.252000000000002</v>
      </c>
      <c r="AF31">
        <v>47.252000000000002</v>
      </c>
      <c r="AG31">
        <v>0</v>
      </c>
      <c r="AH31">
        <v>5.7</v>
      </c>
      <c r="AI31">
        <v>1.26</v>
      </c>
      <c r="AJ31">
        <v>0.86</v>
      </c>
      <c r="AK31">
        <v>3.56</v>
      </c>
      <c r="AL31">
        <v>0</v>
      </c>
      <c r="AM31">
        <v>-4.71</v>
      </c>
      <c r="AN31">
        <v>0</v>
      </c>
      <c r="AO31">
        <v>0</v>
      </c>
      <c r="AP31">
        <v>1.66</v>
      </c>
      <c r="AQ31">
        <v>4.67</v>
      </c>
      <c r="AR31">
        <v>6.06</v>
      </c>
      <c r="AS31">
        <v>0.42</v>
      </c>
      <c r="AT31">
        <v>19.48</v>
      </c>
      <c r="AU31">
        <v>11.38</v>
      </c>
      <c r="AV31">
        <v>2.31</v>
      </c>
      <c r="AW31">
        <v>0.21</v>
      </c>
      <c r="AX31">
        <v>0.22</v>
      </c>
      <c r="AY31">
        <v>0.94</v>
      </c>
      <c r="AZ31">
        <v>-0.77</v>
      </c>
      <c r="BA31">
        <v>0</v>
      </c>
      <c r="BB31">
        <v>0</v>
      </c>
      <c r="BC31">
        <v>0.47</v>
      </c>
      <c r="BD31">
        <v>2.19</v>
      </c>
      <c r="BE31">
        <v>1.6</v>
      </c>
      <c r="BF31">
        <v>0.12</v>
      </c>
      <c r="BG31">
        <v>7.29</v>
      </c>
      <c r="BH31">
        <v>0.66962600000000005</v>
      </c>
      <c r="BI31">
        <v>1.3259399999999999E-2</v>
      </c>
      <c r="BJ31">
        <v>3.9315000000000003E-2</v>
      </c>
      <c r="BK31">
        <v>0.13906299999999999</v>
      </c>
      <c r="BL31">
        <v>0</v>
      </c>
      <c r="BM31">
        <v>-7.9438200000000007E-3</v>
      </c>
      <c r="BN31">
        <v>0</v>
      </c>
      <c r="BO31">
        <v>0</v>
      </c>
      <c r="BP31">
        <v>7.1403599999999998E-2</v>
      </c>
      <c r="BQ31">
        <v>9.22684E-2</v>
      </c>
      <c r="BR31">
        <v>0.28698899999999999</v>
      </c>
      <c r="BS31">
        <v>2.56469E-2</v>
      </c>
      <c r="BT31">
        <v>1.3296300000000001</v>
      </c>
      <c r="BU31">
        <v>0.86126400000000003</v>
      </c>
      <c r="BV31">
        <v>1893.18</v>
      </c>
      <c r="BW31">
        <v>441.63200000000001</v>
      </c>
      <c r="BX31">
        <v>344.29599999999999</v>
      </c>
      <c r="BY31">
        <v>1439.6</v>
      </c>
      <c r="BZ31">
        <v>-4800.01</v>
      </c>
      <c r="CA31">
        <v>615.745</v>
      </c>
      <c r="CB31">
        <v>1052.74</v>
      </c>
      <c r="CC31">
        <v>2371.31</v>
      </c>
      <c r="CD31">
        <v>151.51499999999999</v>
      </c>
      <c r="CE31">
        <v>3510.01</v>
      </c>
      <c r="CF31">
        <v>4118.71</v>
      </c>
      <c r="CG31">
        <v>155.65700000000001</v>
      </c>
      <c r="CH31">
        <v>0</v>
      </c>
      <c r="CI31">
        <v>0</v>
      </c>
      <c r="CJ31">
        <v>47.252000000000002</v>
      </c>
      <c r="CK31">
        <v>47.252000000000002</v>
      </c>
      <c r="CL31">
        <v>0</v>
      </c>
      <c r="CM31">
        <v>5.7</v>
      </c>
      <c r="CN31">
        <v>1.26</v>
      </c>
      <c r="CO31">
        <v>0.86</v>
      </c>
      <c r="CP31">
        <v>3.56</v>
      </c>
      <c r="CQ31">
        <v>-4.71</v>
      </c>
      <c r="CR31">
        <v>1.66</v>
      </c>
      <c r="CS31">
        <v>4.67</v>
      </c>
      <c r="CT31">
        <v>6.06</v>
      </c>
      <c r="CU31">
        <v>0.42</v>
      </c>
      <c r="CV31">
        <v>19.48</v>
      </c>
      <c r="CW31">
        <v>11.38</v>
      </c>
      <c r="CX31">
        <v>2.2799999999999998</v>
      </c>
      <c r="CY31">
        <v>0.22</v>
      </c>
      <c r="CZ31">
        <v>0.22</v>
      </c>
      <c r="DA31">
        <v>4.3099999999999996</v>
      </c>
      <c r="DB31">
        <v>-0.77</v>
      </c>
      <c r="DC31">
        <v>0.47</v>
      </c>
      <c r="DD31">
        <v>2.2000000000000002</v>
      </c>
      <c r="DE31">
        <v>1.6</v>
      </c>
      <c r="DF31">
        <v>0.12</v>
      </c>
      <c r="DG31">
        <v>10.65</v>
      </c>
      <c r="DH31">
        <v>0.66964599999999996</v>
      </c>
      <c r="DI31">
        <v>1.32595E-2</v>
      </c>
      <c r="DJ31">
        <v>3.9315000000000003E-2</v>
      </c>
      <c r="DK31">
        <v>0.13906299999999999</v>
      </c>
      <c r="DL31">
        <v>-7.9438200000000007E-3</v>
      </c>
      <c r="DM31">
        <v>7.1403599999999998E-2</v>
      </c>
      <c r="DN31">
        <v>9.22684E-2</v>
      </c>
      <c r="DO31">
        <v>0.28698899999999999</v>
      </c>
      <c r="DP31">
        <v>2.56469E-2</v>
      </c>
      <c r="DQ31">
        <v>1.32965</v>
      </c>
      <c r="DR31">
        <v>0.86128400000000005</v>
      </c>
      <c r="DS31" t="s">
        <v>689</v>
      </c>
      <c r="DT31" t="s">
        <v>700</v>
      </c>
      <c r="DU31" t="s">
        <v>701</v>
      </c>
      <c r="DV31" t="s">
        <v>455</v>
      </c>
      <c r="DW31" s="117">
        <v>1.9618000000000001E-5</v>
      </c>
      <c r="DX31" s="117">
        <v>1.9614800000000001E-5</v>
      </c>
      <c r="EC31">
        <v>11.38</v>
      </c>
      <c r="ED31">
        <v>0</v>
      </c>
      <c r="EE31">
        <v>11.38</v>
      </c>
      <c r="EF31">
        <v>0</v>
      </c>
      <c r="EG31">
        <v>3.68</v>
      </c>
      <c r="EH31">
        <v>0</v>
      </c>
      <c r="EI31">
        <v>2.77</v>
      </c>
      <c r="EJ31">
        <v>4.26</v>
      </c>
      <c r="EK31">
        <v>1</v>
      </c>
      <c r="EL31">
        <v>1</v>
      </c>
      <c r="EM31">
        <v>3.0550999999999999</v>
      </c>
      <c r="EP31">
        <v>1</v>
      </c>
      <c r="EQ31">
        <v>1</v>
      </c>
      <c r="ER31">
        <v>33.323</v>
      </c>
      <c r="ES31">
        <v>33.819000000000003</v>
      </c>
      <c r="ET31">
        <v>33.290100000000002</v>
      </c>
      <c r="EU31">
        <v>33.785800000000002</v>
      </c>
      <c r="EV31">
        <v>659.601</v>
      </c>
      <c r="EW31">
        <v>61.375300000000003</v>
      </c>
      <c r="EX31">
        <v>62.117899999999999</v>
      </c>
      <c r="EY31">
        <v>269.81099999999998</v>
      </c>
      <c r="EZ31">
        <v>0</v>
      </c>
      <c r="FA31">
        <v>-328.077</v>
      </c>
      <c r="FB31">
        <v>0</v>
      </c>
      <c r="FC31">
        <v>0</v>
      </c>
      <c r="FD31">
        <v>134.46700000000001</v>
      </c>
      <c r="FE31">
        <v>175.39</v>
      </c>
      <c r="FF31">
        <v>457.98599999999999</v>
      </c>
      <c r="FG31">
        <v>35.051499999999997</v>
      </c>
      <c r="FH31">
        <v>1527.72</v>
      </c>
      <c r="FI31">
        <v>0</v>
      </c>
      <c r="FJ31">
        <v>0</v>
      </c>
      <c r="FK31">
        <v>0</v>
      </c>
      <c r="FL31">
        <v>276.30599999999998</v>
      </c>
      <c r="FM31">
        <v>276.30599999999998</v>
      </c>
      <c r="FN31">
        <v>329.80799999999999</v>
      </c>
      <c r="FO31">
        <v>30.688199999999998</v>
      </c>
      <c r="FP31">
        <v>31.059000000000001</v>
      </c>
      <c r="FQ31">
        <v>134.905</v>
      </c>
      <c r="FR31">
        <v>-109.35899999999999</v>
      </c>
      <c r="FS31">
        <v>67.2333</v>
      </c>
      <c r="FT31">
        <v>87.694999999999993</v>
      </c>
      <c r="FU31">
        <v>228.99299999999999</v>
      </c>
      <c r="FV31">
        <v>17.5258</v>
      </c>
      <c r="FW31">
        <v>818.54899999999998</v>
      </c>
      <c r="FX31">
        <v>0</v>
      </c>
      <c r="FY31">
        <v>0</v>
      </c>
      <c r="FZ31">
        <v>276.30599999999998</v>
      </c>
      <c r="GA31">
        <v>276.30599999999998</v>
      </c>
      <c r="GB31">
        <v>3.0550999999999999</v>
      </c>
      <c r="GC31">
        <v>4801.42</v>
      </c>
      <c r="GD31">
        <v>2480.14</v>
      </c>
      <c r="GE31">
        <v>51.654200000000003</v>
      </c>
      <c r="GF31">
        <v>3.0550999999999999</v>
      </c>
      <c r="GG31">
        <v>4801.42</v>
      </c>
      <c r="GH31">
        <v>2480.14</v>
      </c>
      <c r="GI31">
        <v>51.654299999999999</v>
      </c>
      <c r="GJ31">
        <v>0</v>
      </c>
      <c r="GK31">
        <v>0</v>
      </c>
    </row>
    <row r="32" spans="1:193" x14ac:dyDescent="0.3">
      <c r="A32" s="110">
        <v>45966.80537037037</v>
      </c>
      <c r="B32" t="s">
        <v>729</v>
      </c>
      <c r="D32">
        <v>13</v>
      </c>
      <c r="E32">
        <v>1</v>
      </c>
      <c r="F32">
        <v>2700</v>
      </c>
      <c r="G32" t="s">
        <v>452</v>
      </c>
      <c r="H32" t="s">
        <v>453</v>
      </c>
      <c r="I32">
        <v>0</v>
      </c>
      <c r="J32">
        <v>0</v>
      </c>
      <c r="K32">
        <v>3.15</v>
      </c>
      <c r="L32">
        <v>140</v>
      </c>
      <c r="M32">
        <v>1391.64</v>
      </c>
      <c r="N32">
        <v>2073.31</v>
      </c>
      <c r="O32">
        <v>347.46100000000001</v>
      </c>
      <c r="P32">
        <v>1201.51</v>
      </c>
      <c r="Q32">
        <v>0</v>
      </c>
      <c r="R32">
        <v>-6161.05</v>
      </c>
      <c r="S32">
        <v>0</v>
      </c>
      <c r="T32">
        <v>0</v>
      </c>
      <c r="U32">
        <v>615.745</v>
      </c>
      <c r="V32">
        <v>1095.1199999999999</v>
      </c>
      <c r="W32">
        <v>2371.31</v>
      </c>
      <c r="X32">
        <v>151.51499999999999</v>
      </c>
      <c r="Y32">
        <v>3086.55</v>
      </c>
      <c r="Z32">
        <v>5013.91</v>
      </c>
      <c r="AA32">
        <v>699.80100000000004</v>
      </c>
      <c r="AB32">
        <v>0</v>
      </c>
      <c r="AC32">
        <v>0</v>
      </c>
      <c r="AD32">
        <v>0</v>
      </c>
      <c r="AE32">
        <v>47.252000000000002</v>
      </c>
      <c r="AF32">
        <v>47.252000000000002</v>
      </c>
      <c r="AG32">
        <v>0</v>
      </c>
      <c r="AH32">
        <v>4.29</v>
      </c>
      <c r="AI32">
        <v>5.38</v>
      </c>
      <c r="AJ32">
        <v>0.86</v>
      </c>
      <c r="AK32">
        <v>2.95</v>
      </c>
      <c r="AL32">
        <v>0</v>
      </c>
      <c r="AM32">
        <v>-6.45</v>
      </c>
      <c r="AN32">
        <v>0</v>
      </c>
      <c r="AO32">
        <v>0</v>
      </c>
      <c r="AP32">
        <v>1.66</v>
      </c>
      <c r="AQ32">
        <v>4.7699999999999996</v>
      </c>
      <c r="AR32">
        <v>6.05</v>
      </c>
      <c r="AS32">
        <v>0.42</v>
      </c>
      <c r="AT32">
        <v>19.93</v>
      </c>
      <c r="AU32">
        <v>13.48</v>
      </c>
      <c r="AV32">
        <v>1.75</v>
      </c>
      <c r="AW32">
        <v>0.79</v>
      </c>
      <c r="AX32">
        <v>0.22</v>
      </c>
      <c r="AY32">
        <v>0.8</v>
      </c>
      <c r="AZ32">
        <v>-1.01</v>
      </c>
      <c r="BA32">
        <v>0</v>
      </c>
      <c r="BB32">
        <v>0</v>
      </c>
      <c r="BC32">
        <v>0.47</v>
      </c>
      <c r="BD32">
        <v>2.21</v>
      </c>
      <c r="BE32">
        <v>1.6</v>
      </c>
      <c r="BF32">
        <v>0.12</v>
      </c>
      <c r="BG32">
        <v>6.95</v>
      </c>
      <c r="BH32">
        <v>0.57206800000000002</v>
      </c>
      <c r="BI32">
        <v>5.9990700000000001E-2</v>
      </c>
      <c r="BJ32">
        <v>3.9676400000000001E-2</v>
      </c>
      <c r="BK32">
        <v>0.110417</v>
      </c>
      <c r="BL32">
        <v>0</v>
      </c>
      <c r="BM32">
        <v>-1.24759E-2</v>
      </c>
      <c r="BN32">
        <v>0</v>
      </c>
      <c r="BO32">
        <v>0</v>
      </c>
      <c r="BP32">
        <v>7.1403599999999998E-2</v>
      </c>
      <c r="BQ32">
        <v>9.4952700000000001E-2</v>
      </c>
      <c r="BR32">
        <v>0.28698899999999999</v>
      </c>
      <c r="BS32">
        <v>2.56469E-2</v>
      </c>
      <c r="BT32">
        <v>1.2486699999999999</v>
      </c>
      <c r="BU32">
        <v>0.78215199999999996</v>
      </c>
      <c r="BV32">
        <v>1391.62</v>
      </c>
      <c r="BW32">
        <v>2073.33</v>
      </c>
      <c r="BX32">
        <v>347.46100000000001</v>
      </c>
      <c r="BY32">
        <v>1201.5</v>
      </c>
      <c r="BZ32">
        <v>-6161.05</v>
      </c>
      <c r="CA32">
        <v>615.745</v>
      </c>
      <c r="CB32">
        <v>1095.1199999999999</v>
      </c>
      <c r="CC32">
        <v>2371.31</v>
      </c>
      <c r="CD32">
        <v>151.51499999999999</v>
      </c>
      <c r="CE32">
        <v>3086.56</v>
      </c>
      <c r="CF32">
        <v>5013.92</v>
      </c>
      <c r="CG32">
        <v>699.81600000000003</v>
      </c>
      <c r="CH32">
        <v>0</v>
      </c>
      <c r="CI32">
        <v>0</v>
      </c>
      <c r="CJ32">
        <v>47.252000000000002</v>
      </c>
      <c r="CK32">
        <v>47.252000000000002</v>
      </c>
      <c r="CL32">
        <v>0</v>
      </c>
      <c r="CM32">
        <v>4.29</v>
      </c>
      <c r="CN32">
        <v>5.38</v>
      </c>
      <c r="CO32">
        <v>0.86</v>
      </c>
      <c r="CP32">
        <v>2.95</v>
      </c>
      <c r="CQ32">
        <v>-6.45</v>
      </c>
      <c r="CR32">
        <v>1.66</v>
      </c>
      <c r="CS32">
        <v>4.7699999999999996</v>
      </c>
      <c r="CT32">
        <v>6.05</v>
      </c>
      <c r="CU32">
        <v>0.42</v>
      </c>
      <c r="CV32">
        <v>19.93</v>
      </c>
      <c r="CW32">
        <v>13.48</v>
      </c>
      <c r="CX32">
        <v>1.73</v>
      </c>
      <c r="CY32">
        <v>0.79</v>
      </c>
      <c r="CZ32">
        <v>0.22</v>
      </c>
      <c r="DA32">
        <v>3.96</v>
      </c>
      <c r="DB32">
        <v>-1.01</v>
      </c>
      <c r="DC32">
        <v>0.47</v>
      </c>
      <c r="DD32">
        <v>2.2200000000000002</v>
      </c>
      <c r="DE32">
        <v>1.6</v>
      </c>
      <c r="DF32">
        <v>0.12</v>
      </c>
      <c r="DG32">
        <v>10.1</v>
      </c>
      <c r="DH32">
        <v>0.57207399999999997</v>
      </c>
      <c r="DI32">
        <v>5.9989599999999997E-2</v>
      </c>
      <c r="DJ32">
        <v>3.9676400000000001E-2</v>
      </c>
      <c r="DK32">
        <v>0.110417</v>
      </c>
      <c r="DL32">
        <v>-1.24759E-2</v>
      </c>
      <c r="DM32">
        <v>7.1403599999999998E-2</v>
      </c>
      <c r="DN32">
        <v>9.4952800000000004E-2</v>
      </c>
      <c r="DO32">
        <v>0.28698899999999999</v>
      </c>
      <c r="DP32">
        <v>2.56469E-2</v>
      </c>
      <c r="DQ32">
        <v>1.2486699999999999</v>
      </c>
      <c r="DR32">
        <v>0.78215699999999999</v>
      </c>
      <c r="DS32" t="s">
        <v>689</v>
      </c>
      <c r="DT32" t="s">
        <v>700</v>
      </c>
      <c r="DU32" t="s">
        <v>701</v>
      </c>
      <c r="DV32" t="s">
        <v>455</v>
      </c>
      <c r="DW32" s="117">
        <v>4.5460600000000001E-6</v>
      </c>
      <c r="DX32" s="117">
        <v>4.5206499999999997E-6</v>
      </c>
      <c r="EC32">
        <v>13.48</v>
      </c>
      <c r="ED32">
        <v>0</v>
      </c>
      <c r="EE32">
        <v>13.48</v>
      </c>
      <c r="EF32">
        <v>0</v>
      </c>
      <c r="EG32">
        <v>3.56</v>
      </c>
      <c r="EH32">
        <v>0</v>
      </c>
      <c r="EI32">
        <v>2.79</v>
      </c>
      <c r="EJ32">
        <v>3.91</v>
      </c>
      <c r="EK32">
        <v>1</v>
      </c>
      <c r="EL32">
        <v>1</v>
      </c>
      <c r="EM32">
        <v>3.9238</v>
      </c>
      <c r="EP32">
        <v>1</v>
      </c>
      <c r="EQ32">
        <v>1</v>
      </c>
      <c r="ER32">
        <v>36.039000000000001</v>
      </c>
      <c r="ES32">
        <v>36.591000000000001</v>
      </c>
      <c r="ET32">
        <v>35.970599999999997</v>
      </c>
      <c r="EU32">
        <v>36.521000000000001</v>
      </c>
      <c r="EV32">
        <v>501.46</v>
      </c>
      <c r="EW32">
        <v>225.16499999999999</v>
      </c>
      <c r="EX32">
        <v>62.688899999999997</v>
      </c>
      <c r="EY32">
        <v>229.20099999999999</v>
      </c>
      <c r="EZ32">
        <v>0</v>
      </c>
      <c r="FA32">
        <v>-432.702</v>
      </c>
      <c r="FB32">
        <v>0</v>
      </c>
      <c r="FC32">
        <v>0</v>
      </c>
      <c r="FD32">
        <v>134.46700000000001</v>
      </c>
      <c r="FE32">
        <v>181.23400000000001</v>
      </c>
      <c r="FF32">
        <v>457.98599999999999</v>
      </c>
      <c r="FG32">
        <v>35.051499999999997</v>
      </c>
      <c r="FH32">
        <v>1394.55</v>
      </c>
      <c r="FI32">
        <v>0</v>
      </c>
      <c r="FJ32">
        <v>0</v>
      </c>
      <c r="FK32">
        <v>0</v>
      </c>
      <c r="FL32">
        <v>276.30599999999998</v>
      </c>
      <c r="FM32">
        <v>276.30599999999998</v>
      </c>
      <c r="FN32">
        <v>250.72900000000001</v>
      </c>
      <c r="FO32">
        <v>112.583</v>
      </c>
      <c r="FP32">
        <v>31.3444</v>
      </c>
      <c r="FQ32">
        <v>114.601</v>
      </c>
      <c r="FR32">
        <v>-144.23400000000001</v>
      </c>
      <c r="FS32">
        <v>67.2333</v>
      </c>
      <c r="FT32">
        <v>90.616900000000001</v>
      </c>
      <c r="FU32">
        <v>228.99299999999999</v>
      </c>
      <c r="FV32">
        <v>17.5258</v>
      </c>
      <c r="FW32">
        <v>769.39200000000005</v>
      </c>
      <c r="FX32">
        <v>0</v>
      </c>
      <c r="FY32">
        <v>0</v>
      </c>
      <c r="FZ32">
        <v>276.30599999999998</v>
      </c>
      <c r="GA32">
        <v>276.30599999999998</v>
      </c>
      <c r="GB32">
        <v>3.9238</v>
      </c>
      <c r="GC32">
        <v>6162.86</v>
      </c>
      <c r="GD32">
        <v>2985.5</v>
      </c>
      <c r="GE32">
        <v>48.443399999999997</v>
      </c>
      <c r="GF32">
        <v>3.9238</v>
      </c>
      <c r="GG32">
        <v>6162.86</v>
      </c>
      <c r="GH32">
        <v>2985.5</v>
      </c>
      <c r="GI32">
        <v>48.4435</v>
      </c>
      <c r="GJ32">
        <v>0</v>
      </c>
      <c r="GK32">
        <v>0</v>
      </c>
    </row>
    <row r="33" spans="1:196" x14ac:dyDescent="0.3">
      <c r="A33" s="110">
        <v>45966.806041666663</v>
      </c>
      <c r="B33" t="s">
        <v>730</v>
      </c>
      <c r="D33">
        <v>14</v>
      </c>
      <c r="E33">
        <v>1</v>
      </c>
      <c r="F33">
        <v>2700</v>
      </c>
      <c r="G33" t="s">
        <v>452</v>
      </c>
      <c r="H33" t="s">
        <v>453</v>
      </c>
      <c r="I33">
        <v>0</v>
      </c>
      <c r="J33">
        <v>0</v>
      </c>
      <c r="K33">
        <v>3.08</v>
      </c>
      <c r="L33">
        <v>92</v>
      </c>
      <c r="M33">
        <v>1993.09</v>
      </c>
      <c r="N33">
        <v>1503.4</v>
      </c>
      <c r="O33">
        <v>340.84399999999999</v>
      </c>
      <c r="P33">
        <v>1401.79</v>
      </c>
      <c r="Q33">
        <v>0</v>
      </c>
      <c r="R33">
        <v>-5921.78</v>
      </c>
      <c r="S33">
        <v>0</v>
      </c>
      <c r="T33">
        <v>0</v>
      </c>
      <c r="U33">
        <v>615.745</v>
      </c>
      <c r="V33">
        <v>1072.83</v>
      </c>
      <c r="W33">
        <v>2371.31</v>
      </c>
      <c r="X33">
        <v>151.51499999999999</v>
      </c>
      <c r="Y33">
        <v>3528.73</v>
      </c>
      <c r="Z33">
        <v>5239.12</v>
      </c>
      <c r="AA33">
        <v>460.86500000000001</v>
      </c>
      <c r="AB33">
        <v>0</v>
      </c>
      <c r="AC33">
        <v>0</v>
      </c>
      <c r="AD33">
        <v>0</v>
      </c>
      <c r="AE33">
        <v>47.252000000000002</v>
      </c>
      <c r="AF33">
        <v>47.252000000000002</v>
      </c>
      <c r="AG33">
        <v>0</v>
      </c>
      <c r="AH33">
        <v>6.14</v>
      </c>
      <c r="AI33">
        <v>3.52</v>
      </c>
      <c r="AJ33">
        <v>0.85</v>
      </c>
      <c r="AK33">
        <v>3.46</v>
      </c>
      <c r="AL33">
        <v>0</v>
      </c>
      <c r="AM33">
        <v>-6.73</v>
      </c>
      <c r="AN33">
        <v>0</v>
      </c>
      <c r="AO33">
        <v>0</v>
      </c>
      <c r="AP33">
        <v>1.63</v>
      </c>
      <c r="AQ33">
        <v>4.71</v>
      </c>
      <c r="AR33">
        <v>6.02</v>
      </c>
      <c r="AS33">
        <v>0.41</v>
      </c>
      <c r="AT33">
        <v>20.010000000000002</v>
      </c>
      <c r="AU33">
        <v>13.97</v>
      </c>
      <c r="AV33">
        <v>2.62</v>
      </c>
      <c r="AW33">
        <v>0.48</v>
      </c>
      <c r="AX33">
        <v>0.22</v>
      </c>
      <c r="AY33">
        <v>0.98</v>
      </c>
      <c r="AZ33">
        <v>-1.23</v>
      </c>
      <c r="BA33">
        <v>0</v>
      </c>
      <c r="BB33">
        <v>0</v>
      </c>
      <c r="BC33">
        <v>0.47</v>
      </c>
      <c r="BD33">
        <v>2.19</v>
      </c>
      <c r="BE33">
        <v>1.6</v>
      </c>
      <c r="BF33">
        <v>0.12</v>
      </c>
      <c r="BG33">
        <v>7.45</v>
      </c>
      <c r="BH33">
        <v>0.80373300000000003</v>
      </c>
      <c r="BI33">
        <v>2.4339400000000001E-2</v>
      </c>
      <c r="BJ33">
        <v>3.8920799999999998E-2</v>
      </c>
      <c r="BK33">
        <v>0.145506</v>
      </c>
      <c r="BL33">
        <v>0</v>
      </c>
      <c r="BM33">
        <v>-2.0478799999999998E-2</v>
      </c>
      <c r="BN33">
        <v>0</v>
      </c>
      <c r="BO33">
        <v>0</v>
      </c>
      <c r="BP33">
        <v>7.1403599999999998E-2</v>
      </c>
      <c r="BQ33">
        <v>9.2381599999999994E-2</v>
      </c>
      <c r="BR33">
        <v>0.28698899999999999</v>
      </c>
      <c r="BS33">
        <v>2.56469E-2</v>
      </c>
      <c r="BT33">
        <v>1.46844</v>
      </c>
      <c r="BU33">
        <v>1.0125</v>
      </c>
      <c r="BV33">
        <v>1993.04</v>
      </c>
      <c r="BW33">
        <v>1503.45</v>
      </c>
      <c r="BX33">
        <v>340.84399999999999</v>
      </c>
      <c r="BY33">
        <v>1401.79</v>
      </c>
      <c r="BZ33">
        <v>-5921.78</v>
      </c>
      <c r="CA33">
        <v>615.745</v>
      </c>
      <c r="CB33">
        <v>1072.83</v>
      </c>
      <c r="CC33">
        <v>2371.31</v>
      </c>
      <c r="CD33">
        <v>151.51499999999999</v>
      </c>
      <c r="CE33">
        <v>3528.75</v>
      </c>
      <c r="CF33">
        <v>5239.13</v>
      </c>
      <c r="CG33">
        <v>460.90300000000002</v>
      </c>
      <c r="CH33">
        <v>0</v>
      </c>
      <c r="CI33">
        <v>0</v>
      </c>
      <c r="CJ33">
        <v>47.252000000000002</v>
      </c>
      <c r="CK33">
        <v>47.252000000000002</v>
      </c>
      <c r="CL33">
        <v>0</v>
      </c>
      <c r="CM33">
        <v>6.14</v>
      </c>
      <c r="CN33">
        <v>3.52</v>
      </c>
      <c r="CO33">
        <v>0.85</v>
      </c>
      <c r="CP33">
        <v>3.46</v>
      </c>
      <c r="CQ33">
        <v>-6.73</v>
      </c>
      <c r="CR33">
        <v>1.63</v>
      </c>
      <c r="CS33">
        <v>4.71</v>
      </c>
      <c r="CT33">
        <v>6.02</v>
      </c>
      <c r="CU33">
        <v>0.41</v>
      </c>
      <c r="CV33">
        <v>20.010000000000002</v>
      </c>
      <c r="CW33">
        <v>13.97</v>
      </c>
      <c r="CX33">
        <v>2.6</v>
      </c>
      <c r="CY33">
        <v>0.48</v>
      </c>
      <c r="CZ33">
        <v>0.22</v>
      </c>
      <c r="DA33">
        <v>4.08</v>
      </c>
      <c r="DB33">
        <v>-1.23</v>
      </c>
      <c r="DC33">
        <v>0.47</v>
      </c>
      <c r="DD33">
        <v>2.19</v>
      </c>
      <c r="DE33">
        <v>1.6</v>
      </c>
      <c r="DF33">
        <v>0.12</v>
      </c>
      <c r="DG33">
        <v>10.53</v>
      </c>
      <c r="DH33">
        <v>0.80374999999999996</v>
      </c>
      <c r="DI33">
        <v>2.4335599999999999E-2</v>
      </c>
      <c r="DJ33">
        <v>3.8920799999999998E-2</v>
      </c>
      <c r="DK33">
        <v>0.145506</v>
      </c>
      <c r="DL33">
        <v>-2.0478799999999998E-2</v>
      </c>
      <c r="DM33">
        <v>7.1403599999999998E-2</v>
      </c>
      <c r="DN33">
        <v>9.2381599999999994E-2</v>
      </c>
      <c r="DO33">
        <v>0.28698899999999999</v>
      </c>
      <c r="DP33">
        <v>2.56469E-2</v>
      </c>
      <c r="DQ33">
        <v>1.46845</v>
      </c>
      <c r="DR33">
        <v>1.01251</v>
      </c>
      <c r="DS33" t="s">
        <v>689</v>
      </c>
      <c r="DT33" t="s">
        <v>700</v>
      </c>
      <c r="DU33" t="s">
        <v>701</v>
      </c>
      <c r="DV33" t="s">
        <v>455</v>
      </c>
      <c r="DW33" s="117">
        <v>1.40958E-5</v>
      </c>
      <c r="DX33" s="117">
        <v>1.4100100000000001E-5</v>
      </c>
      <c r="EC33">
        <v>13.97</v>
      </c>
      <c r="ED33">
        <v>0</v>
      </c>
      <c r="EE33">
        <v>13.97</v>
      </c>
      <c r="EF33">
        <v>0</v>
      </c>
      <c r="EG33">
        <v>4.3</v>
      </c>
      <c r="EH33">
        <v>0</v>
      </c>
      <c r="EI33">
        <v>3.35</v>
      </c>
      <c r="EJ33">
        <v>4.03</v>
      </c>
      <c r="EK33">
        <v>1</v>
      </c>
      <c r="EL33">
        <v>1</v>
      </c>
      <c r="EM33">
        <v>3.2606999999999999</v>
      </c>
      <c r="EP33">
        <v>1</v>
      </c>
      <c r="EQ33">
        <v>1</v>
      </c>
      <c r="ER33">
        <v>40.616999999999997</v>
      </c>
      <c r="ES33">
        <v>41.262</v>
      </c>
      <c r="ET33">
        <v>40.520899999999997</v>
      </c>
      <c r="EU33">
        <v>41.164200000000001</v>
      </c>
      <c r="EV33">
        <v>749.404</v>
      </c>
      <c r="EW33">
        <v>136.88800000000001</v>
      </c>
      <c r="EX33">
        <v>61.495100000000001</v>
      </c>
      <c r="EY33">
        <v>281.30200000000002</v>
      </c>
      <c r="EZ33">
        <v>0</v>
      </c>
      <c r="FA33">
        <v>-525.56500000000005</v>
      </c>
      <c r="FB33">
        <v>0</v>
      </c>
      <c r="FC33">
        <v>0</v>
      </c>
      <c r="FD33">
        <v>134.46700000000001</v>
      </c>
      <c r="FE33">
        <v>177.11099999999999</v>
      </c>
      <c r="FF33">
        <v>457.98599999999999</v>
      </c>
      <c r="FG33">
        <v>35.051499999999997</v>
      </c>
      <c r="FH33">
        <v>1508.14</v>
      </c>
      <c r="FI33">
        <v>0</v>
      </c>
      <c r="FJ33">
        <v>0</v>
      </c>
      <c r="FK33">
        <v>0</v>
      </c>
      <c r="FL33">
        <v>276.30599999999998</v>
      </c>
      <c r="FM33">
        <v>276.30599999999998</v>
      </c>
      <c r="FN33">
        <v>374.69900000000001</v>
      </c>
      <c r="FO33">
        <v>68.447000000000003</v>
      </c>
      <c r="FP33">
        <v>30.747499999999999</v>
      </c>
      <c r="FQ33">
        <v>140.65100000000001</v>
      </c>
      <c r="FR33">
        <v>-175.18799999999999</v>
      </c>
      <c r="FS33">
        <v>67.2333</v>
      </c>
      <c r="FT33">
        <v>88.555300000000003</v>
      </c>
      <c r="FU33">
        <v>228.99299999999999</v>
      </c>
      <c r="FV33">
        <v>17.5258</v>
      </c>
      <c r="FW33">
        <v>841.66399999999999</v>
      </c>
      <c r="FX33">
        <v>0</v>
      </c>
      <c r="FY33">
        <v>0</v>
      </c>
      <c r="FZ33">
        <v>276.30599999999998</v>
      </c>
      <c r="GA33">
        <v>276.30599999999998</v>
      </c>
      <c r="GB33">
        <v>3.2606999999999999</v>
      </c>
      <c r="GC33">
        <v>5923.51</v>
      </c>
      <c r="GD33">
        <v>2764.03</v>
      </c>
      <c r="GE33">
        <v>46.661900000000003</v>
      </c>
      <c r="GF33">
        <v>3.2606999999999999</v>
      </c>
      <c r="GG33">
        <v>5923.51</v>
      </c>
      <c r="GH33">
        <v>2764.03</v>
      </c>
      <c r="GI33">
        <v>46.662100000000002</v>
      </c>
      <c r="GJ33">
        <v>0</v>
      </c>
      <c r="GK33">
        <v>0</v>
      </c>
    </row>
    <row r="34" spans="1:196" x14ac:dyDescent="0.3">
      <c r="A34" s="110">
        <v>45966.806701388887</v>
      </c>
      <c r="B34" t="s">
        <v>731</v>
      </c>
      <c r="D34">
        <v>15</v>
      </c>
      <c r="E34">
        <v>1</v>
      </c>
      <c r="F34">
        <v>2700</v>
      </c>
      <c r="G34" t="s">
        <v>452</v>
      </c>
      <c r="H34" t="s">
        <v>453</v>
      </c>
      <c r="I34">
        <v>0</v>
      </c>
      <c r="J34">
        <v>0</v>
      </c>
      <c r="K34">
        <v>2.66</v>
      </c>
      <c r="L34">
        <v>213</v>
      </c>
      <c r="M34">
        <v>232.95</v>
      </c>
      <c r="N34">
        <v>4849.7299999999996</v>
      </c>
      <c r="O34">
        <v>345.11500000000001</v>
      </c>
      <c r="P34">
        <v>746.14700000000005</v>
      </c>
      <c r="Q34">
        <v>0</v>
      </c>
      <c r="R34">
        <v>-9570.39</v>
      </c>
      <c r="S34">
        <v>0</v>
      </c>
      <c r="T34">
        <v>0</v>
      </c>
      <c r="U34">
        <v>615.745</v>
      </c>
      <c r="V34">
        <v>1162.7</v>
      </c>
      <c r="W34">
        <v>2371.31</v>
      </c>
      <c r="X34">
        <v>151.51499999999999</v>
      </c>
      <c r="Y34">
        <v>904.81100000000004</v>
      </c>
      <c r="Z34">
        <v>6173.94</v>
      </c>
      <c r="AA34">
        <v>1063.43</v>
      </c>
      <c r="AB34">
        <v>0</v>
      </c>
      <c r="AC34">
        <v>0</v>
      </c>
      <c r="AD34">
        <v>0</v>
      </c>
      <c r="AE34">
        <v>47.252000000000002</v>
      </c>
      <c r="AF34">
        <v>47.252000000000002</v>
      </c>
      <c r="AG34">
        <v>0</v>
      </c>
      <c r="AH34">
        <v>0.81</v>
      </c>
      <c r="AI34">
        <v>11.31</v>
      </c>
      <c r="AJ34">
        <v>0.86</v>
      </c>
      <c r="AK34">
        <v>1.83</v>
      </c>
      <c r="AL34">
        <v>0</v>
      </c>
      <c r="AM34">
        <v>-10.14</v>
      </c>
      <c r="AN34">
        <v>0</v>
      </c>
      <c r="AO34">
        <v>0</v>
      </c>
      <c r="AP34">
        <v>1.63</v>
      </c>
      <c r="AQ34">
        <v>4.92</v>
      </c>
      <c r="AR34">
        <v>6.02</v>
      </c>
      <c r="AS34">
        <v>0.41</v>
      </c>
      <c r="AT34">
        <v>17.649999999999999</v>
      </c>
      <c r="AU34">
        <v>14.81</v>
      </c>
      <c r="AV34">
        <v>0.38</v>
      </c>
      <c r="AW34">
        <v>1.56</v>
      </c>
      <c r="AX34">
        <v>0.22</v>
      </c>
      <c r="AY34">
        <v>0.49</v>
      </c>
      <c r="AZ34">
        <v>-2.0099999999999998</v>
      </c>
      <c r="BA34">
        <v>0</v>
      </c>
      <c r="BB34">
        <v>0</v>
      </c>
      <c r="BC34">
        <v>0.47</v>
      </c>
      <c r="BD34">
        <v>2.2400000000000002</v>
      </c>
      <c r="BE34">
        <v>1.6</v>
      </c>
      <c r="BF34">
        <v>0.12</v>
      </c>
      <c r="BG34">
        <v>5.07</v>
      </c>
      <c r="BH34">
        <v>0.14085300000000001</v>
      </c>
      <c r="BI34">
        <v>0.160026</v>
      </c>
      <c r="BJ34">
        <v>3.9408499999999999E-2</v>
      </c>
      <c r="BK34">
        <v>7.6276200000000002E-2</v>
      </c>
      <c r="BL34">
        <v>0</v>
      </c>
      <c r="BM34">
        <v>-3.6879700000000001E-2</v>
      </c>
      <c r="BN34">
        <v>0</v>
      </c>
      <c r="BO34">
        <v>0</v>
      </c>
      <c r="BP34">
        <v>7.1403599999999998E-2</v>
      </c>
      <c r="BQ34">
        <v>0.10076400000000001</v>
      </c>
      <c r="BR34">
        <v>0.28698899999999999</v>
      </c>
      <c r="BS34">
        <v>2.56469E-2</v>
      </c>
      <c r="BT34">
        <v>0.86448700000000001</v>
      </c>
      <c r="BU34">
        <v>0.41656300000000002</v>
      </c>
      <c r="BV34">
        <v>232.94300000000001</v>
      </c>
      <c r="BW34">
        <v>4849.71</v>
      </c>
      <c r="BX34">
        <v>345.11500000000001</v>
      </c>
      <c r="BY34">
        <v>746.14800000000002</v>
      </c>
      <c r="BZ34">
        <v>-9570.39</v>
      </c>
      <c r="CA34">
        <v>615.745</v>
      </c>
      <c r="CB34">
        <v>1162.69</v>
      </c>
      <c r="CC34">
        <v>2371.31</v>
      </c>
      <c r="CD34">
        <v>151.51499999999999</v>
      </c>
      <c r="CE34">
        <v>904.79</v>
      </c>
      <c r="CF34">
        <v>6173.92</v>
      </c>
      <c r="CG34">
        <v>1063.43</v>
      </c>
      <c r="CH34">
        <v>0</v>
      </c>
      <c r="CI34">
        <v>0</v>
      </c>
      <c r="CJ34">
        <v>47.252000000000002</v>
      </c>
      <c r="CK34">
        <v>47.252000000000002</v>
      </c>
      <c r="CL34">
        <v>0</v>
      </c>
      <c r="CM34">
        <v>0.81</v>
      </c>
      <c r="CN34">
        <v>11.31</v>
      </c>
      <c r="CO34">
        <v>0.86</v>
      </c>
      <c r="CP34">
        <v>1.83</v>
      </c>
      <c r="CQ34">
        <v>-10.14</v>
      </c>
      <c r="CR34">
        <v>1.63</v>
      </c>
      <c r="CS34">
        <v>4.92</v>
      </c>
      <c r="CT34">
        <v>6.02</v>
      </c>
      <c r="CU34">
        <v>0.41</v>
      </c>
      <c r="CV34">
        <v>17.649999999999999</v>
      </c>
      <c r="CW34">
        <v>14.81</v>
      </c>
      <c r="CX34">
        <v>0.37</v>
      </c>
      <c r="CY34">
        <v>1.57</v>
      </c>
      <c r="CZ34">
        <v>0.22</v>
      </c>
      <c r="DA34">
        <v>3.14</v>
      </c>
      <c r="DB34">
        <v>-2.0099999999999998</v>
      </c>
      <c r="DC34">
        <v>0.47</v>
      </c>
      <c r="DD34">
        <v>2.25</v>
      </c>
      <c r="DE34">
        <v>1.6</v>
      </c>
      <c r="DF34">
        <v>0.12</v>
      </c>
      <c r="DG34">
        <v>7.73</v>
      </c>
      <c r="DH34">
        <v>0.14085300000000001</v>
      </c>
      <c r="DI34">
        <v>0.160025</v>
      </c>
      <c r="DJ34">
        <v>3.9408499999999999E-2</v>
      </c>
      <c r="DK34">
        <v>7.6276200000000002E-2</v>
      </c>
      <c r="DL34">
        <v>-3.6879700000000001E-2</v>
      </c>
      <c r="DM34">
        <v>7.1403599999999998E-2</v>
      </c>
      <c r="DN34">
        <v>0.10076400000000001</v>
      </c>
      <c r="DO34">
        <v>0.28698899999999999</v>
      </c>
      <c r="DP34">
        <v>2.56469E-2</v>
      </c>
      <c r="DQ34">
        <v>0.86448599999999998</v>
      </c>
      <c r="DR34">
        <v>0.41656199999999999</v>
      </c>
      <c r="DS34" t="s">
        <v>689</v>
      </c>
      <c r="DT34" t="s">
        <v>700</v>
      </c>
      <c r="DU34" t="s">
        <v>701</v>
      </c>
      <c r="DV34" t="s">
        <v>455</v>
      </c>
      <c r="DW34" s="117">
        <v>-1.0884499999999999E-6</v>
      </c>
      <c r="DX34" s="117">
        <v>-1.0705E-6</v>
      </c>
      <c r="EC34">
        <v>14.81</v>
      </c>
      <c r="ED34">
        <v>0</v>
      </c>
      <c r="EE34">
        <v>14.81</v>
      </c>
      <c r="EF34">
        <v>0</v>
      </c>
      <c r="EG34">
        <v>2.65</v>
      </c>
      <c r="EH34">
        <v>0</v>
      </c>
      <c r="EI34">
        <v>2.21</v>
      </c>
      <c r="EJ34">
        <v>3.09</v>
      </c>
      <c r="EK34">
        <v>1</v>
      </c>
      <c r="EL34">
        <v>1</v>
      </c>
      <c r="EM34">
        <v>5.6820000000000004</v>
      </c>
      <c r="EP34">
        <v>1</v>
      </c>
      <c r="EQ34">
        <v>1</v>
      </c>
      <c r="ER34">
        <v>46.677999999999997</v>
      </c>
      <c r="ES34">
        <v>47.447000000000003</v>
      </c>
      <c r="ET34">
        <v>46.6389</v>
      </c>
      <c r="EU34">
        <v>47.406999999999996</v>
      </c>
      <c r="EV34">
        <v>109.376</v>
      </c>
      <c r="EW34">
        <v>445.84</v>
      </c>
      <c r="EX34">
        <v>62.265599999999999</v>
      </c>
      <c r="EY34">
        <v>140.51900000000001</v>
      </c>
      <c r="EZ34">
        <v>0</v>
      </c>
      <c r="FA34">
        <v>-862.89499999999998</v>
      </c>
      <c r="FB34">
        <v>0</v>
      </c>
      <c r="FC34">
        <v>0</v>
      </c>
      <c r="FD34">
        <v>134.46700000000001</v>
      </c>
      <c r="FE34">
        <v>191.964</v>
      </c>
      <c r="FF34">
        <v>457.98599999999999</v>
      </c>
      <c r="FG34">
        <v>35.051499999999997</v>
      </c>
      <c r="FH34">
        <v>714.57399999999996</v>
      </c>
      <c r="FI34">
        <v>0</v>
      </c>
      <c r="FJ34">
        <v>0</v>
      </c>
      <c r="FK34">
        <v>0</v>
      </c>
      <c r="FL34">
        <v>276.30599999999998</v>
      </c>
      <c r="FM34">
        <v>276.30599999999998</v>
      </c>
      <c r="FN34">
        <v>54.686300000000003</v>
      </c>
      <c r="FO34">
        <v>222.91900000000001</v>
      </c>
      <c r="FP34">
        <v>31.1328</v>
      </c>
      <c r="FQ34">
        <v>70.259500000000003</v>
      </c>
      <c r="FR34">
        <v>-287.63200000000001</v>
      </c>
      <c r="FS34">
        <v>67.2333</v>
      </c>
      <c r="FT34">
        <v>95.981999999999999</v>
      </c>
      <c r="FU34">
        <v>228.99299999999999</v>
      </c>
      <c r="FV34">
        <v>17.5258</v>
      </c>
      <c r="FW34">
        <v>501.1</v>
      </c>
      <c r="FX34">
        <v>0</v>
      </c>
      <c r="FY34">
        <v>0</v>
      </c>
      <c r="FZ34">
        <v>276.30599999999998</v>
      </c>
      <c r="GA34">
        <v>276.30599999999998</v>
      </c>
      <c r="GB34">
        <v>5.6820000000000004</v>
      </c>
      <c r="GC34">
        <v>9573.19</v>
      </c>
      <c r="GD34">
        <v>4832.8</v>
      </c>
      <c r="GE34">
        <v>50.482599999999998</v>
      </c>
      <c r="GF34">
        <v>5.6820000000000004</v>
      </c>
      <c r="GG34">
        <v>9573.19</v>
      </c>
      <c r="GH34">
        <v>4832.8</v>
      </c>
      <c r="GI34">
        <v>50.482599999999998</v>
      </c>
      <c r="GJ34">
        <v>0</v>
      </c>
      <c r="GK34">
        <v>0</v>
      </c>
    </row>
    <row r="35" spans="1:196" x14ac:dyDescent="0.3">
      <c r="A35" s="110">
        <v>45966.807349537034</v>
      </c>
      <c r="B35" t="s">
        <v>732</v>
      </c>
      <c r="D35">
        <v>16</v>
      </c>
      <c r="E35">
        <v>1</v>
      </c>
      <c r="F35">
        <v>2700</v>
      </c>
      <c r="G35" t="s">
        <v>452</v>
      </c>
      <c r="H35" t="s">
        <v>453</v>
      </c>
      <c r="I35">
        <v>0</v>
      </c>
      <c r="J35">
        <v>0</v>
      </c>
      <c r="K35">
        <v>3.55</v>
      </c>
      <c r="L35" t="s">
        <v>688</v>
      </c>
      <c r="M35">
        <v>3603.4</v>
      </c>
      <c r="N35">
        <v>201.745</v>
      </c>
      <c r="O35">
        <v>345.916</v>
      </c>
      <c r="P35">
        <v>1418.02</v>
      </c>
      <c r="Q35">
        <v>0</v>
      </c>
      <c r="R35">
        <v>-4646.3</v>
      </c>
      <c r="S35">
        <v>0</v>
      </c>
      <c r="T35">
        <v>0</v>
      </c>
      <c r="U35">
        <v>615.745</v>
      </c>
      <c r="V35">
        <v>1019.21</v>
      </c>
      <c r="W35">
        <v>2371.31</v>
      </c>
      <c r="X35">
        <v>151.51499999999999</v>
      </c>
      <c r="Y35">
        <v>5080.55</v>
      </c>
      <c r="Z35">
        <v>5569.08</v>
      </c>
      <c r="AA35">
        <v>102.00700000000001</v>
      </c>
      <c r="AB35">
        <v>0</v>
      </c>
      <c r="AC35">
        <v>0</v>
      </c>
      <c r="AD35">
        <v>0</v>
      </c>
      <c r="AE35">
        <v>47.252000000000002</v>
      </c>
      <c r="AF35">
        <v>47.252000000000002</v>
      </c>
      <c r="AG35">
        <v>0</v>
      </c>
      <c r="AH35">
        <v>10.63</v>
      </c>
      <c r="AI35">
        <v>0.42</v>
      </c>
      <c r="AJ35">
        <v>0.86</v>
      </c>
      <c r="AK35">
        <v>3.68</v>
      </c>
      <c r="AL35">
        <v>0</v>
      </c>
      <c r="AM35">
        <v>-4.91</v>
      </c>
      <c r="AN35">
        <v>0</v>
      </c>
      <c r="AO35">
        <v>0</v>
      </c>
      <c r="AP35">
        <v>1.66</v>
      </c>
      <c r="AQ35">
        <v>4.58</v>
      </c>
      <c r="AR35">
        <v>6.08</v>
      </c>
      <c r="AS35">
        <v>0.42</v>
      </c>
      <c r="AT35">
        <v>23.42</v>
      </c>
      <c r="AU35">
        <v>15.59</v>
      </c>
      <c r="AV35">
        <v>3.83</v>
      </c>
      <c r="AW35">
        <v>7.0000000000000007E-2</v>
      </c>
      <c r="AX35">
        <v>0.22</v>
      </c>
      <c r="AY35">
        <v>1.02</v>
      </c>
      <c r="AZ35">
        <v>-0.83</v>
      </c>
      <c r="BA35">
        <v>0</v>
      </c>
      <c r="BB35">
        <v>0</v>
      </c>
      <c r="BC35">
        <v>0.47</v>
      </c>
      <c r="BD35">
        <v>2.16</v>
      </c>
      <c r="BE35">
        <v>1.6</v>
      </c>
      <c r="BF35">
        <v>0.12</v>
      </c>
      <c r="BG35">
        <v>8.66</v>
      </c>
      <c r="BH35">
        <v>0.89891600000000005</v>
      </c>
      <c r="BI35">
        <v>1.00151E-4</v>
      </c>
      <c r="BJ35">
        <v>3.95E-2</v>
      </c>
      <c r="BK35">
        <v>0.157249</v>
      </c>
      <c r="BL35">
        <v>0</v>
      </c>
      <c r="BM35">
        <v>-1.07029E-2</v>
      </c>
      <c r="BN35">
        <v>0</v>
      </c>
      <c r="BO35">
        <v>0</v>
      </c>
      <c r="BP35">
        <v>7.1403599999999998E-2</v>
      </c>
      <c r="BQ35">
        <v>8.8909199999999994E-2</v>
      </c>
      <c r="BR35">
        <v>0.28698899999999999</v>
      </c>
      <c r="BS35">
        <v>2.56469E-2</v>
      </c>
      <c r="BT35">
        <v>1.5580099999999999</v>
      </c>
      <c r="BU35">
        <v>1.0957600000000001</v>
      </c>
      <c r="BV35">
        <v>3603.3</v>
      </c>
      <c r="BW35">
        <v>201.75200000000001</v>
      </c>
      <c r="BX35">
        <v>345.916</v>
      </c>
      <c r="BY35">
        <v>1418.02</v>
      </c>
      <c r="BZ35">
        <v>-4646.3</v>
      </c>
      <c r="CA35">
        <v>615.745</v>
      </c>
      <c r="CB35">
        <v>1019.21</v>
      </c>
      <c r="CC35">
        <v>2371.31</v>
      </c>
      <c r="CD35">
        <v>151.51499999999999</v>
      </c>
      <c r="CE35">
        <v>5080.46</v>
      </c>
      <c r="CF35">
        <v>5568.99</v>
      </c>
      <c r="CG35">
        <v>102.011</v>
      </c>
      <c r="CH35">
        <v>0</v>
      </c>
      <c r="CI35">
        <v>0</v>
      </c>
      <c r="CJ35">
        <v>47.252000000000002</v>
      </c>
      <c r="CK35">
        <v>47.252000000000002</v>
      </c>
      <c r="CL35">
        <v>0</v>
      </c>
      <c r="CM35">
        <v>10.63</v>
      </c>
      <c r="CN35">
        <v>0.42</v>
      </c>
      <c r="CO35">
        <v>0.86</v>
      </c>
      <c r="CP35">
        <v>3.68</v>
      </c>
      <c r="CQ35">
        <v>-4.91</v>
      </c>
      <c r="CR35">
        <v>1.66</v>
      </c>
      <c r="CS35">
        <v>4.58</v>
      </c>
      <c r="CT35">
        <v>6.08</v>
      </c>
      <c r="CU35">
        <v>0.42</v>
      </c>
      <c r="CV35">
        <v>23.42</v>
      </c>
      <c r="CW35">
        <v>15.59</v>
      </c>
      <c r="CX35">
        <v>3.82</v>
      </c>
      <c r="CY35">
        <v>7.0000000000000007E-2</v>
      </c>
      <c r="CZ35">
        <v>0.22</v>
      </c>
      <c r="DA35">
        <v>4.57</v>
      </c>
      <c r="DB35">
        <v>-0.83</v>
      </c>
      <c r="DC35">
        <v>0.47</v>
      </c>
      <c r="DD35">
        <v>2.17</v>
      </c>
      <c r="DE35">
        <v>1.6</v>
      </c>
      <c r="DF35">
        <v>0.12</v>
      </c>
      <c r="DG35">
        <v>12.21</v>
      </c>
      <c r="DH35">
        <v>0.89892099999999997</v>
      </c>
      <c r="DI35">
        <v>1.0014999999999999E-4</v>
      </c>
      <c r="DJ35">
        <v>3.95E-2</v>
      </c>
      <c r="DK35">
        <v>0.157249</v>
      </c>
      <c r="DL35">
        <v>-1.07029E-2</v>
      </c>
      <c r="DM35">
        <v>7.1403599999999998E-2</v>
      </c>
      <c r="DN35">
        <v>8.8909199999999994E-2</v>
      </c>
      <c r="DO35">
        <v>0.28698899999999999</v>
      </c>
      <c r="DP35">
        <v>2.56469E-2</v>
      </c>
      <c r="DQ35">
        <v>1.55802</v>
      </c>
      <c r="DR35">
        <v>1.0957699999999999</v>
      </c>
      <c r="DS35" t="s">
        <v>689</v>
      </c>
      <c r="DT35" t="s">
        <v>700</v>
      </c>
      <c r="DU35" t="s">
        <v>701</v>
      </c>
      <c r="DV35" t="s">
        <v>455</v>
      </c>
      <c r="DW35" s="117">
        <v>5.2757000000000002E-6</v>
      </c>
      <c r="DX35" s="117">
        <v>5.2937200000000004E-6</v>
      </c>
      <c r="EC35">
        <v>15.59</v>
      </c>
      <c r="ED35">
        <v>0</v>
      </c>
      <c r="EE35">
        <v>15.59</v>
      </c>
      <c r="EF35">
        <v>0</v>
      </c>
      <c r="EG35">
        <v>5.14</v>
      </c>
      <c r="EH35">
        <v>0</v>
      </c>
      <c r="EI35">
        <v>4.16</v>
      </c>
      <c r="EJ35">
        <v>4.5199999999999996</v>
      </c>
      <c r="EK35">
        <v>1</v>
      </c>
      <c r="EL35">
        <v>1</v>
      </c>
      <c r="EM35">
        <v>2.8130000000000002</v>
      </c>
      <c r="EP35">
        <v>1</v>
      </c>
      <c r="EQ35">
        <v>1</v>
      </c>
      <c r="ER35">
        <v>45.637</v>
      </c>
      <c r="ES35">
        <v>46.384</v>
      </c>
      <c r="ET35">
        <v>45.566400000000002</v>
      </c>
      <c r="EU35">
        <v>46.312600000000003</v>
      </c>
      <c r="EV35">
        <v>1094.72</v>
      </c>
      <c r="EW35">
        <v>20.3626</v>
      </c>
      <c r="EX35">
        <v>62.4101</v>
      </c>
      <c r="EY35">
        <v>291.25900000000001</v>
      </c>
      <c r="EZ35">
        <v>0</v>
      </c>
      <c r="FA35">
        <v>-356.99599999999998</v>
      </c>
      <c r="FB35">
        <v>0</v>
      </c>
      <c r="FC35">
        <v>0</v>
      </c>
      <c r="FD35">
        <v>134.46700000000001</v>
      </c>
      <c r="FE35">
        <v>169.65299999999999</v>
      </c>
      <c r="FF35">
        <v>457.98599999999999</v>
      </c>
      <c r="FG35">
        <v>35.051499999999997</v>
      </c>
      <c r="FH35">
        <v>1908.91</v>
      </c>
      <c r="FI35">
        <v>0</v>
      </c>
      <c r="FJ35">
        <v>0</v>
      </c>
      <c r="FK35">
        <v>0</v>
      </c>
      <c r="FL35">
        <v>276.30599999999998</v>
      </c>
      <c r="FM35">
        <v>276.30599999999998</v>
      </c>
      <c r="FN35">
        <v>547.351</v>
      </c>
      <c r="FO35">
        <v>10.1816</v>
      </c>
      <c r="FP35">
        <v>31.205100000000002</v>
      </c>
      <c r="FQ35">
        <v>145.62899999999999</v>
      </c>
      <c r="FR35">
        <v>-118.999</v>
      </c>
      <c r="FS35">
        <v>67.2333</v>
      </c>
      <c r="FT35">
        <v>84.826499999999996</v>
      </c>
      <c r="FU35">
        <v>228.99299999999999</v>
      </c>
      <c r="FV35">
        <v>17.5258</v>
      </c>
      <c r="FW35">
        <v>1013.95</v>
      </c>
      <c r="FX35">
        <v>0</v>
      </c>
      <c r="FY35">
        <v>0</v>
      </c>
      <c r="FZ35">
        <v>276.30599999999998</v>
      </c>
      <c r="GA35">
        <v>276.30599999999998</v>
      </c>
      <c r="GB35">
        <v>2.8130000000000002</v>
      </c>
      <c r="GC35">
        <v>4647.67</v>
      </c>
      <c r="GD35">
        <v>2331.5</v>
      </c>
      <c r="GE35">
        <v>50.164999999999999</v>
      </c>
      <c r="GF35">
        <v>2.8130000000000002</v>
      </c>
      <c r="GG35">
        <v>4647.67</v>
      </c>
      <c r="GH35">
        <v>2331.5300000000002</v>
      </c>
      <c r="GI35">
        <v>50.165700000000001</v>
      </c>
      <c r="GJ35">
        <v>0</v>
      </c>
      <c r="GK35">
        <v>0</v>
      </c>
    </row>
    <row r="36" spans="1:196" x14ac:dyDescent="0.3">
      <c r="A36" s="110">
        <v>45981.752175925925</v>
      </c>
      <c r="B36" t="s">
        <v>907</v>
      </c>
      <c r="D36">
        <v>1</v>
      </c>
      <c r="E36">
        <v>1</v>
      </c>
      <c r="F36">
        <v>2100</v>
      </c>
      <c r="G36" t="s">
        <v>452</v>
      </c>
      <c r="H36" t="s">
        <v>453</v>
      </c>
      <c r="I36">
        <v>0.34</v>
      </c>
      <c r="J36">
        <v>0.34</v>
      </c>
      <c r="K36">
        <v>4.25</v>
      </c>
      <c r="L36" t="s">
        <v>688</v>
      </c>
      <c r="M36">
        <v>3106.95</v>
      </c>
      <c r="N36">
        <v>0</v>
      </c>
      <c r="O36">
        <v>273.185</v>
      </c>
      <c r="P36">
        <v>1736.21</v>
      </c>
      <c r="Q36">
        <v>0</v>
      </c>
      <c r="R36">
        <v>-3765.72</v>
      </c>
      <c r="S36">
        <v>0</v>
      </c>
      <c r="T36">
        <v>0</v>
      </c>
      <c r="U36">
        <v>505.55700000000002</v>
      </c>
      <c r="V36">
        <v>882.50699999999995</v>
      </c>
      <c r="W36">
        <v>2025.88</v>
      </c>
      <c r="X36">
        <v>119.621</v>
      </c>
      <c r="Y36">
        <v>4884.2</v>
      </c>
      <c r="Z36">
        <v>5116.3500000000004</v>
      </c>
      <c r="AB36">
        <v>0</v>
      </c>
      <c r="AC36">
        <v>0</v>
      </c>
      <c r="AD36">
        <v>0</v>
      </c>
      <c r="AE36">
        <v>43.1492</v>
      </c>
      <c r="AF36">
        <v>43.1492</v>
      </c>
      <c r="AG36">
        <v>0</v>
      </c>
      <c r="AH36">
        <v>11.18</v>
      </c>
      <c r="AI36">
        <v>0</v>
      </c>
      <c r="AJ36">
        <v>0.87</v>
      </c>
      <c r="AK36">
        <v>5.65</v>
      </c>
      <c r="AL36">
        <v>0</v>
      </c>
      <c r="AM36">
        <v>-5.01</v>
      </c>
      <c r="AN36">
        <v>0</v>
      </c>
      <c r="AO36">
        <v>0</v>
      </c>
      <c r="AP36">
        <v>1.78</v>
      </c>
      <c r="AQ36">
        <v>5.25</v>
      </c>
      <c r="AR36">
        <v>6.7</v>
      </c>
      <c r="AS36">
        <v>0.42</v>
      </c>
      <c r="AT36">
        <v>26.84</v>
      </c>
      <c r="AU36">
        <v>17.7</v>
      </c>
      <c r="AV36">
        <v>3.91</v>
      </c>
      <c r="AW36">
        <v>0</v>
      </c>
      <c r="AX36">
        <v>0.22</v>
      </c>
      <c r="AY36">
        <v>1.4</v>
      </c>
      <c r="AZ36">
        <v>-0.85</v>
      </c>
      <c r="BA36">
        <v>0</v>
      </c>
      <c r="BB36">
        <v>0</v>
      </c>
      <c r="BC36">
        <v>0.5</v>
      </c>
      <c r="BD36">
        <v>2.5299999999999998</v>
      </c>
      <c r="BE36">
        <v>1.76</v>
      </c>
      <c r="BF36">
        <v>0.12</v>
      </c>
      <c r="BG36">
        <v>9.59</v>
      </c>
      <c r="BH36">
        <v>0.68019300000000005</v>
      </c>
      <c r="BI36">
        <v>0</v>
      </c>
      <c r="BJ36">
        <v>3.1194800000000002E-2</v>
      </c>
      <c r="BK36">
        <v>0.163995</v>
      </c>
      <c r="BL36">
        <v>0</v>
      </c>
      <c r="BM36">
        <v>-6.2582200000000001E-3</v>
      </c>
      <c r="BN36">
        <v>0</v>
      </c>
      <c r="BO36">
        <v>0</v>
      </c>
      <c r="BP36">
        <v>5.8625900000000002E-2</v>
      </c>
      <c r="BQ36">
        <v>8.2462999999999995E-2</v>
      </c>
      <c r="BR36">
        <v>0.24510499999999999</v>
      </c>
      <c r="BS36">
        <v>2.02483E-2</v>
      </c>
      <c r="BT36">
        <v>1.2755700000000001</v>
      </c>
      <c r="BU36">
        <v>0.87538300000000002</v>
      </c>
      <c r="BV36">
        <v>3183.9</v>
      </c>
      <c r="BW36">
        <v>0</v>
      </c>
      <c r="BX36">
        <v>273.185</v>
      </c>
      <c r="BY36">
        <v>1694.77</v>
      </c>
      <c r="BZ36">
        <v>-3765.72</v>
      </c>
      <c r="CA36">
        <v>505.55700000000002</v>
      </c>
      <c r="CB36">
        <v>886.68100000000004</v>
      </c>
      <c r="CC36">
        <v>2025.88</v>
      </c>
      <c r="CD36">
        <v>119.621</v>
      </c>
      <c r="CE36">
        <v>4923.88</v>
      </c>
      <c r="CF36">
        <v>5151.8599999999997</v>
      </c>
      <c r="CH36">
        <v>0</v>
      </c>
      <c r="CI36">
        <v>0</v>
      </c>
      <c r="CJ36">
        <v>43.1492</v>
      </c>
      <c r="CK36">
        <v>43.1492</v>
      </c>
      <c r="CL36">
        <v>0</v>
      </c>
      <c r="CM36">
        <v>11.68</v>
      </c>
      <c r="CN36">
        <v>0</v>
      </c>
      <c r="CO36">
        <v>0.87</v>
      </c>
      <c r="CP36">
        <v>5.49</v>
      </c>
      <c r="CQ36">
        <v>-5.03</v>
      </c>
      <c r="CR36">
        <v>1.78</v>
      </c>
      <c r="CS36">
        <v>5.27</v>
      </c>
      <c r="CT36">
        <v>6.7</v>
      </c>
      <c r="CU36">
        <v>0.42</v>
      </c>
      <c r="CV36">
        <v>27.18</v>
      </c>
      <c r="CW36">
        <v>18.04</v>
      </c>
      <c r="CX36">
        <v>4.1100000000000003</v>
      </c>
      <c r="CY36">
        <v>0</v>
      </c>
      <c r="CZ36">
        <v>0.22</v>
      </c>
      <c r="DA36">
        <v>5.44</v>
      </c>
      <c r="DB36">
        <v>-0.85</v>
      </c>
      <c r="DC36">
        <v>0.5</v>
      </c>
      <c r="DD36">
        <v>2.54</v>
      </c>
      <c r="DE36">
        <v>1.76</v>
      </c>
      <c r="DF36">
        <v>0.12</v>
      </c>
      <c r="DG36">
        <v>13.84</v>
      </c>
      <c r="DH36">
        <v>0.70902900000000002</v>
      </c>
      <c r="DI36">
        <v>0</v>
      </c>
      <c r="DJ36">
        <v>3.1194800000000002E-2</v>
      </c>
      <c r="DK36">
        <v>0.15768299999999999</v>
      </c>
      <c r="DL36">
        <v>-6.2582200000000001E-3</v>
      </c>
      <c r="DM36">
        <v>5.8625900000000002E-2</v>
      </c>
      <c r="DN36">
        <v>8.2779900000000003E-2</v>
      </c>
      <c r="DO36">
        <v>0.24510499999999999</v>
      </c>
      <c r="DP36">
        <v>2.02483E-2</v>
      </c>
      <c r="DQ36">
        <v>1.2984100000000001</v>
      </c>
      <c r="DR36">
        <v>0.89790700000000001</v>
      </c>
      <c r="DS36" t="s">
        <v>908</v>
      </c>
      <c r="DT36" t="s">
        <v>700</v>
      </c>
      <c r="DU36" t="s">
        <v>909</v>
      </c>
      <c r="DV36" t="s">
        <v>455</v>
      </c>
      <c r="DW36">
        <v>2.28411E-2</v>
      </c>
      <c r="DX36">
        <v>2.2524300000000001E-2</v>
      </c>
      <c r="EC36">
        <v>17.7</v>
      </c>
      <c r="ED36">
        <v>0</v>
      </c>
      <c r="EE36">
        <v>18.04</v>
      </c>
      <c r="EF36">
        <v>0</v>
      </c>
      <c r="EG36">
        <v>5.53</v>
      </c>
      <c r="EH36">
        <v>0</v>
      </c>
      <c r="EI36">
        <v>4.3899999999999997</v>
      </c>
      <c r="EJ36">
        <v>5.38</v>
      </c>
      <c r="EK36">
        <v>1</v>
      </c>
      <c r="EL36">
        <v>1</v>
      </c>
      <c r="EM36">
        <v>2.9352999999999998</v>
      </c>
      <c r="EP36">
        <v>1</v>
      </c>
      <c r="EQ36">
        <v>1</v>
      </c>
      <c r="ER36">
        <v>31.571999999999999</v>
      </c>
      <c r="ES36">
        <v>32.033000000000001</v>
      </c>
      <c r="ET36">
        <v>31.526</v>
      </c>
      <c r="EU36">
        <v>31.985700000000001</v>
      </c>
      <c r="EV36">
        <v>869.07100000000003</v>
      </c>
      <c r="EW36">
        <v>0</v>
      </c>
      <c r="EX36">
        <v>49.2879</v>
      </c>
      <c r="EY36">
        <v>310.57299999999998</v>
      </c>
      <c r="EZ36">
        <v>0</v>
      </c>
      <c r="FA36">
        <v>-284.72199999999998</v>
      </c>
      <c r="FB36">
        <v>0</v>
      </c>
      <c r="FC36">
        <v>0</v>
      </c>
      <c r="FD36">
        <v>110.404</v>
      </c>
      <c r="FE36">
        <v>149.47</v>
      </c>
      <c r="FF36">
        <v>391.38499999999999</v>
      </c>
      <c r="FG36">
        <v>27.673200000000001</v>
      </c>
      <c r="FH36">
        <v>1623.14</v>
      </c>
      <c r="FI36">
        <v>0</v>
      </c>
      <c r="FJ36">
        <v>0</v>
      </c>
      <c r="FK36">
        <v>0</v>
      </c>
      <c r="FL36">
        <v>252.315</v>
      </c>
      <c r="FM36">
        <v>252.315</v>
      </c>
      <c r="FN36">
        <v>459.52499999999998</v>
      </c>
      <c r="FO36">
        <v>0</v>
      </c>
      <c r="FP36">
        <v>24.643999999999998</v>
      </c>
      <c r="FQ36">
        <v>150.17400000000001</v>
      </c>
      <c r="FR36">
        <v>-94.907399999999996</v>
      </c>
      <c r="FS36">
        <v>55.201799999999999</v>
      </c>
      <c r="FT36">
        <v>75.045500000000004</v>
      </c>
      <c r="FU36">
        <v>195.69200000000001</v>
      </c>
      <c r="FV36">
        <v>13.836600000000001</v>
      </c>
      <c r="FW36">
        <v>879.21199999999999</v>
      </c>
      <c r="FX36">
        <v>0</v>
      </c>
      <c r="FY36">
        <v>0</v>
      </c>
      <c r="FZ36">
        <v>252.315</v>
      </c>
      <c r="GA36">
        <v>252.315</v>
      </c>
      <c r="GB36">
        <v>2.9352999999999998</v>
      </c>
      <c r="GC36">
        <v>3766.82</v>
      </c>
      <c r="GD36">
        <v>1859.72</v>
      </c>
      <c r="GE36">
        <v>49.371000000000002</v>
      </c>
      <c r="GF36">
        <v>2.9352999999999998</v>
      </c>
      <c r="GG36">
        <v>3766.82</v>
      </c>
      <c r="GH36">
        <v>1852.19</v>
      </c>
      <c r="GI36">
        <v>49.171199999999999</v>
      </c>
      <c r="GJ36">
        <v>0</v>
      </c>
      <c r="GK36">
        <v>0</v>
      </c>
      <c r="GN36" t="s">
        <v>910</v>
      </c>
    </row>
    <row r="37" spans="1:196" x14ac:dyDescent="0.3">
      <c r="A37" s="110">
        <v>45981.657835648148</v>
      </c>
      <c r="B37" t="s">
        <v>911</v>
      </c>
      <c r="D37">
        <v>2</v>
      </c>
      <c r="E37">
        <v>1</v>
      </c>
      <c r="F37">
        <v>2100</v>
      </c>
      <c r="G37" t="s">
        <v>452</v>
      </c>
      <c r="H37" t="s">
        <v>453</v>
      </c>
      <c r="I37">
        <v>0.38</v>
      </c>
      <c r="J37">
        <v>0.36</v>
      </c>
      <c r="K37">
        <v>4.2699999999999996</v>
      </c>
      <c r="L37" t="s">
        <v>688</v>
      </c>
      <c r="M37">
        <v>1905.84</v>
      </c>
      <c r="N37">
        <v>0</v>
      </c>
      <c r="O37">
        <v>276.71899999999999</v>
      </c>
      <c r="P37">
        <v>1467.93</v>
      </c>
      <c r="Q37">
        <v>0</v>
      </c>
      <c r="R37">
        <v>-3826.93</v>
      </c>
      <c r="S37">
        <v>0</v>
      </c>
      <c r="T37">
        <v>0</v>
      </c>
      <c r="U37">
        <v>505.55700000000002</v>
      </c>
      <c r="V37">
        <v>910.9</v>
      </c>
      <c r="W37">
        <v>2025.88</v>
      </c>
      <c r="X37">
        <v>119.621</v>
      </c>
      <c r="Y37">
        <v>3385.53</v>
      </c>
      <c r="Z37">
        <v>3650.5</v>
      </c>
      <c r="AB37">
        <v>0</v>
      </c>
      <c r="AC37">
        <v>0</v>
      </c>
      <c r="AD37">
        <v>0</v>
      </c>
      <c r="AE37">
        <v>43.1492</v>
      </c>
      <c r="AF37">
        <v>43.1492</v>
      </c>
      <c r="AG37">
        <v>0</v>
      </c>
      <c r="AH37">
        <v>7.34</v>
      </c>
      <c r="AI37">
        <v>0</v>
      </c>
      <c r="AJ37">
        <v>0.88</v>
      </c>
      <c r="AK37">
        <v>4.75</v>
      </c>
      <c r="AL37">
        <v>0</v>
      </c>
      <c r="AM37">
        <v>-4.99</v>
      </c>
      <c r="AN37">
        <v>0</v>
      </c>
      <c r="AO37">
        <v>0</v>
      </c>
      <c r="AP37">
        <v>1.77</v>
      </c>
      <c r="AQ37">
        <v>5.34</v>
      </c>
      <c r="AR37">
        <v>6.7</v>
      </c>
      <c r="AS37">
        <v>0.42</v>
      </c>
      <c r="AT37">
        <v>22.21</v>
      </c>
      <c r="AU37">
        <v>12.97</v>
      </c>
      <c r="AV37">
        <v>2.78</v>
      </c>
      <c r="AW37">
        <v>0</v>
      </c>
      <c r="AX37">
        <v>0.22</v>
      </c>
      <c r="AY37">
        <v>1.2</v>
      </c>
      <c r="AZ37">
        <v>-0.83</v>
      </c>
      <c r="BA37">
        <v>0</v>
      </c>
      <c r="BB37">
        <v>0</v>
      </c>
      <c r="BC37">
        <v>0.5</v>
      </c>
      <c r="BD37">
        <v>2.5499999999999998</v>
      </c>
      <c r="BE37">
        <v>1.76</v>
      </c>
      <c r="BF37">
        <v>0.12</v>
      </c>
      <c r="BG37">
        <v>8.3000000000000007</v>
      </c>
      <c r="BH37">
        <v>0.55378799999999995</v>
      </c>
      <c r="BI37">
        <v>0</v>
      </c>
      <c r="BJ37">
        <v>3.1598399999999999E-2</v>
      </c>
      <c r="BK37">
        <v>0.14579900000000001</v>
      </c>
      <c r="BL37">
        <v>0</v>
      </c>
      <c r="BM37">
        <v>-6.7231000000000001E-3</v>
      </c>
      <c r="BN37">
        <v>0</v>
      </c>
      <c r="BO37">
        <v>0</v>
      </c>
      <c r="BP37">
        <v>5.8625900000000002E-2</v>
      </c>
      <c r="BQ37">
        <v>8.4641400000000006E-2</v>
      </c>
      <c r="BR37">
        <v>0.24510499999999999</v>
      </c>
      <c r="BS37">
        <v>2.02483E-2</v>
      </c>
      <c r="BT37">
        <v>1.1330800000000001</v>
      </c>
      <c r="BU37">
        <v>0.731186</v>
      </c>
      <c r="BV37">
        <v>2025.86</v>
      </c>
      <c r="BW37">
        <v>0</v>
      </c>
      <c r="BX37">
        <v>276.71899999999999</v>
      </c>
      <c r="BY37">
        <v>1434.71</v>
      </c>
      <c r="BZ37">
        <v>-3826.93</v>
      </c>
      <c r="CA37">
        <v>505.55700000000002</v>
      </c>
      <c r="CB37">
        <v>916.91899999999998</v>
      </c>
      <c r="CC37">
        <v>2025.88</v>
      </c>
      <c r="CD37">
        <v>119.621</v>
      </c>
      <c r="CE37">
        <v>3478.33</v>
      </c>
      <c r="CF37">
        <v>3737.28</v>
      </c>
      <c r="CH37">
        <v>0</v>
      </c>
      <c r="CI37">
        <v>0</v>
      </c>
      <c r="CJ37">
        <v>43.1492</v>
      </c>
      <c r="CK37">
        <v>43.1492</v>
      </c>
      <c r="CL37">
        <v>0</v>
      </c>
      <c r="CM37">
        <v>7.83</v>
      </c>
      <c r="CN37">
        <v>0</v>
      </c>
      <c r="CO37">
        <v>0.88</v>
      </c>
      <c r="CP37">
        <v>4.6399999999999997</v>
      </c>
      <c r="CQ37">
        <v>-5.03</v>
      </c>
      <c r="CR37">
        <v>1.77</v>
      </c>
      <c r="CS37">
        <v>5.36</v>
      </c>
      <c r="CT37">
        <v>6.7</v>
      </c>
      <c r="CU37">
        <v>0.42</v>
      </c>
      <c r="CV37">
        <v>22.57</v>
      </c>
      <c r="CW37">
        <v>13.35</v>
      </c>
      <c r="CX37">
        <v>2.95</v>
      </c>
      <c r="CY37">
        <v>0</v>
      </c>
      <c r="CZ37">
        <v>0.22</v>
      </c>
      <c r="DA37">
        <v>5.29</v>
      </c>
      <c r="DB37">
        <v>-0.83</v>
      </c>
      <c r="DC37">
        <v>0.5</v>
      </c>
      <c r="DD37">
        <v>2.56</v>
      </c>
      <c r="DE37">
        <v>1.76</v>
      </c>
      <c r="DF37">
        <v>0.12</v>
      </c>
      <c r="DG37">
        <v>12.57</v>
      </c>
      <c r="DH37">
        <v>0.57732700000000003</v>
      </c>
      <c r="DI37">
        <v>0</v>
      </c>
      <c r="DJ37">
        <v>3.1598399999999999E-2</v>
      </c>
      <c r="DK37">
        <v>0.14350299999999999</v>
      </c>
      <c r="DL37">
        <v>-6.7231000000000001E-3</v>
      </c>
      <c r="DM37">
        <v>5.8625900000000002E-2</v>
      </c>
      <c r="DN37">
        <v>8.5034299999999993E-2</v>
      </c>
      <c r="DO37">
        <v>0.24510499999999999</v>
      </c>
      <c r="DP37">
        <v>2.02483E-2</v>
      </c>
      <c r="DQ37">
        <v>1.15472</v>
      </c>
      <c r="DR37">
        <v>0.75242799999999999</v>
      </c>
      <c r="DS37" t="s">
        <v>908</v>
      </c>
      <c r="DT37" t="s">
        <v>700</v>
      </c>
      <c r="DU37" t="s">
        <v>909</v>
      </c>
      <c r="DV37" t="s">
        <v>455</v>
      </c>
      <c r="DW37">
        <v>2.1635499999999998E-2</v>
      </c>
      <c r="DX37">
        <v>2.1242500000000001E-2</v>
      </c>
      <c r="EC37">
        <v>12.97</v>
      </c>
      <c r="ED37">
        <v>0</v>
      </c>
      <c r="EE37">
        <v>13.35</v>
      </c>
      <c r="EF37">
        <v>0</v>
      </c>
      <c r="EG37">
        <v>4.2</v>
      </c>
      <c r="EH37">
        <v>0</v>
      </c>
      <c r="EI37">
        <v>3.23</v>
      </c>
      <c r="EJ37">
        <v>5.23</v>
      </c>
      <c r="EK37">
        <v>1</v>
      </c>
      <c r="EL37">
        <v>1</v>
      </c>
      <c r="EM37">
        <v>2.5240999999999998</v>
      </c>
      <c r="EP37">
        <v>1</v>
      </c>
      <c r="EQ37">
        <v>1</v>
      </c>
      <c r="ER37">
        <v>33.255000000000003</v>
      </c>
      <c r="ES37">
        <v>33.75</v>
      </c>
      <c r="ET37">
        <v>33.095700000000001</v>
      </c>
      <c r="EU37">
        <v>33.587400000000002</v>
      </c>
      <c r="EV37">
        <v>617.85</v>
      </c>
      <c r="EW37">
        <v>0</v>
      </c>
      <c r="EX37">
        <v>49.925600000000003</v>
      </c>
      <c r="EY37">
        <v>266.113</v>
      </c>
      <c r="EZ37">
        <v>0</v>
      </c>
      <c r="FA37">
        <v>-276.53800000000001</v>
      </c>
      <c r="FB37">
        <v>0</v>
      </c>
      <c r="FC37">
        <v>0</v>
      </c>
      <c r="FD37">
        <v>110.404</v>
      </c>
      <c r="FE37">
        <v>153.64599999999999</v>
      </c>
      <c r="FF37">
        <v>391.38499999999999</v>
      </c>
      <c r="FG37">
        <v>27.673200000000001</v>
      </c>
      <c r="FH37">
        <v>1340.46</v>
      </c>
      <c r="FI37">
        <v>0</v>
      </c>
      <c r="FJ37">
        <v>0</v>
      </c>
      <c r="FK37">
        <v>0</v>
      </c>
      <c r="FL37">
        <v>252.315</v>
      </c>
      <c r="FM37">
        <v>252.315</v>
      </c>
      <c r="FN37">
        <v>330.53199999999998</v>
      </c>
      <c r="FO37">
        <v>0</v>
      </c>
      <c r="FP37">
        <v>24.962800000000001</v>
      </c>
      <c r="FQ37">
        <v>129.84899999999999</v>
      </c>
      <c r="FR37">
        <v>-92.179299999999998</v>
      </c>
      <c r="FS37">
        <v>55.201799999999999</v>
      </c>
      <c r="FT37">
        <v>77.258799999999994</v>
      </c>
      <c r="FU37">
        <v>195.69200000000001</v>
      </c>
      <c r="FV37">
        <v>13.836600000000001</v>
      </c>
      <c r="FW37">
        <v>735.15499999999997</v>
      </c>
      <c r="FX37">
        <v>0</v>
      </c>
      <c r="FY37">
        <v>0</v>
      </c>
      <c r="FZ37">
        <v>252.315</v>
      </c>
      <c r="GA37">
        <v>252.315</v>
      </c>
      <c r="GB37">
        <v>2.5240999999999998</v>
      </c>
      <c r="GC37">
        <v>3828.05</v>
      </c>
      <c r="GD37">
        <v>1933.36</v>
      </c>
      <c r="GE37">
        <v>50.505000000000003</v>
      </c>
      <c r="GF37">
        <v>2.5240999999999998</v>
      </c>
      <c r="GG37">
        <v>3828.05</v>
      </c>
      <c r="GH37">
        <v>1919.24</v>
      </c>
      <c r="GI37">
        <v>50.136200000000002</v>
      </c>
      <c r="GJ37">
        <v>0</v>
      </c>
      <c r="GK37">
        <v>0</v>
      </c>
      <c r="GN37" t="s">
        <v>912</v>
      </c>
    </row>
    <row r="38" spans="1:196" x14ac:dyDescent="0.3">
      <c r="A38" s="110">
        <v>45981.658564814818</v>
      </c>
      <c r="B38" t="s">
        <v>913</v>
      </c>
      <c r="D38">
        <v>3</v>
      </c>
      <c r="E38">
        <v>1</v>
      </c>
      <c r="F38">
        <v>2100</v>
      </c>
      <c r="G38" t="s">
        <v>452</v>
      </c>
      <c r="H38" t="s">
        <v>453</v>
      </c>
      <c r="I38">
        <v>0.75</v>
      </c>
      <c r="J38">
        <v>0.77</v>
      </c>
      <c r="K38">
        <v>4.45</v>
      </c>
      <c r="L38" t="s">
        <v>688</v>
      </c>
      <c r="M38">
        <v>963.702</v>
      </c>
      <c r="N38">
        <v>0</v>
      </c>
      <c r="O38">
        <v>276.71899999999999</v>
      </c>
      <c r="P38">
        <v>1361.42</v>
      </c>
      <c r="Q38">
        <v>0</v>
      </c>
      <c r="R38">
        <v>-3853.61</v>
      </c>
      <c r="S38">
        <v>0</v>
      </c>
      <c r="T38">
        <v>0</v>
      </c>
      <c r="U38">
        <v>505.55700000000002</v>
      </c>
      <c r="V38">
        <v>910.851</v>
      </c>
      <c r="W38">
        <v>2025.88</v>
      </c>
      <c r="X38">
        <v>119.621</v>
      </c>
      <c r="Y38">
        <v>2310.15</v>
      </c>
      <c r="Z38">
        <v>2601.84</v>
      </c>
      <c r="AB38">
        <v>0</v>
      </c>
      <c r="AC38">
        <v>0</v>
      </c>
      <c r="AD38">
        <v>0</v>
      </c>
      <c r="AE38">
        <v>43.1492</v>
      </c>
      <c r="AF38">
        <v>43.1492</v>
      </c>
      <c r="AG38">
        <v>0</v>
      </c>
      <c r="AH38">
        <v>3.93</v>
      </c>
      <c r="AI38">
        <v>0</v>
      </c>
      <c r="AJ38">
        <v>0.88</v>
      </c>
      <c r="AK38">
        <v>4.37</v>
      </c>
      <c r="AL38">
        <v>0</v>
      </c>
      <c r="AM38">
        <v>-4.99</v>
      </c>
      <c r="AN38">
        <v>0</v>
      </c>
      <c r="AO38">
        <v>0</v>
      </c>
      <c r="AP38">
        <v>1.79</v>
      </c>
      <c r="AQ38">
        <v>5.34</v>
      </c>
      <c r="AR38">
        <v>6.7</v>
      </c>
      <c r="AS38">
        <v>0.42</v>
      </c>
      <c r="AT38">
        <v>18.440000000000001</v>
      </c>
      <c r="AU38">
        <v>9.18</v>
      </c>
      <c r="AV38">
        <v>1.55</v>
      </c>
      <c r="AW38">
        <v>0</v>
      </c>
      <c r="AX38">
        <v>0.22</v>
      </c>
      <c r="AY38">
        <v>1.07</v>
      </c>
      <c r="AZ38">
        <v>-0.88</v>
      </c>
      <c r="BA38">
        <v>0</v>
      </c>
      <c r="BB38">
        <v>0</v>
      </c>
      <c r="BC38">
        <v>0.5</v>
      </c>
      <c r="BD38">
        <v>2.5499999999999998</v>
      </c>
      <c r="BE38">
        <v>1.76</v>
      </c>
      <c r="BF38">
        <v>0.12</v>
      </c>
      <c r="BG38">
        <v>6.89</v>
      </c>
      <c r="BH38">
        <v>0.36570000000000003</v>
      </c>
      <c r="BI38">
        <v>0</v>
      </c>
      <c r="BJ38">
        <v>3.1598399999999999E-2</v>
      </c>
      <c r="BK38">
        <v>0.128826</v>
      </c>
      <c r="BL38">
        <v>0</v>
      </c>
      <c r="BM38">
        <v>-7.3240099999999997E-3</v>
      </c>
      <c r="BN38">
        <v>0</v>
      </c>
      <c r="BO38">
        <v>0</v>
      </c>
      <c r="BP38">
        <v>5.8625900000000002E-2</v>
      </c>
      <c r="BQ38">
        <v>8.5148699999999994E-2</v>
      </c>
      <c r="BR38">
        <v>0.24510499999999999</v>
      </c>
      <c r="BS38">
        <v>2.02483E-2</v>
      </c>
      <c r="BT38">
        <v>0.92792799999999998</v>
      </c>
      <c r="BU38">
        <v>0.52612400000000004</v>
      </c>
      <c r="BV38">
        <v>1143.24</v>
      </c>
      <c r="BW38">
        <v>0</v>
      </c>
      <c r="BX38">
        <v>276.71899999999999</v>
      </c>
      <c r="BY38">
        <v>1340.55</v>
      </c>
      <c r="BZ38">
        <v>-3853.61</v>
      </c>
      <c r="CA38">
        <v>505.55700000000002</v>
      </c>
      <c r="CB38">
        <v>915.09699999999998</v>
      </c>
      <c r="CC38">
        <v>2025.88</v>
      </c>
      <c r="CD38">
        <v>119.621</v>
      </c>
      <c r="CE38">
        <v>2473.0500000000002</v>
      </c>
      <c r="CF38">
        <v>2760.5</v>
      </c>
      <c r="CH38">
        <v>0</v>
      </c>
      <c r="CI38">
        <v>0</v>
      </c>
      <c r="CJ38">
        <v>43.1492</v>
      </c>
      <c r="CK38">
        <v>43.1492</v>
      </c>
      <c r="CL38">
        <v>0</v>
      </c>
      <c r="CM38">
        <v>4.75</v>
      </c>
      <c r="CN38">
        <v>0</v>
      </c>
      <c r="CO38">
        <v>0.88</v>
      </c>
      <c r="CP38">
        <v>4.3</v>
      </c>
      <c r="CQ38">
        <v>-4.9800000000000004</v>
      </c>
      <c r="CR38">
        <v>1.79</v>
      </c>
      <c r="CS38">
        <v>5.35</v>
      </c>
      <c r="CT38">
        <v>6.7</v>
      </c>
      <c r="CU38">
        <v>0.42</v>
      </c>
      <c r="CV38">
        <v>19.21</v>
      </c>
      <c r="CW38">
        <v>9.93</v>
      </c>
      <c r="CX38">
        <v>1.84</v>
      </c>
      <c r="CY38">
        <v>0</v>
      </c>
      <c r="CZ38">
        <v>0.22</v>
      </c>
      <c r="DA38">
        <v>5.22</v>
      </c>
      <c r="DB38">
        <v>-0.88</v>
      </c>
      <c r="DC38">
        <v>0.5</v>
      </c>
      <c r="DD38">
        <v>2.56</v>
      </c>
      <c r="DE38">
        <v>1.76</v>
      </c>
      <c r="DF38">
        <v>0.12</v>
      </c>
      <c r="DG38">
        <v>11.34</v>
      </c>
      <c r="DH38">
        <v>0.45604499999999998</v>
      </c>
      <c r="DI38">
        <v>0</v>
      </c>
      <c r="DJ38">
        <v>3.1598399999999999E-2</v>
      </c>
      <c r="DK38">
        <v>0.12568499999999999</v>
      </c>
      <c r="DL38">
        <v>-7.3240099999999997E-3</v>
      </c>
      <c r="DM38">
        <v>5.8625900000000002E-2</v>
      </c>
      <c r="DN38">
        <v>8.5444099999999995E-2</v>
      </c>
      <c r="DO38">
        <v>0.24510499999999999</v>
      </c>
      <c r="DP38">
        <v>2.02483E-2</v>
      </c>
      <c r="DQ38">
        <v>1.0154300000000001</v>
      </c>
      <c r="DR38">
        <v>0.61332799999999998</v>
      </c>
      <c r="DS38" t="s">
        <v>908</v>
      </c>
      <c r="DT38" t="s">
        <v>700</v>
      </c>
      <c r="DU38" t="s">
        <v>909</v>
      </c>
      <c r="DV38" t="s">
        <v>455</v>
      </c>
      <c r="DW38">
        <v>8.7499300000000002E-2</v>
      </c>
      <c r="DX38">
        <v>8.7203900000000001E-2</v>
      </c>
      <c r="EC38">
        <v>9.18</v>
      </c>
      <c r="ED38">
        <v>0</v>
      </c>
      <c r="EE38">
        <v>9.93</v>
      </c>
      <c r="EF38">
        <v>0</v>
      </c>
      <c r="EG38">
        <v>2.84</v>
      </c>
      <c r="EH38">
        <v>0</v>
      </c>
      <c r="EI38">
        <v>2.12</v>
      </c>
      <c r="EJ38">
        <v>5.16</v>
      </c>
      <c r="EK38">
        <v>1</v>
      </c>
      <c r="EL38">
        <v>1</v>
      </c>
      <c r="EM38">
        <v>2.4388000000000001</v>
      </c>
      <c r="EP38">
        <v>1</v>
      </c>
      <c r="EQ38">
        <v>1</v>
      </c>
      <c r="ER38">
        <v>26.388999999999999</v>
      </c>
      <c r="ES38">
        <v>26.742999999999999</v>
      </c>
      <c r="ET38">
        <v>26.367799999999999</v>
      </c>
      <c r="EU38">
        <v>26.722200000000001</v>
      </c>
      <c r="EV38">
        <v>344.625</v>
      </c>
      <c r="EW38">
        <v>0</v>
      </c>
      <c r="EX38">
        <v>49.925600000000003</v>
      </c>
      <c r="EY38">
        <v>237.80699999999999</v>
      </c>
      <c r="EZ38">
        <v>0</v>
      </c>
      <c r="FA38">
        <v>-294.59500000000003</v>
      </c>
      <c r="FB38">
        <v>0</v>
      </c>
      <c r="FC38">
        <v>0</v>
      </c>
      <c r="FD38">
        <v>110.404</v>
      </c>
      <c r="FE38">
        <v>154.34200000000001</v>
      </c>
      <c r="FF38">
        <v>391.38499999999999</v>
      </c>
      <c r="FG38">
        <v>27.673200000000001</v>
      </c>
      <c r="FH38">
        <v>1021.57</v>
      </c>
      <c r="FI38">
        <v>0</v>
      </c>
      <c r="FJ38">
        <v>0</v>
      </c>
      <c r="FK38">
        <v>0</v>
      </c>
      <c r="FL38">
        <v>252.315</v>
      </c>
      <c r="FM38">
        <v>252.315</v>
      </c>
      <c r="FN38">
        <v>207.107</v>
      </c>
      <c r="FO38">
        <v>0</v>
      </c>
      <c r="FP38">
        <v>24.962800000000001</v>
      </c>
      <c r="FQ38">
        <v>117.27200000000001</v>
      </c>
      <c r="FR38">
        <v>-98.198300000000003</v>
      </c>
      <c r="FS38">
        <v>55.201799999999999</v>
      </c>
      <c r="FT38">
        <v>77.414100000000005</v>
      </c>
      <c r="FU38">
        <v>195.69200000000001</v>
      </c>
      <c r="FV38">
        <v>13.836600000000001</v>
      </c>
      <c r="FW38">
        <v>593.28800000000001</v>
      </c>
      <c r="FX38">
        <v>0</v>
      </c>
      <c r="FY38">
        <v>0</v>
      </c>
      <c r="FZ38">
        <v>252.315</v>
      </c>
      <c r="GA38">
        <v>252.315</v>
      </c>
      <c r="GB38">
        <v>2.4388000000000001</v>
      </c>
      <c r="GC38">
        <v>3854.73</v>
      </c>
      <c r="GD38">
        <v>1983.34</v>
      </c>
      <c r="GE38">
        <v>51.451999999999998</v>
      </c>
      <c r="GF38">
        <v>2.4388000000000001</v>
      </c>
      <c r="GG38">
        <v>3854.73</v>
      </c>
      <c r="GH38">
        <v>1987.51</v>
      </c>
      <c r="GI38">
        <v>51.560400000000001</v>
      </c>
      <c r="GJ38">
        <v>0</v>
      </c>
      <c r="GK38">
        <v>0</v>
      </c>
      <c r="GN38" t="s">
        <v>914</v>
      </c>
    </row>
    <row r="39" spans="1:196" x14ac:dyDescent="0.3">
      <c r="A39" s="110">
        <v>45981.659328703703</v>
      </c>
      <c r="B39" t="s">
        <v>915</v>
      </c>
      <c r="D39">
        <v>4</v>
      </c>
      <c r="E39">
        <v>1</v>
      </c>
      <c r="F39">
        <v>2100</v>
      </c>
      <c r="G39" t="s">
        <v>452</v>
      </c>
      <c r="H39" t="s">
        <v>453</v>
      </c>
      <c r="I39">
        <v>0.63</v>
      </c>
      <c r="J39">
        <v>0.57999999999999996</v>
      </c>
      <c r="K39">
        <v>4.1399999999999997</v>
      </c>
      <c r="L39">
        <v>48</v>
      </c>
      <c r="M39">
        <v>1501.84</v>
      </c>
      <c r="N39">
        <v>53.485500000000002</v>
      </c>
      <c r="O39">
        <v>277.42</v>
      </c>
      <c r="P39">
        <v>1356.35</v>
      </c>
      <c r="Q39">
        <v>0</v>
      </c>
      <c r="R39">
        <v>-4070.87</v>
      </c>
      <c r="S39">
        <v>0</v>
      </c>
      <c r="T39">
        <v>0</v>
      </c>
      <c r="U39">
        <v>505.55700000000002</v>
      </c>
      <c r="V39">
        <v>933.05499999999995</v>
      </c>
      <c r="W39">
        <v>2025.88</v>
      </c>
      <c r="X39">
        <v>119.621</v>
      </c>
      <c r="Y39">
        <v>2702.34</v>
      </c>
      <c r="Z39">
        <v>3189.09</v>
      </c>
      <c r="AA39">
        <v>32.773800000000001</v>
      </c>
      <c r="AB39">
        <v>0</v>
      </c>
      <c r="AC39">
        <v>0</v>
      </c>
      <c r="AD39">
        <v>0</v>
      </c>
      <c r="AE39">
        <v>43.1492</v>
      </c>
      <c r="AF39">
        <v>43.1492</v>
      </c>
      <c r="AG39">
        <v>0</v>
      </c>
      <c r="AH39">
        <v>5.69</v>
      </c>
      <c r="AI39">
        <v>0.24</v>
      </c>
      <c r="AJ39">
        <v>0.89</v>
      </c>
      <c r="AK39">
        <v>4.32</v>
      </c>
      <c r="AL39">
        <v>0</v>
      </c>
      <c r="AM39">
        <v>-5.35</v>
      </c>
      <c r="AN39">
        <v>0</v>
      </c>
      <c r="AO39">
        <v>0</v>
      </c>
      <c r="AP39">
        <v>1.76</v>
      </c>
      <c r="AQ39">
        <v>5.42</v>
      </c>
      <c r="AR39">
        <v>6.66</v>
      </c>
      <c r="AS39">
        <v>0.42</v>
      </c>
      <c r="AT39">
        <v>20.05</v>
      </c>
      <c r="AU39">
        <v>11.14</v>
      </c>
      <c r="AV39">
        <v>2.2599999999999998</v>
      </c>
      <c r="AW39">
        <v>0.04</v>
      </c>
      <c r="AX39">
        <v>0.23</v>
      </c>
      <c r="AY39">
        <v>1.1399999999999999</v>
      </c>
      <c r="AZ39">
        <v>-0.97</v>
      </c>
      <c r="BA39">
        <v>0</v>
      </c>
      <c r="BB39">
        <v>0</v>
      </c>
      <c r="BC39">
        <v>0.5</v>
      </c>
      <c r="BD39">
        <v>2.57</v>
      </c>
      <c r="BE39">
        <v>1.76</v>
      </c>
      <c r="BF39">
        <v>0.12</v>
      </c>
      <c r="BG39">
        <v>7.65</v>
      </c>
      <c r="BH39">
        <v>0.50527200000000005</v>
      </c>
      <c r="BI39">
        <v>0</v>
      </c>
      <c r="BJ39">
        <v>3.1678400000000002E-2</v>
      </c>
      <c r="BK39">
        <v>0.14654500000000001</v>
      </c>
      <c r="BL39">
        <v>0</v>
      </c>
      <c r="BM39">
        <v>-1.0412299999999999E-2</v>
      </c>
      <c r="BN39">
        <v>0</v>
      </c>
      <c r="BO39">
        <v>0</v>
      </c>
      <c r="BP39">
        <v>5.8625900000000002E-2</v>
      </c>
      <c r="BQ39">
        <v>8.6097800000000002E-2</v>
      </c>
      <c r="BR39">
        <v>0.24510499999999999</v>
      </c>
      <c r="BS39">
        <v>2.02483E-2</v>
      </c>
      <c r="BT39">
        <v>1.0831599999999999</v>
      </c>
      <c r="BU39">
        <v>0.68349499999999996</v>
      </c>
      <c r="BV39">
        <v>1640.51</v>
      </c>
      <c r="BW39">
        <v>115.652</v>
      </c>
      <c r="BX39">
        <v>277.42</v>
      </c>
      <c r="BY39">
        <v>1308.78</v>
      </c>
      <c r="BZ39">
        <v>-4070.87</v>
      </c>
      <c r="CA39">
        <v>505.55700000000002</v>
      </c>
      <c r="CB39">
        <v>939.07500000000005</v>
      </c>
      <c r="CC39">
        <v>2025.88</v>
      </c>
      <c r="CD39">
        <v>119.621</v>
      </c>
      <c r="CE39">
        <v>2861.63</v>
      </c>
      <c r="CF39">
        <v>3342.36</v>
      </c>
      <c r="CG39">
        <v>67.894499999999994</v>
      </c>
      <c r="CH39">
        <v>0</v>
      </c>
      <c r="CI39">
        <v>0</v>
      </c>
      <c r="CJ39">
        <v>43.1492</v>
      </c>
      <c r="CK39">
        <v>43.1492</v>
      </c>
      <c r="CL39">
        <v>0</v>
      </c>
      <c r="CM39">
        <v>6.26</v>
      </c>
      <c r="CN39">
        <v>0.45</v>
      </c>
      <c r="CO39">
        <v>0.89</v>
      </c>
      <c r="CP39">
        <v>4.17</v>
      </c>
      <c r="CQ39">
        <v>-5.42</v>
      </c>
      <c r="CR39">
        <v>1.76</v>
      </c>
      <c r="CS39">
        <v>5.44</v>
      </c>
      <c r="CT39">
        <v>6.66</v>
      </c>
      <c r="CU39">
        <v>0.42</v>
      </c>
      <c r="CV39">
        <v>20.63</v>
      </c>
      <c r="CW39">
        <v>11.77</v>
      </c>
      <c r="CX39">
        <v>2.4700000000000002</v>
      </c>
      <c r="CY39">
        <v>7.0000000000000007E-2</v>
      </c>
      <c r="CZ39">
        <v>0.23</v>
      </c>
      <c r="DA39">
        <v>5.04</v>
      </c>
      <c r="DB39">
        <v>-0.97</v>
      </c>
      <c r="DC39">
        <v>0.5</v>
      </c>
      <c r="DD39">
        <v>2.57</v>
      </c>
      <c r="DE39">
        <v>1.76</v>
      </c>
      <c r="DF39">
        <v>0.12</v>
      </c>
      <c r="DG39">
        <v>11.79</v>
      </c>
      <c r="DH39">
        <v>0.55419200000000002</v>
      </c>
      <c r="DI39">
        <v>0</v>
      </c>
      <c r="DJ39">
        <v>3.1678400000000002E-2</v>
      </c>
      <c r="DK39">
        <v>0.14335200000000001</v>
      </c>
      <c r="DL39">
        <v>-1.0412299999999999E-2</v>
      </c>
      <c r="DM39">
        <v>5.8625900000000002E-2</v>
      </c>
      <c r="DN39">
        <v>8.6578299999999997E-2</v>
      </c>
      <c r="DO39">
        <v>0.24510499999999999</v>
      </c>
      <c r="DP39">
        <v>2.02483E-2</v>
      </c>
      <c r="DQ39">
        <v>1.12937</v>
      </c>
      <c r="DR39">
        <v>0.72922200000000004</v>
      </c>
      <c r="DS39" t="s">
        <v>908</v>
      </c>
      <c r="DT39" t="s">
        <v>700</v>
      </c>
      <c r="DU39" t="s">
        <v>909</v>
      </c>
      <c r="DV39" t="s">
        <v>455</v>
      </c>
      <c r="DW39">
        <v>4.6206900000000002E-2</v>
      </c>
      <c r="DX39">
        <v>4.57264E-2</v>
      </c>
      <c r="EC39">
        <v>11.14</v>
      </c>
      <c r="ED39">
        <v>0</v>
      </c>
      <c r="EE39">
        <v>11.77</v>
      </c>
      <c r="EF39">
        <v>0</v>
      </c>
      <c r="EG39">
        <v>3.67</v>
      </c>
      <c r="EH39">
        <v>0</v>
      </c>
      <c r="EI39">
        <v>2.83</v>
      </c>
      <c r="EJ39">
        <v>4.9800000000000004</v>
      </c>
      <c r="EK39">
        <v>1</v>
      </c>
      <c r="EL39">
        <v>1</v>
      </c>
      <c r="EM39">
        <v>2.4405999999999999</v>
      </c>
      <c r="EP39">
        <v>1</v>
      </c>
      <c r="EQ39">
        <v>1</v>
      </c>
      <c r="ER39">
        <v>22.971</v>
      </c>
      <c r="ES39">
        <v>23.256</v>
      </c>
      <c r="ET39">
        <v>22.9422</v>
      </c>
      <c r="EU39">
        <v>23.226700000000001</v>
      </c>
      <c r="EV39">
        <v>501.63600000000002</v>
      </c>
      <c r="EW39">
        <v>8.14499</v>
      </c>
      <c r="EX39">
        <v>50.052</v>
      </c>
      <c r="EY39">
        <v>253.053</v>
      </c>
      <c r="EZ39">
        <v>0</v>
      </c>
      <c r="FA39">
        <v>-323.601</v>
      </c>
      <c r="FB39">
        <v>0</v>
      </c>
      <c r="FC39">
        <v>0</v>
      </c>
      <c r="FD39">
        <v>110.404</v>
      </c>
      <c r="FE39">
        <v>156.74600000000001</v>
      </c>
      <c r="FF39">
        <v>391.38499999999999</v>
      </c>
      <c r="FG39">
        <v>27.673200000000001</v>
      </c>
      <c r="FH39">
        <v>1175.49</v>
      </c>
      <c r="FI39">
        <v>0</v>
      </c>
      <c r="FJ39">
        <v>0</v>
      </c>
      <c r="FK39">
        <v>0</v>
      </c>
      <c r="FL39">
        <v>252.315</v>
      </c>
      <c r="FM39">
        <v>252.315</v>
      </c>
      <c r="FN39">
        <v>276.47899999999998</v>
      </c>
      <c r="FO39">
        <v>7.5112300000000003</v>
      </c>
      <c r="FP39">
        <v>25.026</v>
      </c>
      <c r="FQ39">
        <v>120.94</v>
      </c>
      <c r="FR39">
        <v>-107.867</v>
      </c>
      <c r="FS39">
        <v>55.201799999999999</v>
      </c>
      <c r="FT39">
        <v>78.794899999999998</v>
      </c>
      <c r="FU39">
        <v>195.69200000000001</v>
      </c>
      <c r="FV39">
        <v>13.836600000000001</v>
      </c>
      <c r="FW39">
        <v>665.61500000000001</v>
      </c>
      <c r="FX39">
        <v>0</v>
      </c>
      <c r="FY39">
        <v>0</v>
      </c>
      <c r="FZ39">
        <v>252.315</v>
      </c>
      <c r="GA39">
        <v>252.315</v>
      </c>
      <c r="GB39">
        <v>2.4405999999999999</v>
      </c>
      <c r="GC39">
        <v>4072.06</v>
      </c>
      <c r="GD39">
        <v>2084.36</v>
      </c>
      <c r="GE39">
        <v>51.186799999999998</v>
      </c>
      <c r="GF39">
        <v>2.4405999999999999</v>
      </c>
      <c r="GG39">
        <v>4072.06</v>
      </c>
      <c r="GH39">
        <v>2054.29</v>
      </c>
      <c r="GI39">
        <v>50.448399999999999</v>
      </c>
      <c r="GJ39">
        <v>0</v>
      </c>
      <c r="GK39">
        <v>0</v>
      </c>
      <c r="GN39" t="s">
        <v>916</v>
      </c>
    </row>
    <row r="40" spans="1:196" x14ac:dyDescent="0.3">
      <c r="A40" s="110">
        <v>45981.660104166665</v>
      </c>
      <c r="B40" t="s">
        <v>917</v>
      </c>
      <c r="D40">
        <v>5</v>
      </c>
      <c r="E40">
        <v>1</v>
      </c>
      <c r="F40">
        <v>2100</v>
      </c>
      <c r="G40" t="s">
        <v>452</v>
      </c>
      <c r="H40" t="s">
        <v>453</v>
      </c>
      <c r="I40">
        <v>0.64</v>
      </c>
      <c r="J40">
        <v>0.67</v>
      </c>
      <c r="K40">
        <v>4.4800000000000004</v>
      </c>
      <c r="L40" t="s">
        <v>688</v>
      </c>
      <c r="M40">
        <v>851.48900000000003</v>
      </c>
      <c r="N40">
        <v>0</v>
      </c>
      <c r="O40">
        <v>275.22300000000001</v>
      </c>
      <c r="P40">
        <v>1374.17</v>
      </c>
      <c r="Q40">
        <v>0</v>
      </c>
      <c r="R40">
        <v>-3778.39</v>
      </c>
      <c r="S40">
        <v>0</v>
      </c>
      <c r="T40">
        <v>0</v>
      </c>
      <c r="U40">
        <v>505.55700000000002</v>
      </c>
      <c r="V40">
        <v>911.322</v>
      </c>
      <c r="W40">
        <v>2025.88</v>
      </c>
      <c r="X40">
        <v>119.621</v>
      </c>
      <c r="Y40">
        <v>2284.88</v>
      </c>
      <c r="Z40">
        <v>2500.89</v>
      </c>
      <c r="AB40">
        <v>0</v>
      </c>
      <c r="AC40">
        <v>0</v>
      </c>
      <c r="AD40">
        <v>0</v>
      </c>
      <c r="AE40">
        <v>43.1492</v>
      </c>
      <c r="AF40">
        <v>43.1492</v>
      </c>
      <c r="AG40">
        <v>0</v>
      </c>
      <c r="AH40">
        <v>3.2</v>
      </c>
      <c r="AI40">
        <v>0</v>
      </c>
      <c r="AJ40">
        <v>0.88</v>
      </c>
      <c r="AK40">
        <v>4.3899999999999997</v>
      </c>
      <c r="AL40">
        <v>0</v>
      </c>
      <c r="AM40">
        <v>-5.14</v>
      </c>
      <c r="AN40">
        <v>0</v>
      </c>
      <c r="AO40">
        <v>0</v>
      </c>
      <c r="AP40">
        <v>1.78</v>
      </c>
      <c r="AQ40">
        <v>5.34</v>
      </c>
      <c r="AR40">
        <v>6.7</v>
      </c>
      <c r="AS40">
        <v>0.42</v>
      </c>
      <c r="AT40">
        <v>17.57</v>
      </c>
      <c r="AU40">
        <v>8.4700000000000006</v>
      </c>
      <c r="AV40">
        <v>1.28</v>
      </c>
      <c r="AW40">
        <v>0</v>
      </c>
      <c r="AX40">
        <v>0.22</v>
      </c>
      <c r="AY40">
        <v>1.07</v>
      </c>
      <c r="AZ40">
        <v>-0.94</v>
      </c>
      <c r="BA40">
        <v>0</v>
      </c>
      <c r="BB40">
        <v>0</v>
      </c>
      <c r="BC40">
        <v>0.5</v>
      </c>
      <c r="BD40">
        <v>2.56</v>
      </c>
      <c r="BE40">
        <v>1.76</v>
      </c>
      <c r="BF40">
        <v>0.12</v>
      </c>
      <c r="BG40">
        <v>6.57</v>
      </c>
      <c r="BH40">
        <v>0.27557100000000001</v>
      </c>
      <c r="BI40">
        <v>0</v>
      </c>
      <c r="BJ40">
        <v>3.1427499999999997E-2</v>
      </c>
      <c r="BK40">
        <v>0.127471</v>
      </c>
      <c r="BL40">
        <v>0</v>
      </c>
      <c r="BM40">
        <v>-1.0965900000000001E-2</v>
      </c>
      <c r="BN40">
        <v>0</v>
      </c>
      <c r="BO40">
        <v>0</v>
      </c>
      <c r="BP40">
        <v>5.8625900000000002E-2</v>
      </c>
      <c r="BQ40">
        <v>8.5223599999999997E-2</v>
      </c>
      <c r="BR40">
        <v>0.24510499999999999</v>
      </c>
      <c r="BS40">
        <v>2.02483E-2</v>
      </c>
      <c r="BT40">
        <v>0.83270699999999997</v>
      </c>
      <c r="BU40">
        <v>0.43447000000000002</v>
      </c>
      <c r="BV40">
        <v>1006.03</v>
      </c>
      <c r="BW40">
        <v>0</v>
      </c>
      <c r="BX40">
        <v>275.22300000000001</v>
      </c>
      <c r="BY40">
        <v>1350.46</v>
      </c>
      <c r="BZ40">
        <v>-3778.39</v>
      </c>
      <c r="CA40">
        <v>505.55700000000002</v>
      </c>
      <c r="CB40">
        <v>916.22</v>
      </c>
      <c r="CC40">
        <v>2025.88</v>
      </c>
      <c r="CD40">
        <v>119.621</v>
      </c>
      <c r="CE40">
        <v>2420.6</v>
      </c>
      <c r="CF40">
        <v>2631.71</v>
      </c>
      <c r="CH40">
        <v>0</v>
      </c>
      <c r="CI40">
        <v>0</v>
      </c>
      <c r="CJ40">
        <v>43.1492</v>
      </c>
      <c r="CK40">
        <v>43.1492</v>
      </c>
      <c r="CL40">
        <v>0</v>
      </c>
      <c r="CM40">
        <v>3.92</v>
      </c>
      <c r="CN40">
        <v>0</v>
      </c>
      <c r="CO40">
        <v>0.88</v>
      </c>
      <c r="CP40">
        <v>4.3099999999999996</v>
      </c>
      <c r="CQ40">
        <v>-5.12</v>
      </c>
      <c r="CR40">
        <v>1.78</v>
      </c>
      <c r="CS40">
        <v>5.35</v>
      </c>
      <c r="CT40">
        <v>6.7</v>
      </c>
      <c r="CU40">
        <v>0.42</v>
      </c>
      <c r="CV40">
        <v>18.239999999999998</v>
      </c>
      <c r="CW40">
        <v>9.11</v>
      </c>
      <c r="CX40">
        <v>1.58</v>
      </c>
      <c r="CY40">
        <v>0</v>
      </c>
      <c r="CZ40">
        <v>0.22</v>
      </c>
      <c r="DA40">
        <v>5.25</v>
      </c>
      <c r="DB40">
        <v>-0.94</v>
      </c>
      <c r="DC40">
        <v>0.5</v>
      </c>
      <c r="DD40">
        <v>2.56</v>
      </c>
      <c r="DE40">
        <v>1.76</v>
      </c>
      <c r="DF40">
        <v>0.12</v>
      </c>
      <c r="DG40">
        <v>11.05</v>
      </c>
      <c r="DH40">
        <v>0.37955499999999998</v>
      </c>
      <c r="DI40">
        <v>0</v>
      </c>
      <c r="DJ40">
        <v>3.1427499999999997E-2</v>
      </c>
      <c r="DK40">
        <v>0.12667</v>
      </c>
      <c r="DL40">
        <v>-1.0965900000000001E-2</v>
      </c>
      <c r="DM40">
        <v>5.8625900000000002E-2</v>
      </c>
      <c r="DN40">
        <v>8.5439899999999999E-2</v>
      </c>
      <c r="DO40">
        <v>0.24510499999999999</v>
      </c>
      <c r="DP40">
        <v>2.02483E-2</v>
      </c>
      <c r="DQ40">
        <v>0.93610599999999999</v>
      </c>
      <c r="DR40">
        <v>0.53765300000000005</v>
      </c>
      <c r="DS40" t="s">
        <v>908</v>
      </c>
      <c r="DT40" t="s">
        <v>700</v>
      </c>
      <c r="DU40" t="s">
        <v>909</v>
      </c>
      <c r="DV40" t="s">
        <v>455</v>
      </c>
      <c r="DW40">
        <v>0.10340000000000001</v>
      </c>
      <c r="DX40">
        <v>0.103183</v>
      </c>
      <c r="EC40">
        <v>8.4700000000000006</v>
      </c>
      <c r="ED40">
        <v>0</v>
      </c>
      <c r="EE40">
        <v>9.11</v>
      </c>
      <c r="EF40">
        <v>0</v>
      </c>
      <c r="EG40">
        <v>2.57</v>
      </c>
      <c r="EH40">
        <v>0</v>
      </c>
      <c r="EI40">
        <v>1.86</v>
      </c>
      <c r="EJ40">
        <v>5.19</v>
      </c>
      <c r="EK40">
        <v>1</v>
      </c>
      <c r="EL40">
        <v>1</v>
      </c>
      <c r="EM40">
        <v>2.2885</v>
      </c>
      <c r="EP40">
        <v>1</v>
      </c>
      <c r="EQ40">
        <v>1</v>
      </c>
      <c r="ER40">
        <v>29.503</v>
      </c>
      <c r="ES40">
        <v>29.920999999999999</v>
      </c>
      <c r="ET40">
        <v>29.448599999999999</v>
      </c>
      <c r="EU40">
        <v>29.8659</v>
      </c>
      <c r="EV40">
        <v>284.52</v>
      </c>
      <c r="EW40">
        <v>0</v>
      </c>
      <c r="EX40">
        <v>49.6556</v>
      </c>
      <c r="EY40">
        <v>238.88800000000001</v>
      </c>
      <c r="EZ40">
        <v>0</v>
      </c>
      <c r="FA40">
        <v>-314.99</v>
      </c>
      <c r="FB40">
        <v>0</v>
      </c>
      <c r="FC40">
        <v>0</v>
      </c>
      <c r="FD40">
        <v>110.404</v>
      </c>
      <c r="FE40">
        <v>154.75700000000001</v>
      </c>
      <c r="FF40">
        <v>391.38499999999999</v>
      </c>
      <c r="FG40">
        <v>27.673200000000001</v>
      </c>
      <c r="FH40">
        <v>942.29300000000001</v>
      </c>
      <c r="FI40">
        <v>0</v>
      </c>
      <c r="FJ40">
        <v>0</v>
      </c>
      <c r="FK40">
        <v>0</v>
      </c>
      <c r="FL40">
        <v>252.315</v>
      </c>
      <c r="FM40">
        <v>252.315</v>
      </c>
      <c r="FN40">
        <v>178.166</v>
      </c>
      <c r="FO40">
        <v>0</v>
      </c>
      <c r="FP40">
        <v>24.8278</v>
      </c>
      <c r="FQ40">
        <v>116.98699999999999</v>
      </c>
      <c r="FR40">
        <v>-104.997</v>
      </c>
      <c r="FS40">
        <v>55.201799999999999</v>
      </c>
      <c r="FT40">
        <v>77.645600000000002</v>
      </c>
      <c r="FU40">
        <v>195.69200000000001</v>
      </c>
      <c r="FV40">
        <v>13.836600000000001</v>
      </c>
      <c r="FW40">
        <v>557.36099999999999</v>
      </c>
      <c r="FX40">
        <v>0</v>
      </c>
      <c r="FY40">
        <v>0</v>
      </c>
      <c r="FZ40">
        <v>252.315</v>
      </c>
      <c r="GA40">
        <v>252.315</v>
      </c>
      <c r="GB40">
        <v>2.2885</v>
      </c>
      <c r="GC40">
        <v>3779.5</v>
      </c>
      <c r="GD40">
        <v>1882.45</v>
      </c>
      <c r="GE40">
        <v>49.806899999999999</v>
      </c>
      <c r="GF40">
        <v>2.2885</v>
      </c>
      <c r="GG40">
        <v>3779.5</v>
      </c>
      <c r="GH40">
        <v>1890.67</v>
      </c>
      <c r="GI40">
        <v>50.0244</v>
      </c>
      <c r="GJ40">
        <v>0</v>
      </c>
      <c r="GK40">
        <v>0</v>
      </c>
      <c r="GN40" t="s">
        <v>918</v>
      </c>
    </row>
    <row r="41" spans="1:196" x14ac:dyDescent="0.3">
      <c r="A41" s="110">
        <v>45981.660879629628</v>
      </c>
      <c r="B41" t="s">
        <v>919</v>
      </c>
      <c r="D41">
        <v>6</v>
      </c>
      <c r="E41">
        <v>1</v>
      </c>
      <c r="F41">
        <v>2100</v>
      </c>
      <c r="G41" t="s">
        <v>452</v>
      </c>
      <c r="H41" t="s">
        <v>453</v>
      </c>
      <c r="I41">
        <v>0.15</v>
      </c>
      <c r="J41">
        <v>0.18</v>
      </c>
      <c r="K41">
        <v>3.99</v>
      </c>
      <c r="L41" t="s">
        <v>688</v>
      </c>
      <c r="M41">
        <v>248.12799999999999</v>
      </c>
      <c r="N41">
        <v>40.412300000000002</v>
      </c>
      <c r="O41">
        <v>280.19900000000001</v>
      </c>
      <c r="P41">
        <v>1040.58</v>
      </c>
      <c r="Q41">
        <v>0</v>
      </c>
      <c r="R41">
        <v>-4161.79</v>
      </c>
      <c r="S41">
        <v>0</v>
      </c>
      <c r="T41">
        <v>0</v>
      </c>
      <c r="U41">
        <v>505.55700000000002</v>
      </c>
      <c r="V41">
        <v>949.78800000000001</v>
      </c>
      <c r="W41">
        <v>2025.88</v>
      </c>
      <c r="X41">
        <v>119.621</v>
      </c>
      <c r="Y41">
        <v>1048.3800000000001</v>
      </c>
      <c r="Z41">
        <v>1609.32</v>
      </c>
      <c r="AA41">
        <v>16.1737</v>
      </c>
      <c r="AB41">
        <v>0</v>
      </c>
      <c r="AC41">
        <v>0</v>
      </c>
      <c r="AD41">
        <v>0</v>
      </c>
      <c r="AE41">
        <v>43.1492</v>
      </c>
      <c r="AF41">
        <v>43.1492</v>
      </c>
      <c r="AG41">
        <v>0</v>
      </c>
      <c r="AH41">
        <v>1</v>
      </c>
      <c r="AI41">
        <v>0.17</v>
      </c>
      <c r="AJ41">
        <v>0.9</v>
      </c>
      <c r="AK41">
        <v>3.28</v>
      </c>
      <c r="AL41">
        <v>0</v>
      </c>
      <c r="AM41">
        <v>-5.36</v>
      </c>
      <c r="AN41">
        <v>0</v>
      </c>
      <c r="AO41">
        <v>0</v>
      </c>
      <c r="AP41">
        <v>1.74</v>
      </c>
      <c r="AQ41">
        <v>5.47</v>
      </c>
      <c r="AR41">
        <v>6.66</v>
      </c>
      <c r="AS41">
        <v>0.42</v>
      </c>
      <c r="AT41">
        <v>14.28</v>
      </c>
      <c r="AU41">
        <v>5.35</v>
      </c>
      <c r="AV41">
        <v>0.47</v>
      </c>
      <c r="AW41">
        <v>0.03</v>
      </c>
      <c r="AX41">
        <v>0.23</v>
      </c>
      <c r="AY41">
        <v>0.8</v>
      </c>
      <c r="AZ41">
        <v>-1.06</v>
      </c>
      <c r="BA41">
        <v>0</v>
      </c>
      <c r="BB41">
        <v>0</v>
      </c>
      <c r="BC41">
        <v>0.5</v>
      </c>
      <c r="BD41">
        <v>2.58</v>
      </c>
      <c r="BE41">
        <v>1.76</v>
      </c>
      <c r="BF41">
        <v>0.12</v>
      </c>
      <c r="BG41">
        <v>5.43</v>
      </c>
      <c r="BH41">
        <v>8.2335099999999994E-2</v>
      </c>
      <c r="BI41">
        <v>3.8129000000000001E-3</v>
      </c>
      <c r="BJ41">
        <v>3.1995799999999998E-2</v>
      </c>
      <c r="BK41">
        <v>0.100521</v>
      </c>
      <c r="BL41">
        <v>0</v>
      </c>
      <c r="BM41">
        <v>-1.3713700000000001E-2</v>
      </c>
      <c r="BN41">
        <v>0</v>
      </c>
      <c r="BO41">
        <v>0</v>
      </c>
      <c r="BP41">
        <v>5.8625900000000002E-2</v>
      </c>
      <c r="BQ41">
        <v>9.0067400000000006E-2</v>
      </c>
      <c r="BR41">
        <v>0.24510499999999999</v>
      </c>
      <c r="BS41">
        <v>2.02483E-2</v>
      </c>
      <c r="BT41">
        <v>0.61899700000000002</v>
      </c>
      <c r="BU41">
        <v>0.218665</v>
      </c>
      <c r="BV41">
        <v>299.113</v>
      </c>
      <c r="BW41">
        <v>40.054900000000004</v>
      </c>
      <c r="BX41">
        <v>280.19900000000001</v>
      </c>
      <c r="BY41">
        <v>1024.3800000000001</v>
      </c>
      <c r="BZ41">
        <v>-4161.79</v>
      </c>
      <c r="CA41">
        <v>505.55700000000002</v>
      </c>
      <c r="CB41">
        <v>953.80100000000004</v>
      </c>
      <c r="CC41">
        <v>2025.88</v>
      </c>
      <c r="CD41">
        <v>119.621</v>
      </c>
      <c r="CE41">
        <v>1086.82</v>
      </c>
      <c r="CF41">
        <v>1643.74</v>
      </c>
      <c r="CG41">
        <v>17.223600000000001</v>
      </c>
      <c r="CH41">
        <v>0</v>
      </c>
      <c r="CI41">
        <v>0</v>
      </c>
      <c r="CJ41">
        <v>43.1492</v>
      </c>
      <c r="CK41">
        <v>43.1492</v>
      </c>
      <c r="CL41">
        <v>0</v>
      </c>
      <c r="CM41">
        <v>1.2</v>
      </c>
      <c r="CN41">
        <v>0.17</v>
      </c>
      <c r="CO41">
        <v>0.9</v>
      </c>
      <c r="CP41">
        <v>3.23</v>
      </c>
      <c r="CQ41">
        <v>-5.34</v>
      </c>
      <c r="CR41">
        <v>1.74</v>
      </c>
      <c r="CS41">
        <v>5.48</v>
      </c>
      <c r="CT41">
        <v>6.66</v>
      </c>
      <c r="CU41">
        <v>0.42</v>
      </c>
      <c r="CV41">
        <v>14.46</v>
      </c>
      <c r="CW41">
        <v>5.5</v>
      </c>
      <c r="CX41">
        <v>0.55000000000000004</v>
      </c>
      <c r="CY41">
        <v>0.03</v>
      </c>
      <c r="CZ41">
        <v>0.23</v>
      </c>
      <c r="DA41">
        <v>4.71</v>
      </c>
      <c r="DB41">
        <v>-1.06</v>
      </c>
      <c r="DC41">
        <v>0.5</v>
      </c>
      <c r="DD41">
        <v>2.58</v>
      </c>
      <c r="DE41">
        <v>1.76</v>
      </c>
      <c r="DF41">
        <v>0.12</v>
      </c>
      <c r="DG41">
        <v>9.42</v>
      </c>
      <c r="DH41">
        <v>0.103879</v>
      </c>
      <c r="DI41">
        <v>4.1420600000000004E-3</v>
      </c>
      <c r="DJ41">
        <v>3.1995799999999998E-2</v>
      </c>
      <c r="DK41">
        <v>0.100149</v>
      </c>
      <c r="DL41">
        <v>-1.3713700000000001E-2</v>
      </c>
      <c r="DM41">
        <v>5.8625900000000002E-2</v>
      </c>
      <c r="DN41">
        <v>9.0214100000000005E-2</v>
      </c>
      <c r="DO41">
        <v>0.24510499999999999</v>
      </c>
      <c r="DP41">
        <v>2.02483E-2</v>
      </c>
      <c r="DQ41">
        <v>0.64064500000000002</v>
      </c>
      <c r="DR41">
        <v>0.24016599999999999</v>
      </c>
      <c r="DS41" t="s">
        <v>908</v>
      </c>
      <c r="DT41" t="s">
        <v>700</v>
      </c>
      <c r="DU41" t="s">
        <v>909</v>
      </c>
      <c r="DV41" t="s">
        <v>455</v>
      </c>
      <c r="DW41">
        <v>2.1647900000000001E-2</v>
      </c>
      <c r="DX41">
        <v>2.1501099999999999E-2</v>
      </c>
      <c r="EC41">
        <v>5.35</v>
      </c>
      <c r="ED41">
        <v>0</v>
      </c>
      <c r="EE41">
        <v>5.5</v>
      </c>
      <c r="EF41">
        <v>0</v>
      </c>
      <c r="EG41">
        <v>1.53</v>
      </c>
      <c r="EH41">
        <v>0</v>
      </c>
      <c r="EI41">
        <v>0.87</v>
      </c>
      <c r="EJ41">
        <v>4.6500000000000004</v>
      </c>
      <c r="EK41">
        <v>1</v>
      </c>
      <c r="EL41">
        <v>1</v>
      </c>
      <c r="EM41">
        <v>2.4773999999999998</v>
      </c>
      <c r="EP41">
        <v>1</v>
      </c>
      <c r="EQ41">
        <v>1</v>
      </c>
      <c r="ER41">
        <v>28.103000000000002</v>
      </c>
      <c r="ES41">
        <v>28.492999999999999</v>
      </c>
      <c r="ET41">
        <v>27.8703</v>
      </c>
      <c r="EU41">
        <v>28.255400000000002</v>
      </c>
      <c r="EV41">
        <v>104.316</v>
      </c>
      <c r="EW41">
        <v>5.7009699999999999</v>
      </c>
      <c r="EX41">
        <v>50.5535</v>
      </c>
      <c r="EY41">
        <v>177.48699999999999</v>
      </c>
      <c r="EZ41">
        <v>0</v>
      </c>
      <c r="FA41">
        <v>-353.66500000000002</v>
      </c>
      <c r="FB41">
        <v>0</v>
      </c>
      <c r="FC41">
        <v>0</v>
      </c>
      <c r="FD41">
        <v>110.404</v>
      </c>
      <c r="FE41">
        <v>161.34299999999999</v>
      </c>
      <c r="FF41">
        <v>391.38499999999999</v>
      </c>
      <c r="FG41">
        <v>27.673200000000001</v>
      </c>
      <c r="FH41">
        <v>675.197</v>
      </c>
      <c r="FI41">
        <v>0</v>
      </c>
      <c r="FJ41">
        <v>0</v>
      </c>
      <c r="FK41">
        <v>0</v>
      </c>
      <c r="FL41">
        <v>252.315</v>
      </c>
      <c r="FM41">
        <v>252.315</v>
      </c>
      <c r="FN41">
        <v>62.362900000000003</v>
      </c>
      <c r="FO41">
        <v>3.0426799999999998</v>
      </c>
      <c r="FP41">
        <v>25.276800000000001</v>
      </c>
      <c r="FQ41">
        <v>87.381100000000004</v>
      </c>
      <c r="FR41">
        <v>-117.88800000000001</v>
      </c>
      <c r="FS41">
        <v>55.201799999999999</v>
      </c>
      <c r="FT41">
        <v>80.904600000000002</v>
      </c>
      <c r="FU41">
        <v>195.69200000000001</v>
      </c>
      <c r="FV41">
        <v>13.836600000000001</v>
      </c>
      <c r="FW41">
        <v>405.81099999999998</v>
      </c>
      <c r="FX41">
        <v>0</v>
      </c>
      <c r="FY41">
        <v>0</v>
      </c>
      <c r="FZ41">
        <v>252.315</v>
      </c>
      <c r="GA41">
        <v>252.315</v>
      </c>
      <c r="GB41">
        <v>2.4773999999999998</v>
      </c>
      <c r="GC41">
        <v>4163.01</v>
      </c>
      <c r="GD41">
        <v>2247.1999999999998</v>
      </c>
      <c r="GE41">
        <v>53.980200000000004</v>
      </c>
      <c r="GF41">
        <v>2.4773999999999998</v>
      </c>
      <c r="GG41">
        <v>4163.01</v>
      </c>
      <c r="GH41">
        <v>2253.63</v>
      </c>
      <c r="GI41">
        <v>54.134599999999999</v>
      </c>
      <c r="GJ41">
        <v>0</v>
      </c>
      <c r="GK41">
        <v>0</v>
      </c>
      <c r="GN41" t="s">
        <v>920</v>
      </c>
    </row>
    <row r="42" spans="1:196" x14ac:dyDescent="0.3">
      <c r="A42" s="110">
        <v>45981.661689814813</v>
      </c>
      <c r="B42" t="s">
        <v>921</v>
      </c>
      <c r="D42">
        <v>7</v>
      </c>
      <c r="E42">
        <v>1</v>
      </c>
      <c r="F42">
        <v>2100</v>
      </c>
      <c r="G42" t="s">
        <v>452</v>
      </c>
      <c r="H42" t="s">
        <v>453</v>
      </c>
      <c r="I42">
        <v>0.17</v>
      </c>
      <c r="J42">
        <v>0.19</v>
      </c>
      <c r="K42">
        <v>3.95</v>
      </c>
      <c r="L42" t="s">
        <v>688</v>
      </c>
      <c r="M42">
        <v>197.143</v>
      </c>
      <c r="N42">
        <v>89.492999999999995</v>
      </c>
      <c r="O42">
        <v>279.63499999999999</v>
      </c>
      <c r="P42">
        <v>1008.62</v>
      </c>
      <c r="Q42">
        <v>0</v>
      </c>
      <c r="R42">
        <v>-3737.19</v>
      </c>
      <c r="S42">
        <v>0</v>
      </c>
      <c r="T42">
        <v>0</v>
      </c>
      <c r="U42">
        <v>505.55700000000002</v>
      </c>
      <c r="V42">
        <v>958.72799999999995</v>
      </c>
      <c r="W42">
        <v>2025.88</v>
      </c>
      <c r="X42">
        <v>119.621</v>
      </c>
      <c r="Y42">
        <v>1447.49</v>
      </c>
      <c r="Z42">
        <v>1574.9</v>
      </c>
      <c r="AA42">
        <v>40.789099999999998</v>
      </c>
      <c r="AB42">
        <v>0</v>
      </c>
      <c r="AC42">
        <v>0</v>
      </c>
      <c r="AD42">
        <v>0</v>
      </c>
      <c r="AE42">
        <v>43.1492</v>
      </c>
      <c r="AF42">
        <v>43.1492</v>
      </c>
      <c r="AG42">
        <v>0</v>
      </c>
      <c r="AH42">
        <v>0.67</v>
      </c>
      <c r="AI42">
        <v>0.49</v>
      </c>
      <c r="AJ42">
        <v>0.89</v>
      </c>
      <c r="AK42">
        <v>3.17</v>
      </c>
      <c r="AL42">
        <v>0</v>
      </c>
      <c r="AM42">
        <v>-4.9000000000000004</v>
      </c>
      <c r="AN42">
        <v>0</v>
      </c>
      <c r="AO42">
        <v>0</v>
      </c>
      <c r="AP42">
        <v>1.8</v>
      </c>
      <c r="AQ42">
        <v>5.54</v>
      </c>
      <c r="AR42">
        <v>6.71</v>
      </c>
      <c r="AS42">
        <v>0.42</v>
      </c>
      <c r="AT42">
        <v>14.79</v>
      </c>
      <c r="AU42">
        <v>5.22</v>
      </c>
      <c r="AV42">
        <v>0.32</v>
      </c>
      <c r="AW42">
        <v>0.06</v>
      </c>
      <c r="AX42">
        <v>0.23</v>
      </c>
      <c r="AY42">
        <v>0.78</v>
      </c>
      <c r="AZ42">
        <v>-1</v>
      </c>
      <c r="BA42">
        <v>0</v>
      </c>
      <c r="BB42">
        <v>0</v>
      </c>
      <c r="BC42">
        <v>0.5</v>
      </c>
      <c r="BD42">
        <v>2.57</v>
      </c>
      <c r="BE42">
        <v>1.76</v>
      </c>
      <c r="BF42">
        <v>0.12</v>
      </c>
      <c r="BG42">
        <v>5.34</v>
      </c>
      <c r="BH42">
        <v>3.0398000000000001E-2</v>
      </c>
      <c r="BI42">
        <v>4.7324000000000003E-3</v>
      </c>
      <c r="BJ42">
        <v>3.1931300000000003E-2</v>
      </c>
      <c r="BK42">
        <v>9.8192100000000004E-2</v>
      </c>
      <c r="BL42">
        <v>0</v>
      </c>
      <c r="BM42">
        <v>-1.3454900000000001E-2</v>
      </c>
      <c r="BN42">
        <v>0</v>
      </c>
      <c r="BO42">
        <v>0</v>
      </c>
      <c r="BP42">
        <v>5.8625900000000002E-2</v>
      </c>
      <c r="BQ42">
        <v>9.1133400000000003E-2</v>
      </c>
      <c r="BR42">
        <v>0.24510499999999999</v>
      </c>
      <c r="BS42">
        <v>2.02483E-2</v>
      </c>
      <c r="BT42">
        <v>0.56691100000000005</v>
      </c>
      <c r="BU42">
        <v>0.16525400000000001</v>
      </c>
      <c r="BV42">
        <v>242.696</v>
      </c>
      <c r="BW42">
        <v>101.637</v>
      </c>
      <c r="BX42">
        <v>279.63499999999999</v>
      </c>
      <c r="BY42">
        <v>995.452</v>
      </c>
      <c r="BZ42">
        <v>-3737.19</v>
      </c>
      <c r="CA42">
        <v>505.55700000000002</v>
      </c>
      <c r="CB42">
        <v>962.62300000000005</v>
      </c>
      <c r="CC42">
        <v>2025.88</v>
      </c>
      <c r="CD42">
        <v>119.621</v>
      </c>
      <c r="CE42">
        <v>1495.91</v>
      </c>
      <c r="CF42">
        <v>1619.42</v>
      </c>
      <c r="CG42">
        <v>49.834499999999998</v>
      </c>
      <c r="CH42">
        <v>0</v>
      </c>
      <c r="CI42">
        <v>0</v>
      </c>
      <c r="CJ42">
        <v>43.1492</v>
      </c>
      <c r="CK42">
        <v>43.1492</v>
      </c>
      <c r="CL42">
        <v>0</v>
      </c>
      <c r="CM42">
        <v>0.84</v>
      </c>
      <c r="CN42">
        <v>0.54</v>
      </c>
      <c r="CO42">
        <v>0.89</v>
      </c>
      <c r="CP42">
        <v>3.12</v>
      </c>
      <c r="CQ42">
        <v>-4.8899999999999997</v>
      </c>
      <c r="CR42">
        <v>1.8</v>
      </c>
      <c r="CS42">
        <v>5.55</v>
      </c>
      <c r="CT42">
        <v>6.71</v>
      </c>
      <c r="CU42">
        <v>0.42</v>
      </c>
      <c r="CV42">
        <v>14.98</v>
      </c>
      <c r="CW42">
        <v>5.39</v>
      </c>
      <c r="CX42">
        <v>0.39</v>
      </c>
      <c r="CY42">
        <v>7.0000000000000007E-2</v>
      </c>
      <c r="CZ42">
        <v>0.23</v>
      </c>
      <c r="DA42">
        <v>4.6399999999999997</v>
      </c>
      <c r="DB42">
        <v>-1</v>
      </c>
      <c r="DC42">
        <v>0.5</v>
      </c>
      <c r="DD42">
        <v>2.58</v>
      </c>
      <c r="DE42">
        <v>1.76</v>
      </c>
      <c r="DF42">
        <v>0.12</v>
      </c>
      <c r="DG42">
        <v>9.2899999999999991</v>
      </c>
      <c r="DH42">
        <v>5.0711300000000001E-2</v>
      </c>
      <c r="DI42">
        <v>5.2679700000000003E-3</v>
      </c>
      <c r="DJ42">
        <v>3.1931300000000003E-2</v>
      </c>
      <c r="DK42">
        <v>9.7001400000000002E-2</v>
      </c>
      <c r="DL42">
        <v>-1.3454900000000001E-2</v>
      </c>
      <c r="DM42">
        <v>5.8625900000000002E-2</v>
      </c>
      <c r="DN42">
        <v>9.1162800000000002E-2</v>
      </c>
      <c r="DO42">
        <v>0.24510499999999999</v>
      </c>
      <c r="DP42">
        <v>2.02483E-2</v>
      </c>
      <c r="DQ42">
        <v>0.58659899999999998</v>
      </c>
      <c r="DR42">
        <v>0.18491199999999999</v>
      </c>
      <c r="DS42" t="s">
        <v>908</v>
      </c>
      <c r="DT42" t="s">
        <v>700</v>
      </c>
      <c r="DU42" t="s">
        <v>909</v>
      </c>
      <c r="DV42" t="s">
        <v>455</v>
      </c>
      <c r="DW42">
        <v>1.96876E-2</v>
      </c>
      <c r="DX42">
        <v>1.9658200000000001E-2</v>
      </c>
      <c r="EC42">
        <v>5.22</v>
      </c>
      <c r="ED42">
        <v>0</v>
      </c>
      <c r="EE42">
        <v>5.39</v>
      </c>
      <c r="EF42">
        <v>0</v>
      </c>
      <c r="EG42">
        <v>1.39</v>
      </c>
      <c r="EH42">
        <v>0</v>
      </c>
      <c r="EI42">
        <v>0.75</v>
      </c>
      <c r="EJ42">
        <v>4.58</v>
      </c>
      <c r="EK42">
        <v>1</v>
      </c>
      <c r="EL42">
        <v>1</v>
      </c>
      <c r="EM42">
        <v>2.3512</v>
      </c>
      <c r="EP42">
        <v>1</v>
      </c>
      <c r="EQ42">
        <v>1</v>
      </c>
      <c r="ER42">
        <v>28.53</v>
      </c>
      <c r="ES42">
        <v>28.928999999999998</v>
      </c>
      <c r="ET42">
        <v>28.427199999999999</v>
      </c>
      <c r="EU42">
        <v>28.823699999999999</v>
      </c>
      <c r="EV42">
        <v>71.8245</v>
      </c>
      <c r="EW42">
        <v>12.981400000000001</v>
      </c>
      <c r="EX42">
        <v>50.451599999999999</v>
      </c>
      <c r="EY42">
        <v>172.82499999999999</v>
      </c>
      <c r="EZ42">
        <v>0</v>
      </c>
      <c r="FA42">
        <v>-333.601</v>
      </c>
      <c r="FB42">
        <v>0</v>
      </c>
      <c r="FC42">
        <v>0</v>
      </c>
      <c r="FD42">
        <v>110.404</v>
      </c>
      <c r="FE42">
        <v>162.83500000000001</v>
      </c>
      <c r="FF42">
        <v>391.38499999999999</v>
      </c>
      <c r="FG42">
        <v>27.673200000000001</v>
      </c>
      <c r="FH42">
        <v>666.779</v>
      </c>
      <c r="FI42">
        <v>0</v>
      </c>
      <c r="FJ42">
        <v>0</v>
      </c>
      <c r="FK42">
        <v>0</v>
      </c>
      <c r="FL42">
        <v>252.315</v>
      </c>
      <c r="FM42">
        <v>252.315</v>
      </c>
      <c r="FN42">
        <v>45.2361</v>
      </c>
      <c r="FO42">
        <v>7.3810700000000002</v>
      </c>
      <c r="FP42">
        <v>25.2258</v>
      </c>
      <c r="FQ42">
        <v>85.083699999999993</v>
      </c>
      <c r="FR42">
        <v>-111.2</v>
      </c>
      <c r="FS42">
        <v>55.201799999999999</v>
      </c>
      <c r="FT42">
        <v>81.633300000000006</v>
      </c>
      <c r="FU42">
        <v>195.69200000000001</v>
      </c>
      <c r="FV42">
        <v>13.836600000000001</v>
      </c>
      <c r="FW42">
        <v>398.09100000000001</v>
      </c>
      <c r="FX42">
        <v>0</v>
      </c>
      <c r="FY42">
        <v>0</v>
      </c>
      <c r="FZ42">
        <v>252.315</v>
      </c>
      <c r="GA42">
        <v>252.315</v>
      </c>
      <c r="GB42">
        <v>2.3512</v>
      </c>
      <c r="GC42">
        <v>3738.28</v>
      </c>
      <c r="GD42">
        <v>1867.49</v>
      </c>
      <c r="GE42">
        <v>49.955800000000004</v>
      </c>
      <c r="GF42">
        <v>2.3512</v>
      </c>
      <c r="GG42">
        <v>3738.28</v>
      </c>
      <c r="GH42">
        <v>1868.67</v>
      </c>
      <c r="GI42">
        <v>49.987499999999997</v>
      </c>
      <c r="GJ42">
        <v>0</v>
      </c>
      <c r="GK42">
        <v>0</v>
      </c>
      <c r="GN42" t="s">
        <v>922</v>
      </c>
    </row>
    <row r="43" spans="1:196" x14ac:dyDescent="0.3">
      <c r="A43" s="110">
        <v>45981.662465277775</v>
      </c>
      <c r="B43" t="s">
        <v>923</v>
      </c>
      <c r="D43">
        <v>8</v>
      </c>
      <c r="E43">
        <v>1</v>
      </c>
      <c r="F43">
        <v>2100</v>
      </c>
      <c r="G43" t="s">
        <v>452</v>
      </c>
      <c r="H43" t="s">
        <v>453</v>
      </c>
      <c r="I43">
        <v>0.45</v>
      </c>
      <c r="J43">
        <v>0.41</v>
      </c>
      <c r="K43">
        <v>3.9</v>
      </c>
      <c r="L43">
        <v>80</v>
      </c>
      <c r="M43">
        <v>217.29300000000001</v>
      </c>
      <c r="N43">
        <v>373.31299999999999</v>
      </c>
      <c r="O43">
        <v>280.73099999999999</v>
      </c>
      <c r="P43">
        <v>967.05399999999997</v>
      </c>
      <c r="Q43">
        <v>0</v>
      </c>
      <c r="R43">
        <v>-4216.05</v>
      </c>
      <c r="S43">
        <v>0</v>
      </c>
      <c r="T43">
        <v>0</v>
      </c>
      <c r="U43">
        <v>505.55700000000002</v>
      </c>
      <c r="V43">
        <v>970.80799999999999</v>
      </c>
      <c r="W43">
        <v>2025.88</v>
      </c>
      <c r="X43">
        <v>119.621</v>
      </c>
      <c r="Y43">
        <v>1244.21</v>
      </c>
      <c r="Z43">
        <v>1838.39</v>
      </c>
      <c r="AA43">
        <v>130.21700000000001</v>
      </c>
      <c r="AB43">
        <v>0</v>
      </c>
      <c r="AC43">
        <v>0</v>
      </c>
      <c r="AD43">
        <v>0</v>
      </c>
      <c r="AE43">
        <v>43.1492</v>
      </c>
      <c r="AF43">
        <v>43.1492</v>
      </c>
      <c r="AG43">
        <v>0</v>
      </c>
      <c r="AH43">
        <v>0.88</v>
      </c>
      <c r="AI43">
        <v>1.29</v>
      </c>
      <c r="AJ43">
        <v>0.9</v>
      </c>
      <c r="AK43">
        <v>3.04</v>
      </c>
      <c r="AL43">
        <v>0</v>
      </c>
      <c r="AM43">
        <v>-5.49</v>
      </c>
      <c r="AN43">
        <v>0</v>
      </c>
      <c r="AO43">
        <v>0</v>
      </c>
      <c r="AP43">
        <v>1.73</v>
      </c>
      <c r="AQ43">
        <v>5.52</v>
      </c>
      <c r="AR43">
        <v>6.63</v>
      </c>
      <c r="AS43">
        <v>0.42</v>
      </c>
      <c r="AT43">
        <v>14.92</v>
      </c>
      <c r="AU43">
        <v>6.11</v>
      </c>
      <c r="AV43">
        <v>0.42</v>
      </c>
      <c r="AW43">
        <v>0.24</v>
      </c>
      <c r="AX43">
        <v>0.23</v>
      </c>
      <c r="AY43">
        <v>0.76</v>
      </c>
      <c r="AZ43">
        <v>-1.06</v>
      </c>
      <c r="BA43">
        <v>0</v>
      </c>
      <c r="BB43">
        <v>0</v>
      </c>
      <c r="BC43">
        <v>0.5</v>
      </c>
      <c r="BD43">
        <v>2.59</v>
      </c>
      <c r="BE43">
        <v>1.76</v>
      </c>
      <c r="BF43">
        <v>0.12</v>
      </c>
      <c r="BG43">
        <v>5.56</v>
      </c>
      <c r="BH43">
        <v>7.8205399999999994E-2</v>
      </c>
      <c r="BI43">
        <v>1.9322200000000001E-2</v>
      </c>
      <c r="BJ43">
        <v>3.2056500000000002E-2</v>
      </c>
      <c r="BK43">
        <v>9.7509100000000001E-2</v>
      </c>
      <c r="BL43">
        <v>0</v>
      </c>
      <c r="BM43">
        <v>-1.3625399999999999E-2</v>
      </c>
      <c r="BN43">
        <v>0</v>
      </c>
      <c r="BO43">
        <v>0</v>
      </c>
      <c r="BP43">
        <v>5.8625900000000002E-2</v>
      </c>
      <c r="BQ43">
        <v>9.0836E-2</v>
      </c>
      <c r="BR43">
        <v>0.24510499999999999</v>
      </c>
      <c r="BS43">
        <v>2.02483E-2</v>
      </c>
      <c r="BT43">
        <v>0.62828300000000004</v>
      </c>
      <c r="BU43">
        <v>0.22709299999999999</v>
      </c>
      <c r="BV43">
        <v>283.30900000000003</v>
      </c>
      <c r="BW43">
        <v>452.76299999999998</v>
      </c>
      <c r="BX43">
        <v>280.73099999999999</v>
      </c>
      <c r="BY43">
        <v>950.61699999999996</v>
      </c>
      <c r="BZ43">
        <v>-4216.05</v>
      </c>
      <c r="CA43">
        <v>505.55700000000002</v>
      </c>
      <c r="CB43">
        <v>975.51499999999999</v>
      </c>
      <c r="CC43">
        <v>2025.88</v>
      </c>
      <c r="CD43">
        <v>119.621</v>
      </c>
      <c r="CE43">
        <v>1377.94</v>
      </c>
      <c r="CF43">
        <v>1967.42</v>
      </c>
      <c r="CG43">
        <v>174.905</v>
      </c>
      <c r="CH43">
        <v>0</v>
      </c>
      <c r="CI43">
        <v>0</v>
      </c>
      <c r="CJ43">
        <v>43.1492</v>
      </c>
      <c r="CK43">
        <v>43.1492</v>
      </c>
      <c r="CL43">
        <v>0</v>
      </c>
      <c r="CM43">
        <v>1.1499999999999999</v>
      </c>
      <c r="CN43">
        <v>1.52</v>
      </c>
      <c r="CO43">
        <v>0.9</v>
      </c>
      <c r="CP43">
        <v>2.99</v>
      </c>
      <c r="CQ43">
        <v>-5.55</v>
      </c>
      <c r="CR43">
        <v>1.73</v>
      </c>
      <c r="CS43">
        <v>5.54</v>
      </c>
      <c r="CT43">
        <v>6.63</v>
      </c>
      <c r="CU43">
        <v>0.42</v>
      </c>
      <c r="CV43">
        <v>15.33</v>
      </c>
      <c r="CW43">
        <v>6.56</v>
      </c>
      <c r="CX43">
        <v>0.52</v>
      </c>
      <c r="CY43">
        <v>0.27</v>
      </c>
      <c r="CZ43">
        <v>0.23</v>
      </c>
      <c r="DA43">
        <v>4.53</v>
      </c>
      <c r="DB43">
        <v>-1.06</v>
      </c>
      <c r="DC43">
        <v>0.5</v>
      </c>
      <c r="DD43">
        <v>2.59</v>
      </c>
      <c r="DE43">
        <v>1.76</v>
      </c>
      <c r="DF43">
        <v>0.12</v>
      </c>
      <c r="DG43">
        <v>9.4600000000000009</v>
      </c>
      <c r="DH43">
        <v>0.10960300000000001</v>
      </c>
      <c r="DI43">
        <v>2.0198299999999999E-2</v>
      </c>
      <c r="DJ43">
        <v>3.2056500000000002E-2</v>
      </c>
      <c r="DK43">
        <v>9.6626400000000001E-2</v>
      </c>
      <c r="DL43">
        <v>-1.3625399999999999E-2</v>
      </c>
      <c r="DM43">
        <v>5.8625900000000002E-2</v>
      </c>
      <c r="DN43">
        <v>9.0908799999999998E-2</v>
      </c>
      <c r="DO43">
        <v>0.24510499999999999</v>
      </c>
      <c r="DP43">
        <v>2.02483E-2</v>
      </c>
      <c r="DQ43">
        <v>0.65974600000000005</v>
      </c>
      <c r="DR43">
        <v>0.25848399999999999</v>
      </c>
      <c r="DS43" t="s">
        <v>908</v>
      </c>
      <c r="DT43" t="s">
        <v>700</v>
      </c>
      <c r="DU43" t="s">
        <v>909</v>
      </c>
      <c r="DV43" t="s">
        <v>455</v>
      </c>
      <c r="DW43">
        <v>3.1463699999999997E-2</v>
      </c>
      <c r="DX43">
        <v>3.1390899999999999E-2</v>
      </c>
      <c r="EC43">
        <v>6.11</v>
      </c>
      <c r="ED43">
        <v>0</v>
      </c>
      <c r="EE43">
        <v>6.56</v>
      </c>
      <c r="EF43">
        <v>0</v>
      </c>
      <c r="EG43">
        <v>1.65</v>
      </c>
      <c r="EH43">
        <v>0</v>
      </c>
      <c r="EI43">
        <v>1.08</v>
      </c>
      <c r="EJ43">
        <v>4.47</v>
      </c>
      <c r="EK43">
        <v>1</v>
      </c>
      <c r="EL43">
        <v>1</v>
      </c>
      <c r="EM43">
        <v>2.6006</v>
      </c>
      <c r="EP43">
        <v>1</v>
      </c>
      <c r="EQ43">
        <v>1</v>
      </c>
      <c r="ER43">
        <v>24.353000000000002</v>
      </c>
      <c r="ES43">
        <v>24.666</v>
      </c>
      <c r="ET43">
        <v>24.240600000000001</v>
      </c>
      <c r="EU43">
        <v>24.551600000000001</v>
      </c>
      <c r="EV43">
        <v>92.261200000000002</v>
      </c>
      <c r="EW43">
        <v>52.289299999999997</v>
      </c>
      <c r="EX43">
        <v>50.6494</v>
      </c>
      <c r="EY43">
        <v>170.03100000000001</v>
      </c>
      <c r="EZ43">
        <v>0</v>
      </c>
      <c r="FA43">
        <v>-354.899</v>
      </c>
      <c r="FB43">
        <v>0</v>
      </c>
      <c r="FC43">
        <v>0</v>
      </c>
      <c r="FD43">
        <v>110.404</v>
      </c>
      <c r="FE43">
        <v>163.67500000000001</v>
      </c>
      <c r="FF43">
        <v>391.38499999999999</v>
      </c>
      <c r="FG43">
        <v>27.673200000000001</v>
      </c>
      <c r="FH43">
        <v>703.46799999999996</v>
      </c>
      <c r="FI43">
        <v>0</v>
      </c>
      <c r="FJ43">
        <v>0</v>
      </c>
      <c r="FK43">
        <v>0</v>
      </c>
      <c r="FL43">
        <v>252.315</v>
      </c>
      <c r="FM43">
        <v>252.315</v>
      </c>
      <c r="FN43">
        <v>59.370100000000001</v>
      </c>
      <c r="FO43">
        <v>29.967500000000001</v>
      </c>
      <c r="FP43">
        <v>25.3247</v>
      </c>
      <c r="FQ43">
        <v>83.502700000000004</v>
      </c>
      <c r="FR43">
        <v>-118.3</v>
      </c>
      <c r="FS43">
        <v>55.201799999999999</v>
      </c>
      <c r="FT43">
        <v>82.100700000000003</v>
      </c>
      <c r="FU43">
        <v>195.69200000000001</v>
      </c>
      <c r="FV43">
        <v>13.836600000000001</v>
      </c>
      <c r="FW43">
        <v>426.697</v>
      </c>
      <c r="FX43">
        <v>0</v>
      </c>
      <c r="FY43">
        <v>0</v>
      </c>
      <c r="FZ43">
        <v>252.315</v>
      </c>
      <c r="GA43">
        <v>252.315</v>
      </c>
      <c r="GB43">
        <v>2.6006</v>
      </c>
      <c r="GC43">
        <v>4217.29</v>
      </c>
      <c r="GD43">
        <v>2241.36</v>
      </c>
      <c r="GE43">
        <v>53.146999999999998</v>
      </c>
      <c r="GF43">
        <v>2.6006</v>
      </c>
      <c r="GG43">
        <v>4217.29</v>
      </c>
      <c r="GH43">
        <v>2214.77</v>
      </c>
      <c r="GI43">
        <v>52.516399999999997</v>
      </c>
      <c r="GJ43">
        <v>0</v>
      </c>
      <c r="GK43">
        <v>0</v>
      </c>
      <c r="GN43" t="s">
        <v>924</v>
      </c>
    </row>
    <row r="44" spans="1:196" x14ac:dyDescent="0.3">
      <c r="A44" s="110">
        <v>45981.663217592592</v>
      </c>
      <c r="B44" t="s">
        <v>925</v>
      </c>
      <c r="D44">
        <v>9</v>
      </c>
      <c r="E44">
        <v>1</v>
      </c>
      <c r="F44">
        <v>2100</v>
      </c>
      <c r="G44" t="s">
        <v>452</v>
      </c>
      <c r="H44" t="s">
        <v>453</v>
      </c>
      <c r="I44">
        <v>0.53</v>
      </c>
      <c r="J44">
        <v>0.45</v>
      </c>
      <c r="K44">
        <v>3.96</v>
      </c>
      <c r="L44">
        <v>85</v>
      </c>
      <c r="M44">
        <v>366.99099999999999</v>
      </c>
      <c r="N44">
        <v>362.10300000000001</v>
      </c>
      <c r="O44">
        <v>279.33999999999997</v>
      </c>
      <c r="P44">
        <v>992.15800000000002</v>
      </c>
      <c r="Q44">
        <v>0</v>
      </c>
      <c r="R44">
        <v>-4460.3599999999997</v>
      </c>
      <c r="S44">
        <v>0</v>
      </c>
      <c r="T44">
        <v>0</v>
      </c>
      <c r="U44">
        <v>505.55700000000002</v>
      </c>
      <c r="V44">
        <v>963.03399999999999</v>
      </c>
      <c r="W44">
        <v>2025.88</v>
      </c>
      <c r="X44">
        <v>119.621</v>
      </c>
      <c r="Y44">
        <v>1154.32</v>
      </c>
      <c r="Z44">
        <v>2000.59</v>
      </c>
      <c r="AA44">
        <v>123.89100000000001</v>
      </c>
      <c r="AB44">
        <v>0</v>
      </c>
      <c r="AC44">
        <v>0</v>
      </c>
      <c r="AD44">
        <v>0</v>
      </c>
      <c r="AE44">
        <v>43.1492</v>
      </c>
      <c r="AF44">
        <v>43.1492</v>
      </c>
      <c r="AG44">
        <v>0</v>
      </c>
      <c r="AH44">
        <v>1.47</v>
      </c>
      <c r="AI44">
        <v>1.28</v>
      </c>
      <c r="AJ44">
        <v>0.89</v>
      </c>
      <c r="AK44">
        <v>3.12</v>
      </c>
      <c r="AL44">
        <v>0</v>
      </c>
      <c r="AM44">
        <v>-5.69</v>
      </c>
      <c r="AN44">
        <v>0</v>
      </c>
      <c r="AO44">
        <v>0</v>
      </c>
      <c r="AP44">
        <v>1.72</v>
      </c>
      <c r="AQ44">
        <v>5.5</v>
      </c>
      <c r="AR44">
        <v>6.63</v>
      </c>
      <c r="AS44">
        <v>0.42</v>
      </c>
      <c r="AT44">
        <v>15.34</v>
      </c>
      <c r="AU44">
        <v>6.76</v>
      </c>
      <c r="AV44">
        <v>0.68</v>
      </c>
      <c r="AW44">
        <v>0.23</v>
      </c>
      <c r="AX44">
        <v>0.23</v>
      </c>
      <c r="AY44">
        <v>0.79</v>
      </c>
      <c r="AZ44">
        <v>-1.1100000000000001</v>
      </c>
      <c r="BA44">
        <v>0</v>
      </c>
      <c r="BB44">
        <v>0</v>
      </c>
      <c r="BC44">
        <v>0.5</v>
      </c>
      <c r="BD44">
        <v>2.58</v>
      </c>
      <c r="BE44">
        <v>1.76</v>
      </c>
      <c r="BF44">
        <v>0.12</v>
      </c>
      <c r="BG44">
        <v>5.78</v>
      </c>
      <c r="BH44">
        <v>0.13244300000000001</v>
      </c>
      <c r="BI44">
        <v>1.8398500000000002E-2</v>
      </c>
      <c r="BJ44">
        <v>3.1897599999999998E-2</v>
      </c>
      <c r="BK44">
        <v>0.101436</v>
      </c>
      <c r="BL44">
        <v>0</v>
      </c>
      <c r="BM44">
        <v>-1.6140999999999999E-2</v>
      </c>
      <c r="BN44">
        <v>0</v>
      </c>
      <c r="BO44">
        <v>0</v>
      </c>
      <c r="BP44">
        <v>5.8625900000000002E-2</v>
      </c>
      <c r="BQ44">
        <v>9.0121000000000007E-2</v>
      </c>
      <c r="BR44">
        <v>0.24510499999999999</v>
      </c>
      <c r="BS44">
        <v>2.02483E-2</v>
      </c>
      <c r="BT44">
        <v>0.68213400000000002</v>
      </c>
      <c r="BU44">
        <v>0.28417500000000001</v>
      </c>
      <c r="BV44">
        <v>436.27100000000002</v>
      </c>
      <c r="BW44">
        <v>459.65600000000001</v>
      </c>
      <c r="BX44">
        <v>279.33999999999997</v>
      </c>
      <c r="BY44">
        <v>976.20100000000002</v>
      </c>
      <c r="BZ44">
        <v>-4460.3599999999997</v>
      </c>
      <c r="CA44">
        <v>505.55700000000002</v>
      </c>
      <c r="CB44">
        <v>967.71799999999996</v>
      </c>
      <c r="CC44">
        <v>2025.88</v>
      </c>
      <c r="CD44">
        <v>119.621</v>
      </c>
      <c r="CE44">
        <v>1309.8800000000001</v>
      </c>
      <c r="CF44">
        <v>2151.4699999999998</v>
      </c>
      <c r="CG44">
        <v>173.76900000000001</v>
      </c>
      <c r="CH44">
        <v>0</v>
      </c>
      <c r="CI44">
        <v>0</v>
      </c>
      <c r="CJ44">
        <v>43.1492</v>
      </c>
      <c r="CK44">
        <v>43.1492</v>
      </c>
      <c r="CL44">
        <v>0</v>
      </c>
      <c r="CM44">
        <v>1.76</v>
      </c>
      <c r="CN44">
        <v>1.57</v>
      </c>
      <c r="CO44">
        <v>0.89</v>
      </c>
      <c r="CP44">
        <v>3.07</v>
      </c>
      <c r="CQ44">
        <v>-5.78</v>
      </c>
      <c r="CR44">
        <v>1.72</v>
      </c>
      <c r="CS44">
        <v>5.51</v>
      </c>
      <c r="CT44">
        <v>6.63</v>
      </c>
      <c r="CU44">
        <v>0.42</v>
      </c>
      <c r="CV44">
        <v>15.79</v>
      </c>
      <c r="CW44">
        <v>7.29</v>
      </c>
      <c r="CX44">
        <v>0.8</v>
      </c>
      <c r="CY44">
        <v>0.27</v>
      </c>
      <c r="CZ44">
        <v>0.23</v>
      </c>
      <c r="DA44">
        <v>4.58</v>
      </c>
      <c r="DB44">
        <v>-1.1100000000000001</v>
      </c>
      <c r="DC44">
        <v>0.5</v>
      </c>
      <c r="DD44">
        <v>2.59</v>
      </c>
      <c r="DE44">
        <v>1.76</v>
      </c>
      <c r="DF44">
        <v>0.12</v>
      </c>
      <c r="DG44">
        <v>9.74</v>
      </c>
      <c r="DH44">
        <v>0.16392200000000001</v>
      </c>
      <c r="DI44">
        <v>1.95619E-2</v>
      </c>
      <c r="DJ44">
        <v>3.1897599999999998E-2</v>
      </c>
      <c r="DK44">
        <v>9.8404699999999998E-2</v>
      </c>
      <c r="DL44">
        <v>-1.6140999999999999E-2</v>
      </c>
      <c r="DM44">
        <v>5.8625900000000002E-2</v>
      </c>
      <c r="DN44">
        <v>9.0298400000000001E-2</v>
      </c>
      <c r="DO44">
        <v>0.24510499999999999</v>
      </c>
      <c r="DP44">
        <v>2.02483E-2</v>
      </c>
      <c r="DQ44">
        <v>0.71192299999999997</v>
      </c>
      <c r="DR44">
        <v>0.31378600000000001</v>
      </c>
      <c r="DS44" t="s">
        <v>908</v>
      </c>
      <c r="DT44" t="s">
        <v>700</v>
      </c>
      <c r="DU44" t="s">
        <v>909</v>
      </c>
      <c r="DV44" t="s">
        <v>455</v>
      </c>
      <c r="DW44">
        <v>2.9788700000000001E-2</v>
      </c>
      <c r="DX44">
        <v>2.96113E-2</v>
      </c>
      <c r="EC44">
        <v>6.76</v>
      </c>
      <c r="ED44">
        <v>0</v>
      </c>
      <c r="EE44">
        <v>7.29</v>
      </c>
      <c r="EF44">
        <v>0</v>
      </c>
      <c r="EG44">
        <v>1.93</v>
      </c>
      <c r="EH44">
        <v>0</v>
      </c>
      <c r="EI44">
        <v>1.36</v>
      </c>
      <c r="EJ44">
        <v>4.5199999999999996</v>
      </c>
      <c r="EK44">
        <v>1</v>
      </c>
      <c r="EL44">
        <v>1</v>
      </c>
      <c r="EM44">
        <v>2.6473</v>
      </c>
      <c r="EP44">
        <v>1</v>
      </c>
      <c r="EQ44">
        <v>1</v>
      </c>
      <c r="ER44">
        <v>24.103000000000002</v>
      </c>
      <c r="ES44">
        <v>24.411000000000001</v>
      </c>
      <c r="ET44">
        <v>24.043600000000001</v>
      </c>
      <c r="EU44">
        <v>24.3507</v>
      </c>
      <c r="EV44">
        <v>151.86699999999999</v>
      </c>
      <c r="EW44">
        <v>50.5717</v>
      </c>
      <c r="EX44">
        <v>50.398400000000002</v>
      </c>
      <c r="EY44">
        <v>175.74</v>
      </c>
      <c r="EZ44">
        <v>0</v>
      </c>
      <c r="FA44">
        <v>-371.35399999999998</v>
      </c>
      <c r="FB44">
        <v>0</v>
      </c>
      <c r="FC44">
        <v>0</v>
      </c>
      <c r="FD44">
        <v>110.404</v>
      </c>
      <c r="FE44">
        <v>162.37799999999999</v>
      </c>
      <c r="FF44">
        <v>391.38499999999999</v>
      </c>
      <c r="FG44">
        <v>27.673200000000001</v>
      </c>
      <c r="FH44">
        <v>749.06200000000001</v>
      </c>
      <c r="FI44">
        <v>0</v>
      </c>
      <c r="FJ44">
        <v>0</v>
      </c>
      <c r="FK44">
        <v>0</v>
      </c>
      <c r="FL44">
        <v>252.315</v>
      </c>
      <c r="FM44">
        <v>252.315</v>
      </c>
      <c r="FN44">
        <v>90.108199999999997</v>
      </c>
      <c r="FO44">
        <v>29.942</v>
      </c>
      <c r="FP44">
        <v>25.199200000000001</v>
      </c>
      <c r="FQ44">
        <v>86.318200000000004</v>
      </c>
      <c r="FR44">
        <v>-123.785</v>
      </c>
      <c r="FS44">
        <v>55.201799999999999</v>
      </c>
      <c r="FT44">
        <v>81.462299999999999</v>
      </c>
      <c r="FU44">
        <v>195.69200000000001</v>
      </c>
      <c r="FV44">
        <v>13.836600000000001</v>
      </c>
      <c r="FW44">
        <v>453.976</v>
      </c>
      <c r="FX44">
        <v>0</v>
      </c>
      <c r="FY44">
        <v>0</v>
      </c>
      <c r="FZ44">
        <v>252.315</v>
      </c>
      <c r="GA44">
        <v>252.315</v>
      </c>
      <c r="GB44">
        <v>2.6473</v>
      </c>
      <c r="GC44">
        <v>4461.67</v>
      </c>
      <c r="GD44">
        <v>2419.48</v>
      </c>
      <c r="GE44">
        <v>54.228200000000001</v>
      </c>
      <c r="GF44">
        <v>2.6473</v>
      </c>
      <c r="GG44">
        <v>4461.67</v>
      </c>
      <c r="GH44">
        <v>2381.94</v>
      </c>
      <c r="GI44">
        <v>53.386699999999998</v>
      </c>
      <c r="GJ44">
        <v>0</v>
      </c>
      <c r="GK44">
        <v>0</v>
      </c>
      <c r="GN44" t="s">
        <v>926</v>
      </c>
    </row>
    <row r="45" spans="1:196" x14ac:dyDescent="0.3">
      <c r="A45" s="110">
        <v>45981.6640162037</v>
      </c>
      <c r="B45" t="s">
        <v>927</v>
      </c>
      <c r="D45">
        <v>10</v>
      </c>
      <c r="E45">
        <v>1</v>
      </c>
      <c r="F45">
        <v>2100</v>
      </c>
      <c r="G45" t="s">
        <v>452</v>
      </c>
      <c r="H45" t="s">
        <v>453</v>
      </c>
      <c r="I45">
        <v>0.62</v>
      </c>
      <c r="J45">
        <v>0.5</v>
      </c>
      <c r="K45">
        <v>3.89</v>
      </c>
      <c r="L45">
        <v>110</v>
      </c>
      <c r="M45">
        <v>386.089</v>
      </c>
      <c r="N45">
        <v>568.20500000000004</v>
      </c>
      <c r="O45">
        <v>278.41300000000001</v>
      </c>
      <c r="P45">
        <v>972.59900000000005</v>
      </c>
      <c r="Q45">
        <v>0</v>
      </c>
      <c r="R45">
        <v>-4566.66</v>
      </c>
      <c r="S45">
        <v>0</v>
      </c>
      <c r="T45">
        <v>0</v>
      </c>
      <c r="U45">
        <v>505.55700000000002</v>
      </c>
      <c r="V45">
        <v>968.64099999999996</v>
      </c>
      <c r="W45">
        <v>2025.88</v>
      </c>
      <c r="X45">
        <v>119.621</v>
      </c>
      <c r="Y45">
        <v>1258.3399999999999</v>
      </c>
      <c r="Z45">
        <v>2205.31</v>
      </c>
      <c r="AA45">
        <v>209.01900000000001</v>
      </c>
      <c r="AB45">
        <v>0</v>
      </c>
      <c r="AC45">
        <v>0</v>
      </c>
      <c r="AD45">
        <v>0</v>
      </c>
      <c r="AE45">
        <v>43.1492</v>
      </c>
      <c r="AF45">
        <v>43.1492</v>
      </c>
      <c r="AG45">
        <v>0</v>
      </c>
      <c r="AH45">
        <v>1.55</v>
      </c>
      <c r="AI45">
        <v>1.87</v>
      </c>
      <c r="AJ45">
        <v>0.89</v>
      </c>
      <c r="AK45">
        <v>3.07</v>
      </c>
      <c r="AL45">
        <v>0</v>
      </c>
      <c r="AM45">
        <v>-5.91</v>
      </c>
      <c r="AN45">
        <v>0</v>
      </c>
      <c r="AO45">
        <v>0</v>
      </c>
      <c r="AP45">
        <v>1.73</v>
      </c>
      <c r="AQ45">
        <v>5.51</v>
      </c>
      <c r="AR45">
        <v>6.63</v>
      </c>
      <c r="AS45">
        <v>0.42</v>
      </c>
      <c r="AT45">
        <v>15.76</v>
      </c>
      <c r="AU45">
        <v>7.38</v>
      </c>
      <c r="AV45">
        <v>0.69</v>
      </c>
      <c r="AW45">
        <v>0.31</v>
      </c>
      <c r="AX45">
        <v>0.23</v>
      </c>
      <c r="AY45">
        <v>0.78</v>
      </c>
      <c r="AZ45">
        <v>-1.1399999999999999</v>
      </c>
      <c r="BA45">
        <v>0</v>
      </c>
      <c r="BB45">
        <v>0</v>
      </c>
      <c r="BC45">
        <v>0.5</v>
      </c>
      <c r="BD45">
        <v>2.58</v>
      </c>
      <c r="BE45">
        <v>1.76</v>
      </c>
      <c r="BF45">
        <v>0.12</v>
      </c>
      <c r="BG45">
        <v>5.83</v>
      </c>
      <c r="BH45">
        <v>0.147482</v>
      </c>
      <c r="BI45">
        <v>1.9986799999999999E-2</v>
      </c>
      <c r="BJ45">
        <v>3.1791800000000002E-2</v>
      </c>
      <c r="BK45">
        <v>0.105004</v>
      </c>
      <c r="BL45">
        <v>0</v>
      </c>
      <c r="BM45">
        <v>-1.7232500000000001E-2</v>
      </c>
      <c r="BN45">
        <v>0</v>
      </c>
      <c r="BO45">
        <v>0</v>
      </c>
      <c r="BP45">
        <v>5.8625900000000002E-2</v>
      </c>
      <c r="BQ45">
        <v>9.0135699999999999E-2</v>
      </c>
      <c r="BR45">
        <v>0.24510499999999999</v>
      </c>
      <c r="BS45">
        <v>2.02483E-2</v>
      </c>
      <c r="BT45">
        <v>0.70114699999999996</v>
      </c>
      <c r="BU45">
        <v>0.30426500000000001</v>
      </c>
      <c r="BV45">
        <v>453.37099999999998</v>
      </c>
      <c r="BW45">
        <v>704.35799999999995</v>
      </c>
      <c r="BX45">
        <v>278.41300000000001</v>
      </c>
      <c r="BY45">
        <v>957.67600000000004</v>
      </c>
      <c r="BZ45">
        <v>-4566.66</v>
      </c>
      <c r="CA45">
        <v>505.55700000000002</v>
      </c>
      <c r="CB45">
        <v>972.65800000000002</v>
      </c>
      <c r="CC45">
        <v>2025.88</v>
      </c>
      <c r="CD45">
        <v>119.621</v>
      </c>
      <c r="CE45">
        <v>1450.87</v>
      </c>
      <c r="CF45">
        <v>2393.8200000000002</v>
      </c>
      <c r="CG45">
        <v>266.20100000000002</v>
      </c>
      <c r="CH45">
        <v>0</v>
      </c>
      <c r="CI45">
        <v>0</v>
      </c>
      <c r="CJ45">
        <v>43.1492</v>
      </c>
      <c r="CK45">
        <v>43.1492</v>
      </c>
      <c r="CL45">
        <v>0</v>
      </c>
      <c r="CM45">
        <v>1.84</v>
      </c>
      <c r="CN45">
        <v>2.25</v>
      </c>
      <c r="CO45">
        <v>0.89</v>
      </c>
      <c r="CP45">
        <v>3.02</v>
      </c>
      <c r="CQ45">
        <v>-6.05</v>
      </c>
      <c r="CR45">
        <v>1.73</v>
      </c>
      <c r="CS45">
        <v>5.53</v>
      </c>
      <c r="CT45">
        <v>6.63</v>
      </c>
      <c r="CU45">
        <v>0.42</v>
      </c>
      <c r="CV45">
        <v>16.260000000000002</v>
      </c>
      <c r="CW45">
        <v>8</v>
      </c>
      <c r="CX45">
        <v>0.8</v>
      </c>
      <c r="CY45">
        <v>0.36</v>
      </c>
      <c r="CZ45">
        <v>0.23</v>
      </c>
      <c r="DA45">
        <v>4.5</v>
      </c>
      <c r="DB45">
        <v>-1.1399999999999999</v>
      </c>
      <c r="DC45">
        <v>0.5</v>
      </c>
      <c r="DD45">
        <v>2.59</v>
      </c>
      <c r="DE45">
        <v>1.76</v>
      </c>
      <c r="DF45">
        <v>0.12</v>
      </c>
      <c r="DG45">
        <v>9.7200000000000006</v>
      </c>
      <c r="DH45">
        <v>0.19273899999999999</v>
      </c>
      <c r="DI45">
        <v>2.1163999999999999E-2</v>
      </c>
      <c r="DJ45">
        <v>3.1791800000000002E-2</v>
      </c>
      <c r="DK45">
        <v>9.9899399999999999E-2</v>
      </c>
      <c r="DL45">
        <v>-1.7232500000000001E-2</v>
      </c>
      <c r="DM45">
        <v>5.8625900000000002E-2</v>
      </c>
      <c r="DN45">
        <v>9.0285699999999997E-2</v>
      </c>
      <c r="DO45">
        <v>0.24510499999999999</v>
      </c>
      <c r="DP45">
        <v>2.02483E-2</v>
      </c>
      <c r="DQ45">
        <v>0.74262600000000001</v>
      </c>
      <c r="DR45">
        <v>0.34559400000000001</v>
      </c>
      <c r="DS45" t="s">
        <v>908</v>
      </c>
      <c r="DT45" t="s">
        <v>700</v>
      </c>
      <c r="DU45" t="s">
        <v>909</v>
      </c>
      <c r="DV45" t="s">
        <v>455</v>
      </c>
      <c r="DW45">
        <v>4.14794E-2</v>
      </c>
      <c r="DX45">
        <v>4.1329400000000002E-2</v>
      </c>
      <c r="EC45">
        <v>7.38</v>
      </c>
      <c r="ED45">
        <v>0</v>
      </c>
      <c r="EE45">
        <v>8</v>
      </c>
      <c r="EF45">
        <v>0</v>
      </c>
      <c r="EG45">
        <v>2.0099999999999998</v>
      </c>
      <c r="EH45">
        <v>0</v>
      </c>
      <c r="EI45">
        <v>1.45</v>
      </c>
      <c r="EJ45">
        <v>4.4400000000000004</v>
      </c>
      <c r="EK45">
        <v>1</v>
      </c>
      <c r="EL45">
        <v>1</v>
      </c>
      <c r="EM45">
        <v>2.7267000000000001</v>
      </c>
      <c r="EP45">
        <v>1</v>
      </c>
      <c r="EQ45">
        <v>1</v>
      </c>
      <c r="ER45">
        <v>26.033000000000001</v>
      </c>
      <c r="ES45">
        <v>26.381</v>
      </c>
      <c r="ET45">
        <v>25.9345</v>
      </c>
      <c r="EU45">
        <v>26.280100000000001</v>
      </c>
      <c r="EV45">
        <v>154.489</v>
      </c>
      <c r="EW45">
        <v>69.709400000000002</v>
      </c>
      <c r="EX45">
        <v>50.231200000000001</v>
      </c>
      <c r="EY45">
        <v>173.65600000000001</v>
      </c>
      <c r="EZ45">
        <v>0</v>
      </c>
      <c r="FA45">
        <v>-380.36399999999998</v>
      </c>
      <c r="FB45">
        <v>0</v>
      </c>
      <c r="FC45">
        <v>0</v>
      </c>
      <c r="FD45">
        <v>110.404</v>
      </c>
      <c r="FE45">
        <v>162.95400000000001</v>
      </c>
      <c r="FF45">
        <v>391.38499999999999</v>
      </c>
      <c r="FG45">
        <v>27.673200000000001</v>
      </c>
      <c r="FH45">
        <v>760.13699999999994</v>
      </c>
      <c r="FI45">
        <v>0</v>
      </c>
      <c r="FJ45">
        <v>0</v>
      </c>
      <c r="FK45">
        <v>0</v>
      </c>
      <c r="FL45">
        <v>252.315</v>
      </c>
      <c r="FM45">
        <v>252.315</v>
      </c>
      <c r="FN45">
        <v>90.548299999999998</v>
      </c>
      <c r="FO45">
        <v>40.0017</v>
      </c>
      <c r="FP45">
        <v>25.115600000000001</v>
      </c>
      <c r="FQ45">
        <v>85.416499999999999</v>
      </c>
      <c r="FR45">
        <v>-126.788</v>
      </c>
      <c r="FS45">
        <v>55.201799999999999</v>
      </c>
      <c r="FT45">
        <v>81.700400000000002</v>
      </c>
      <c r="FU45">
        <v>195.69200000000001</v>
      </c>
      <c r="FV45">
        <v>13.836600000000001</v>
      </c>
      <c r="FW45">
        <v>460.72500000000002</v>
      </c>
      <c r="FX45">
        <v>0</v>
      </c>
      <c r="FY45">
        <v>0</v>
      </c>
      <c r="FZ45">
        <v>252.315</v>
      </c>
      <c r="GA45">
        <v>252.315</v>
      </c>
      <c r="GB45">
        <v>2.7267000000000001</v>
      </c>
      <c r="GC45">
        <v>4568</v>
      </c>
      <c r="GD45">
        <v>2437.98</v>
      </c>
      <c r="GE45">
        <v>53.370800000000003</v>
      </c>
      <c r="GF45">
        <v>2.7267000000000001</v>
      </c>
      <c r="GG45">
        <v>4568</v>
      </c>
      <c r="GH45">
        <v>2380.2199999999998</v>
      </c>
      <c r="GI45">
        <v>52.106299999999997</v>
      </c>
      <c r="GJ45">
        <v>0</v>
      </c>
      <c r="GK45">
        <v>0</v>
      </c>
      <c r="GN45" t="s">
        <v>928</v>
      </c>
    </row>
    <row r="46" spans="1:196" x14ac:dyDescent="0.3">
      <c r="A46" s="110">
        <v>45981.664780092593</v>
      </c>
      <c r="B46" t="s">
        <v>929</v>
      </c>
      <c r="D46">
        <v>11</v>
      </c>
      <c r="E46">
        <v>1</v>
      </c>
      <c r="F46">
        <v>2100</v>
      </c>
      <c r="G46" t="s">
        <v>452</v>
      </c>
      <c r="H46" t="s">
        <v>453</v>
      </c>
      <c r="I46">
        <v>0.81</v>
      </c>
      <c r="J46">
        <v>0.67</v>
      </c>
      <c r="K46">
        <v>3.88</v>
      </c>
      <c r="L46">
        <v>156</v>
      </c>
      <c r="M46">
        <v>1438.62</v>
      </c>
      <c r="N46">
        <v>1014.25</v>
      </c>
      <c r="O46">
        <v>277.42</v>
      </c>
      <c r="P46">
        <v>1189.04</v>
      </c>
      <c r="Q46">
        <v>0</v>
      </c>
      <c r="R46">
        <v>-4881.2299999999996</v>
      </c>
      <c r="S46">
        <v>0</v>
      </c>
      <c r="T46">
        <v>0</v>
      </c>
      <c r="U46">
        <v>505.55700000000002</v>
      </c>
      <c r="V46">
        <v>958.58900000000006</v>
      </c>
      <c r="W46">
        <v>2025.88</v>
      </c>
      <c r="X46">
        <v>119.621</v>
      </c>
      <c r="Y46">
        <v>2647.74</v>
      </c>
      <c r="Z46">
        <v>3919.33</v>
      </c>
      <c r="AA46">
        <v>401.95100000000002</v>
      </c>
      <c r="AB46">
        <v>0</v>
      </c>
      <c r="AC46">
        <v>0</v>
      </c>
      <c r="AD46">
        <v>0</v>
      </c>
      <c r="AE46">
        <v>43.1492</v>
      </c>
      <c r="AF46">
        <v>43.1492</v>
      </c>
      <c r="AG46">
        <v>0</v>
      </c>
      <c r="AH46">
        <v>5.58</v>
      </c>
      <c r="AI46">
        <v>3.42</v>
      </c>
      <c r="AJ46">
        <v>0.89</v>
      </c>
      <c r="AK46">
        <v>3.82</v>
      </c>
      <c r="AL46">
        <v>0</v>
      </c>
      <c r="AM46">
        <v>-6.15</v>
      </c>
      <c r="AN46">
        <v>0</v>
      </c>
      <c r="AO46">
        <v>0</v>
      </c>
      <c r="AP46">
        <v>1.75</v>
      </c>
      <c r="AQ46">
        <v>5.49</v>
      </c>
      <c r="AR46">
        <v>6.65</v>
      </c>
      <c r="AS46">
        <v>0.42</v>
      </c>
      <c r="AT46">
        <v>21.87</v>
      </c>
      <c r="AU46">
        <v>13.71</v>
      </c>
      <c r="AV46">
        <v>2.31</v>
      </c>
      <c r="AW46">
        <v>0.52</v>
      </c>
      <c r="AX46">
        <v>0.23</v>
      </c>
      <c r="AY46">
        <v>1.05</v>
      </c>
      <c r="AZ46">
        <v>-1.03</v>
      </c>
      <c r="BA46">
        <v>0</v>
      </c>
      <c r="BB46">
        <v>0</v>
      </c>
      <c r="BC46">
        <v>0.5</v>
      </c>
      <c r="BD46">
        <v>2.58</v>
      </c>
      <c r="BE46">
        <v>1.76</v>
      </c>
      <c r="BF46">
        <v>0.12</v>
      </c>
      <c r="BG46">
        <v>8.0399999999999991</v>
      </c>
      <c r="BH46">
        <v>0.51271299999999997</v>
      </c>
      <c r="BI46">
        <v>2.5798399999999999E-2</v>
      </c>
      <c r="BJ46">
        <v>3.1678400000000002E-2</v>
      </c>
      <c r="BK46">
        <v>0.13883300000000001</v>
      </c>
      <c r="BL46">
        <v>0</v>
      </c>
      <c r="BM46">
        <v>-6.8377899999999998E-3</v>
      </c>
      <c r="BN46">
        <v>0</v>
      </c>
      <c r="BO46">
        <v>0</v>
      </c>
      <c r="BP46">
        <v>5.8625900000000002E-2</v>
      </c>
      <c r="BQ46">
        <v>8.7955599999999995E-2</v>
      </c>
      <c r="BR46">
        <v>0.24510499999999999</v>
      </c>
      <c r="BS46">
        <v>2.02483E-2</v>
      </c>
      <c r="BT46">
        <v>1.11412</v>
      </c>
      <c r="BU46">
        <v>0.70902299999999996</v>
      </c>
      <c r="BV46">
        <v>1565</v>
      </c>
      <c r="BW46">
        <v>1170.67</v>
      </c>
      <c r="BX46">
        <v>277.42</v>
      </c>
      <c r="BY46">
        <v>1158.32</v>
      </c>
      <c r="BZ46">
        <v>-4881.2299999999996</v>
      </c>
      <c r="CA46">
        <v>505.55700000000002</v>
      </c>
      <c r="CB46">
        <v>962.76900000000001</v>
      </c>
      <c r="CC46">
        <v>2025.88</v>
      </c>
      <c r="CD46">
        <v>119.621</v>
      </c>
      <c r="CE46">
        <v>2904.01</v>
      </c>
      <c r="CF46">
        <v>4171.41</v>
      </c>
      <c r="CG46">
        <v>464.73700000000002</v>
      </c>
      <c r="CH46">
        <v>0</v>
      </c>
      <c r="CI46">
        <v>0</v>
      </c>
      <c r="CJ46">
        <v>43.1492</v>
      </c>
      <c r="CK46">
        <v>43.1492</v>
      </c>
      <c r="CL46">
        <v>0</v>
      </c>
      <c r="CM46">
        <v>6.06</v>
      </c>
      <c r="CN46">
        <v>3.86</v>
      </c>
      <c r="CO46">
        <v>0.89</v>
      </c>
      <c r="CP46">
        <v>3.71</v>
      </c>
      <c r="CQ46">
        <v>-6.3</v>
      </c>
      <c r="CR46">
        <v>1.75</v>
      </c>
      <c r="CS46">
        <v>5.5</v>
      </c>
      <c r="CT46">
        <v>6.65</v>
      </c>
      <c r="CU46">
        <v>0.42</v>
      </c>
      <c r="CV46">
        <v>22.54</v>
      </c>
      <c r="CW46">
        <v>14.52</v>
      </c>
      <c r="CX46">
        <v>2.4900000000000002</v>
      </c>
      <c r="CY46">
        <v>0.59</v>
      </c>
      <c r="CZ46">
        <v>0.23</v>
      </c>
      <c r="DA46">
        <v>4.68</v>
      </c>
      <c r="DB46">
        <v>-1.03</v>
      </c>
      <c r="DC46">
        <v>0.5</v>
      </c>
      <c r="DD46">
        <v>2.58</v>
      </c>
      <c r="DE46">
        <v>1.76</v>
      </c>
      <c r="DF46">
        <v>0.12</v>
      </c>
      <c r="DG46">
        <v>11.92</v>
      </c>
      <c r="DH46">
        <v>0.54199399999999998</v>
      </c>
      <c r="DI46">
        <v>2.6667699999999999E-2</v>
      </c>
      <c r="DJ46">
        <v>3.1678400000000002E-2</v>
      </c>
      <c r="DK46">
        <v>0.12800700000000001</v>
      </c>
      <c r="DL46">
        <v>-6.8377899999999998E-3</v>
      </c>
      <c r="DM46">
        <v>5.8625900000000002E-2</v>
      </c>
      <c r="DN46">
        <v>8.8228399999999998E-2</v>
      </c>
      <c r="DO46">
        <v>0.24510499999999999</v>
      </c>
      <c r="DP46">
        <v>2.02483E-2</v>
      </c>
      <c r="DQ46">
        <v>1.1337200000000001</v>
      </c>
      <c r="DR46">
        <v>0.72834699999999997</v>
      </c>
      <c r="DS46" t="s">
        <v>908</v>
      </c>
      <c r="DT46" t="s">
        <v>700</v>
      </c>
      <c r="DU46" t="s">
        <v>909</v>
      </c>
      <c r="DV46" t="s">
        <v>455</v>
      </c>
      <c r="DW46">
        <v>1.9596700000000002E-2</v>
      </c>
      <c r="DX46">
        <v>1.9323900000000001E-2</v>
      </c>
      <c r="EC46">
        <v>13.71</v>
      </c>
      <c r="ED46">
        <v>0</v>
      </c>
      <c r="EE46">
        <v>14.52</v>
      </c>
      <c r="EF46">
        <v>0</v>
      </c>
      <c r="EG46">
        <v>4.1100000000000003</v>
      </c>
      <c r="EH46">
        <v>0</v>
      </c>
      <c r="EI46">
        <v>3.37</v>
      </c>
      <c r="EJ46">
        <v>4.62</v>
      </c>
      <c r="EK46">
        <v>1</v>
      </c>
      <c r="EL46">
        <v>1</v>
      </c>
      <c r="EM46">
        <v>3.1956000000000002</v>
      </c>
      <c r="EP46">
        <v>1</v>
      </c>
      <c r="EQ46">
        <v>1</v>
      </c>
      <c r="ER46">
        <v>27.667999999999999</v>
      </c>
      <c r="ES46">
        <v>28.048999999999999</v>
      </c>
      <c r="ET46">
        <v>27.654</v>
      </c>
      <c r="EU46">
        <v>28.034700000000001</v>
      </c>
      <c r="EV46">
        <v>512.43100000000004</v>
      </c>
      <c r="EW46">
        <v>116.10899999999999</v>
      </c>
      <c r="EX46">
        <v>50.052</v>
      </c>
      <c r="EY46">
        <v>233.80199999999999</v>
      </c>
      <c r="EZ46">
        <v>0</v>
      </c>
      <c r="FA46">
        <v>-343.63799999999998</v>
      </c>
      <c r="FB46">
        <v>0</v>
      </c>
      <c r="FC46">
        <v>0</v>
      </c>
      <c r="FD46">
        <v>110.404</v>
      </c>
      <c r="FE46">
        <v>159.572</v>
      </c>
      <c r="FF46">
        <v>391.38499999999999</v>
      </c>
      <c r="FG46">
        <v>27.673200000000001</v>
      </c>
      <c r="FH46">
        <v>1257.79</v>
      </c>
      <c r="FI46">
        <v>0</v>
      </c>
      <c r="FJ46">
        <v>0</v>
      </c>
      <c r="FK46">
        <v>0</v>
      </c>
      <c r="FL46">
        <v>252.315</v>
      </c>
      <c r="FM46">
        <v>252.315</v>
      </c>
      <c r="FN46">
        <v>278.03100000000001</v>
      </c>
      <c r="FO46">
        <v>64.759299999999996</v>
      </c>
      <c r="FP46">
        <v>25.026</v>
      </c>
      <c r="FQ46">
        <v>112.54900000000001</v>
      </c>
      <c r="FR46">
        <v>-114.54600000000001</v>
      </c>
      <c r="FS46">
        <v>55.201799999999999</v>
      </c>
      <c r="FT46">
        <v>80.066299999999998</v>
      </c>
      <c r="FU46">
        <v>195.69200000000001</v>
      </c>
      <c r="FV46">
        <v>13.836600000000001</v>
      </c>
      <c r="FW46">
        <v>710.61699999999996</v>
      </c>
      <c r="FX46">
        <v>0</v>
      </c>
      <c r="FY46">
        <v>0</v>
      </c>
      <c r="FZ46">
        <v>252.315</v>
      </c>
      <c r="GA46">
        <v>252.315</v>
      </c>
      <c r="GB46">
        <v>3.1956000000000002</v>
      </c>
      <c r="GC46">
        <v>4882.67</v>
      </c>
      <c r="GD46">
        <v>2539.39</v>
      </c>
      <c r="GE46">
        <v>52.008400000000002</v>
      </c>
      <c r="GF46">
        <v>3.1956000000000002</v>
      </c>
      <c r="GG46">
        <v>4882.67</v>
      </c>
      <c r="GH46">
        <v>2473.64</v>
      </c>
      <c r="GI46">
        <v>50.661700000000003</v>
      </c>
      <c r="GJ46">
        <v>0</v>
      </c>
      <c r="GK46">
        <v>0</v>
      </c>
      <c r="GN46" t="s">
        <v>930</v>
      </c>
    </row>
    <row r="47" spans="1:196" x14ac:dyDescent="0.3">
      <c r="A47" s="110">
        <v>45981.665532407409</v>
      </c>
      <c r="B47" t="s">
        <v>931</v>
      </c>
      <c r="D47">
        <v>12</v>
      </c>
      <c r="E47">
        <v>1</v>
      </c>
      <c r="F47">
        <v>2100</v>
      </c>
      <c r="G47" t="s">
        <v>452</v>
      </c>
      <c r="H47" t="s">
        <v>453</v>
      </c>
      <c r="I47">
        <v>0.57999999999999996</v>
      </c>
      <c r="J47">
        <v>0.54</v>
      </c>
      <c r="K47">
        <v>4.05</v>
      </c>
      <c r="L47">
        <v>50</v>
      </c>
      <c r="M47">
        <v>1514.58</v>
      </c>
      <c r="N47">
        <v>175.75800000000001</v>
      </c>
      <c r="O47">
        <v>277.07299999999998</v>
      </c>
      <c r="P47">
        <v>1304.79</v>
      </c>
      <c r="Q47">
        <v>0</v>
      </c>
      <c r="R47">
        <v>-4222.1400000000003</v>
      </c>
      <c r="S47">
        <v>0</v>
      </c>
      <c r="T47">
        <v>0</v>
      </c>
      <c r="U47">
        <v>505.55700000000002</v>
      </c>
      <c r="V47">
        <v>934.98</v>
      </c>
      <c r="W47">
        <v>2025.88</v>
      </c>
      <c r="X47">
        <v>119.621</v>
      </c>
      <c r="Y47">
        <v>2636.09</v>
      </c>
      <c r="Z47">
        <v>3272.19</v>
      </c>
      <c r="AA47">
        <v>39.070900000000002</v>
      </c>
      <c r="AB47">
        <v>0</v>
      </c>
      <c r="AC47">
        <v>0</v>
      </c>
      <c r="AD47">
        <v>0</v>
      </c>
      <c r="AE47">
        <v>43.1492</v>
      </c>
      <c r="AF47">
        <v>43.1492</v>
      </c>
      <c r="AG47">
        <v>0</v>
      </c>
      <c r="AH47">
        <v>5.81</v>
      </c>
      <c r="AI47">
        <v>0.6</v>
      </c>
      <c r="AJ47">
        <v>0.88</v>
      </c>
      <c r="AK47">
        <v>4.18</v>
      </c>
      <c r="AL47">
        <v>0</v>
      </c>
      <c r="AM47">
        <v>-5.13</v>
      </c>
      <c r="AN47">
        <v>0</v>
      </c>
      <c r="AO47">
        <v>0</v>
      </c>
      <c r="AP47">
        <v>1.75</v>
      </c>
      <c r="AQ47">
        <v>5.43</v>
      </c>
      <c r="AR47">
        <v>6.66</v>
      </c>
      <c r="AS47">
        <v>0.42</v>
      </c>
      <c r="AT47">
        <v>20.6</v>
      </c>
      <c r="AU47">
        <v>11.47</v>
      </c>
      <c r="AV47">
        <v>2.33</v>
      </c>
      <c r="AW47">
        <v>0.11</v>
      </c>
      <c r="AX47">
        <v>0.22</v>
      </c>
      <c r="AY47">
        <v>1.1100000000000001</v>
      </c>
      <c r="AZ47">
        <v>-0.87</v>
      </c>
      <c r="BA47">
        <v>0</v>
      </c>
      <c r="BB47">
        <v>0</v>
      </c>
      <c r="BC47">
        <v>0.5</v>
      </c>
      <c r="BD47">
        <v>2.57</v>
      </c>
      <c r="BE47">
        <v>1.76</v>
      </c>
      <c r="BF47">
        <v>0.12</v>
      </c>
      <c r="BG47">
        <v>7.85</v>
      </c>
      <c r="BH47">
        <v>0.52280499999999996</v>
      </c>
      <c r="BI47">
        <v>8.9797399999999999E-3</v>
      </c>
      <c r="BJ47">
        <v>3.1638800000000002E-2</v>
      </c>
      <c r="BK47">
        <v>0.14572499999999999</v>
      </c>
      <c r="BL47">
        <v>0</v>
      </c>
      <c r="BM47">
        <v>-6.98747E-3</v>
      </c>
      <c r="BN47">
        <v>0</v>
      </c>
      <c r="BO47">
        <v>0</v>
      </c>
      <c r="BP47">
        <v>5.8625900000000002E-2</v>
      </c>
      <c r="BQ47">
        <v>8.6452399999999999E-2</v>
      </c>
      <c r="BR47">
        <v>0.24510499999999999</v>
      </c>
      <c r="BS47">
        <v>2.02483E-2</v>
      </c>
      <c r="BT47">
        <v>1.11259</v>
      </c>
      <c r="BU47">
        <v>0.709148</v>
      </c>
      <c r="BV47">
        <v>1642.07</v>
      </c>
      <c r="BW47">
        <v>235.41</v>
      </c>
      <c r="BX47">
        <v>277.07299999999998</v>
      </c>
      <c r="BY47">
        <v>1271.28</v>
      </c>
      <c r="BZ47">
        <v>-4222.1400000000003</v>
      </c>
      <c r="CA47">
        <v>505.55700000000002</v>
      </c>
      <c r="CB47">
        <v>940.84699999999998</v>
      </c>
      <c r="CC47">
        <v>2025.88</v>
      </c>
      <c r="CD47">
        <v>119.621</v>
      </c>
      <c r="CE47">
        <v>2795.6</v>
      </c>
      <c r="CF47">
        <v>3425.83</v>
      </c>
      <c r="CG47">
        <v>73.775199999999998</v>
      </c>
      <c r="CH47">
        <v>0</v>
      </c>
      <c r="CI47">
        <v>0</v>
      </c>
      <c r="CJ47">
        <v>43.1492</v>
      </c>
      <c r="CK47">
        <v>43.1492</v>
      </c>
      <c r="CL47">
        <v>0</v>
      </c>
      <c r="CM47">
        <v>6.27</v>
      </c>
      <c r="CN47">
        <v>0.83</v>
      </c>
      <c r="CO47">
        <v>0.88</v>
      </c>
      <c r="CP47">
        <v>4.07</v>
      </c>
      <c r="CQ47">
        <v>-5.18</v>
      </c>
      <c r="CR47">
        <v>1.75</v>
      </c>
      <c r="CS47">
        <v>5.44</v>
      </c>
      <c r="CT47">
        <v>6.66</v>
      </c>
      <c r="CU47">
        <v>0.42</v>
      </c>
      <c r="CV47">
        <v>21.14</v>
      </c>
      <c r="CW47">
        <v>12.05</v>
      </c>
      <c r="CX47">
        <v>2.5</v>
      </c>
      <c r="CY47">
        <v>0.15</v>
      </c>
      <c r="CZ47">
        <v>0.22</v>
      </c>
      <c r="DA47">
        <v>4.95</v>
      </c>
      <c r="DB47">
        <v>-0.87</v>
      </c>
      <c r="DC47">
        <v>0.5</v>
      </c>
      <c r="DD47">
        <v>2.57</v>
      </c>
      <c r="DE47">
        <v>1.76</v>
      </c>
      <c r="DF47">
        <v>0.12</v>
      </c>
      <c r="DG47">
        <v>11.9</v>
      </c>
      <c r="DH47">
        <v>0.546149</v>
      </c>
      <c r="DI47">
        <v>9.0878699999999996E-3</v>
      </c>
      <c r="DJ47">
        <v>3.1638800000000002E-2</v>
      </c>
      <c r="DK47">
        <v>0.14361299999999999</v>
      </c>
      <c r="DL47">
        <v>-6.98747E-3</v>
      </c>
      <c r="DM47">
        <v>5.8625900000000002E-2</v>
      </c>
      <c r="DN47">
        <v>8.6817800000000001E-2</v>
      </c>
      <c r="DO47">
        <v>0.24510499999999999</v>
      </c>
      <c r="DP47">
        <v>2.02483E-2</v>
      </c>
      <c r="DQ47">
        <v>1.1343000000000001</v>
      </c>
      <c r="DR47">
        <v>0.73048900000000005</v>
      </c>
      <c r="DS47" t="s">
        <v>908</v>
      </c>
      <c r="DT47" t="s">
        <v>700</v>
      </c>
      <c r="DU47" t="s">
        <v>909</v>
      </c>
      <c r="DV47" t="s">
        <v>455</v>
      </c>
      <c r="DW47">
        <v>2.1706E-2</v>
      </c>
      <c r="DX47">
        <v>2.1340700000000001E-2</v>
      </c>
      <c r="EC47">
        <v>11.47</v>
      </c>
      <c r="ED47">
        <v>0</v>
      </c>
      <c r="EE47">
        <v>12.05</v>
      </c>
      <c r="EF47">
        <v>0</v>
      </c>
      <c r="EG47">
        <v>3.77</v>
      </c>
      <c r="EH47">
        <v>0</v>
      </c>
      <c r="EI47">
        <v>2.93</v>
      </c>
      <c r="EJ47">
        <v>4.8899999999999997</v>
      </c>
      <c r="EK47">
        <v>1</v>
      </c>
      <c r="EL47">
        <v>1</v>
      </c>
      <c r="EM47">
        <v>2.6873</v>
      </c>
      <c r="EP47">
        <v>1</v>
      </c>
      <c r="EQ47">
        <v>1</v>
      </c>
      <c r="ER47">
        <v>36</v>
      </c>
      <c r="ES47">
        <v>36.551000000000002</v>
      </c>
      <c r="ET47">
        <v>26.9893</v>
      </c>
      <c r="EU47">
        <v>27.356400000000001</v>
      </c>
      <c r="EV47">
        <v>516.827</v>
      </c>
      <c r="EW47">
        <v>25.324100000000001</v>
      </c>
      <c r="EX47">
        <v>49.9895</v>
      </c>
      <c r="EY47">
        <v>246.79499999999999</v>
      </c>
      <c r="EZ47">
        <v>0</v>
      </c>
      <c r="FA47">
        <v>-288.58</v>
      </c>
      <c r="FB47">
        <v>0</v>
      </c>
      <c r="FC47">
        <v>0</v>
      </c>
      <c r="FD47">
        <v>110.404</v>
      </c>
      <c r="FE47">
        <v>156.88399999999999</v>
      </c>
      <c r="FF47">
        <v>391.38499999999999</v>
      </c>
      <c r="FG47">
        <v>27.673200000000001</v>
      </c>
      <c r="FH47">
        <v>1236.7</v>
      </c>
      <c r="FI47">
        <v>0</v>
      </c>
      <c r="FJ47">
        <v>0</v>
      </c>
      <c r="FK47">
        <v>0</v>
      </c>
      <c r="FL47">
        <v>252.315</v>
      </c>
      <c r="FM47">
        <v>252.315</v>
      </c>
      <c r="FN47">
        <v>280.07100000000003</v>
      </c>
      <c r="FO47">
        <v>16.9802</v>
      </c>
      <c r="FP47">
        <v>24.994700000000002</v>
      </c>
      <c r="FQ47">
        <v>119.75</v>
      </c>
      <c r="FR47">
        <v>-96.193399999999997</v>
      </c>
      <c r="FS47">
        <v>55.201799999999999</v>
      </c>
      <c r="FT47">
        <v>78.835300000000004</v>
      </c>
      <c r="FU47">
        <v>195.69200000000001</v>
      </c>
      <c r="FV47">
        <v>13.836600000000001</v>
      </c>
      <c r="FW47">
        <v>689.16899999999998</v>
      </c>
      <c r="FX47">
        <v>0</v>
      </c>
      <c r="FY47">
        <v>0</v>
      </c>
      <c r="FZ47">
        <v>252.315</v>
      </c>
      <c r="GA47">
        <v>252.315</v>
      </c>
      <c r="GB47">
        <v>2.6873</v>
      </c>
      <c r="GC47">
        <v>4223.38</v>
      </c>
      <c r="GD47">
        <v>2270.65</v>
      </c>
      <c r="GE47">
        <v>53.7637</v>
      </c>
      <c r="GF47">
        <v>2.6873</v>
      </c>
      <c r="GG47">
        <v>4223.38</v>
      </c>
      <c r="GH47">
        <v>2248.14</v>
      </c>
      <c r="GI47">
        <v>53.230699999999999</v>
      </c>
      <c r="GJ47">
        <v>0</v>
      </c>
      <c r="GK47">
        <v>0</v>
      </c>
      <c r="GN47" t="s">
        <v>79</v>
      </c>
    </row>
    <row r="48" spans="1:196" x14ac:dyDescent="0.3">
      <c r="A48" s="110">
        <v>45981.666284722225</v>
      </c>
      <c r="B48" t="s">
        <v>932</v>
      </c>
      <c r="D48">
        <v>13</v>
      </c>
      <c r="E48">
        <v>1</v>
      </c>
      <c r="F48">
        <v>2100</v>
      </c>
      <c r="G48" t="s">
        <v>452</v>
      </c>
      <c r="H48" t="s">
        <v>453</v>
      </c>
      <c r="I48">
        <v>0.71</v>
      </c>
      <c r="J48">
        <v>0.55000000000000004</v>
      </c>
      <c r="K48">
        <v>3.81</v>
      </c>
      <c r="L48">
        <v>165</v>
      </c>
      <c r="M48">
        <v>1037.9100000000001</v>
      </c>
      <c r="N48">
        <v>1351.39</v>
      </c>
      <c r="O48">
        <v>278.41300000000001</v>
      </c>
      <c r="P48">
        <v>1085.52</v>
      </c>
      <c r="Q48">
        <v>0</v>
      </c>
      <c r="R48">
        <v>-5318.81</v>
      </c>
      <c r="S48">
        <v>0</v>
      </c>
      <c r="T48">
        <v>0</v>
      </c>
      <c r="U48">
        <v>505.55700000000002</v>
      </c>
      <c r="V48">
        <v>974.56600000000003</v>
      </c>
      <c r="W48">
        <v>2025.88</v>
      </c>
      <c r="X48">
        <v>119.621</v>
      </c>
      <c r="Y48">
        <v>2060.0500000000002</v>
      </c>
      <c r="Z48">
        <v>3753.24</v>
      </c>
      <c r="AA48">
        <v>491.33600000000001</v>
      </c>
      <c r="AB48">
        <v>0</v>
      </c>
      <c r="AC48">
        <v>0</v>
      </c>
      <c r="AD48">
        <v>0</v>
      </c>
      <c r="AE48">
        <v>43.1492</v>
      </c>
      <c r="AF48">
        <v>43.1492</v>
      </c>
      <c r="AG48">
        <v>0</v>
      </c>
      <c r="AH48">
        <v>4.09</v>
      </c>
      <c r="AI48">
        <v>4.6900000000000004</v>
      </c>
      <c r="AJ48">
        <v>0.89</v>
      </c>
      <c r="AK48">
        <v>3.46</v>
      </c>
      <c r="AL48">
        <v>0</v>
      </c>
      <c r="AM48">
        <v>-6.73</v>
      </c>
      <c r="AN48">
        <v>0</v>
      </c>
      <c r="AO48">
        <v>0</v>
      </c>
      <c r="AP48">
        <v>1.76</v>
      </c>
      <c r="AQ48">
        <v>5.54</v>
      </c>
      <c r="AR48">
        <v>6.65</v>
      </c>
      <c r="AS48">
        <v>0.42</v>
      </c>
      <c r="AT48">
        <v>20.77</v>
      </c>
      <c r="AU48">
        <v>13.13</v>
      </c>
      <c r="AV48">
        <v>1.67</v>
      </c>
      <c r="AW48">
        <v>0.71</v>
      </c>
      <c r="AX48">
        <v>0.23</v>
      </c>
      <c r="AY48">
        <v>0.93</v>
      </c>
      <c r="AZ48">
        <v>-1.1200000000000001</v>
      </c>
      <c r="BA48">
        <v>0</v>
      </c>
      <c r="BB48">
        <v>0</v>
      </c>
      <c r="BC48">
        <v>0.5</v>
      </c>
      <c r="BD48">
        <v>2.59</v>
      </c>
      <c r="BE48">
        <v>1.76</v>
      </c>
      <c r="BF48">
        <v>0.12</v>
      </c>
      <c r="BG48">
        <v>7.39</v>
      </c>
      <c r="BH48">
        <v>0.41856500000000002</v>
      </c>
      <c r="BI48">
        <v>4.5007100000000001E-2</v>
      </c>
      <c r="BJ48">
        <v>3.1791800000000002E-2</v>
      </c>
      <c r="BK48">
        <v>0.120502</v>
      </c>
      <c r="BL48">
        <v>0</v>
      </c>
      <c r="BM48">
        <v>-1.0770399999999999E-2</v>
      </c>
      <c r="BN48">
        <v>0</v>
      </c>
      <c r="BO48">
        <v>0</v>
      </c>
      <c r="BP48">
        <v>5.8625900000000002E-2</v>
      </c>
      <c r="BQ48">
        <v>8.8910799999999998E-2</v>
      </c>
      <c r="BR48">
        <v>0.24510499999999999</v>
      </c>
      <c r="BS48">
        <v>2.02483E-2</v>
      </c>
      <c r="BT48">
        <v>1.01799</v>
      </c>
      <c r="BU48">
        <v>0.61586600000000002</v>
      </c>
      <c r="BV48">
        <v>1118.3599999999999</v>
      </c>
      <c r="BW48">
        <v>1526.22</v>
      </c>
      <c r="BX48">
        <v>278.41300000000001</v>
      </c>
      <c r="BY48">
        <v>1061.78</v>
      </c>
      <c r="BZ48">
        <v>-5318.81</v>
      </c>
      <c r="CA48">
        <v>505.55700000000002</v>
      </c>
      <c r="CB48">
        <v>978.68200000000002</v>
      </c>
      <c r="CC48">
        <v>2025.88</v>
      </c>
      <c r="CD48">
        <v>119.621</v>
      </c>
      <c r="CE48">
        <v>2295.71</v>
      </c>
      <c r="CF48">
        <v>3984.77</v>
      </c>
      <c r="CG48">
        <v>546.69000000000005</v>
      </c>
      <c r="CH48">
        <v>0</v>
      </c>
      <c r="CI48">
        <v>0</v>
      </c>
      <c r="CJ48">
        <v>43.1492</v>
      </c>
      <c r="CK48">
        <v>43.1492</v>
      </c>
      <c r="CL48">
        <v>0</v>
      </c>
      <c r="CM48">
        <v>4.3899999999999997</v>
      </c>
      <c r="CN48">
        <v>5.17</v>
      </c>
      <c r="CO48">
        <v>0.89</v>
      </c>
      <c r="CP48">
        <v>3.39</v>
      </c>
      <c r="CQ48">
        <v>-6.91</v>
      </c>
      <c r="CR48">
        <v>1.76</v>
      </c>
      <c r="CS48">
        <v>5.56</v>
      </c>
      <c r="CT48">
        <v>6.65</v>
      </c>
      <c r="CU48">
        <v>0.42</v>
      </c>
      <c r="CV48">
        <v>21.32</v>
      </c>
      <c r="CW48">
        <v>13.84</v>
      </c>
      <c r="CX48">
        <v>1.78</v>
      </c>
      <c r="CY48">
        <v>0.77</v>
      </c>
      <c r="CZ48">
        <v>0.23</v>
      </c>
      <c r="DA48">
        <v>4.5599999999999996</v>
      </c>
      <c r="DB48">
        <v>-1.1200000000000001</v>
      </c>
      <c r="DC48">
        <v>0.5</v>
      </c>
      <c r="DD48">
        <v>2.6</v>
      </c>
      <c r="DE48">
        <v>1.76</v>
      </c>
      <c r="DF48">
        <v>0.12</v>
      </c>
      <c r="DG48">
        <v>11.2</v>
      </c>
      <c r="DH48">
        <v>0.437054</v>
      </c>
      <c r="DI48">
        <v>4.63323E-2</v>
      </c>
      <c r="DJ48">
        <v>3.1791800000000002E-2</v>
      </c>
      <c r="DK48">
        <v>0.117996</v>
      </c>
      <c r="DL48">
        <v>-1.0770399999999999E-2</v>
      </c>
      <c r="DM48">
        <v>5.8625900000000002E-2</v>
      </c>
      <c r="DN48">
        <v>8.9181800000000006E-2</v>
      </c>
      <c r="DO48">
        <v>0.24510499999999999</v>
      </c>
      <c r="DP48">
        <v>2.02483E-2</v>
      </c>
      <c r="DQ48">
        <v>1.03556</v>
      </c>
      <c r="DR48">
        <v>0.63317299999999999</v>
      </c>
      <c r="DS48" t="s">
        <v>908</v>
      </c>
      <c r="DT48" t="s">
        <v>700</v>
      </c>
      <c r="DU48" t="s">
        <v>909</v>
      </c>
      <c r="DV48" t="s">
        <v>455</v>
      </c>
      <c r="DW48">
        <v>1.7578099999999999E-2</v>
      </c>
      <c r="DX48">
        <v>1.7307099999999999E-2</v>
      </c>
      <c r="EC48">
        <v>13.13</v>
      </c>
      <c r="ED48">
        <v>0</v>
      </c>
      <c r="EE48">
        <v>13.84</v>
      </c>
      <c r="EF48">
        <v>0</v>
      </c>
      <c r="EG48">
        <v>3.54</v>
      </c>
      <c r="EH48">
        <v>0</v>
      </c>
      <c r="EI48">
        <v>2.84</v>
      </c>
      <c r="EJ48">
        <v>4.5</v>
      </c>
      <c r="EK48">
        <v>1</v>
      </c>
      <c r="EL48">
        <v>1</v>
      </c>
      <c r="EM48">
        <v>3.3874</v>
      </c>
      <c r="EP48">
        <v>1</v>
      </c>
      <c r="EQ48">
        <v>1</v>
      </c>
      <c r="ER48">
        <v>28.353999999999999</v>
      </c>
      <c r="ES48">
        <v>28.748999999999999</v>
      </c>
      <c r="ET48">
        <v>28.334299999999999</v>
      </c>
      <c r="EU48">
        <v>28.728899999999999</v>
      </c>
      <c r="EV48">
        <v>370.452</v>
      </c>
      <c r="EW48">
        <v>158.34</v>
      </c>
      <c r="EX48">
        <v>50.231200000000001</v>
      </c>
      <c r="EY48">
        <v>206.86500000000001</v>
      </c>
      <c r="EZ48">
        <v>0</v>
      </c>
      <c r="FA48">
        <v>-373.55</v>
      </c>
      <c r="FB48">
        <v>0</v>
      </c>
      <c r="FC48">
        <v>0</v>
      </c>
      <c r="FD48">
        <v>110.404</v>
      </c>
      <c r="FE48">
        <v>162.35400000000001</v>
      </c>
      <c r="FF48">
        <v>391.38499999999999</v>
      </c>
      <c r="FG48">
        <v>27.673200000000001</v>
      </c>
      <c r="FH48">
        <v>1104.1500000000001</v>
      </c>
      <c r="FI48">
        <v>0</v>
      </c>
      <c r="FJ48">
        <v>0</v>
      </c>
      <c r="FK48">
        <v>0</v>
      </c>
      <c r="FL48">
        <v>252.315</v>
      </c>
      <c r="FM48">
        <v>252.315</v>
      </c>
      <c r="FN48">
        <v>199.82400000000001</v>
      </c>
      <c r="FO48">
        <v>85.573300000000003</v>
      </c>
      <c r="FP48">
        <v>25.115600000000001</v>
      </c>
      <c r="FQ48">
        <v>100.78400000000001</v>
      </c>
      <c r="FR48">
        <v>-124.517</v>
      </c>
      <c r="FS48">
        <v>55.201799999999999</v>
      </c>
      <c r="FT48">
        <v>81.441800000000001</v>
      </c>
      <c r="FU48">
        <v>195.69200000000001</v>
      </c>
      <c r="FV48">
        <v>13.836600000000001</v>
      </c>
      <c r="FW48">
        <v>632.95399999999995</v>
      </c>
      <c r="FX48">
        <v>0</v>
      </c>
      <c r="FY48">
        <v>0</v>
      </c>
      <c r="FZ48">
        <v>252.315</v>
      </c>
      <c r="GA48">
        <v>252.315</v>
      </c>
      <c r="GB48">
        <v>3.3874</v>
      </c>
      <c r="GC48">
        <v>5320.37</v>
      </c>
      <c r="GD48">
        <v>2765.84</v>
      </c>
      <c r="GE48">
        <v>51.985900000000001</v>
      </c>
      <c r="GF48">
        <v>3.3874</v>
      </c>
      <c r="GG48">
        <v>5320.37</v>
      </c>
      <c r="GH48">
        <v>2687.39</v>
      </c>
      <c r="GI48">
        <v>50.511400000000002</v>
      </c>
      <c r="GJ48">
        <v>0</v>
      </c>
      <c r="GK48">
        <v>0</v>
      </c>
      <c r="GN48" t="s">
        <v>933</v>
      </c>
    </row>
    <row r="49" spans="1:196" x14ac:dyDescent="0.3">
      <c r="A49" s="110">
        <v>45981.667013888888</v>
      </c>
      <c r="B49" t="s">
        <v>934</v>
      </c>
      <c r="D49">
        <v>14</v>
      </c>
      <c r="E49">
        <v>1</v>
      </c>
      <c r="F49">
        <v>2100</v>
      </c>
      <c r="G49" t="s">
        <v>452</v>
      </c>
      <c r="H49" t="s">
        <v>453</v>
      </c>
      <c r="I49">
        <v>0.95</v>
      </c>
      <c r="J49">
        <v>0.76</v>
      </c>
      <c r="K49">
        <v>3.83</v>
      </c>
      <c r="L49">
        <v>117</v>
      </c>
      <c r="M49">
        <v>1460.21</v>
      </c>
      <c r="N49">
        <v>884.58399999999995</v>
      </c>
      <c r="O49">
        <v>275.608</v>
      </c>
      <c r="P49">
        <v>1311.11</v>
      </c>
      <c r="Q49">
        <v>0</v>
      </c>
      <c r="R49">
        <v>-5114.33</v>
      </c>
      <c r="S49">
        <v>0</v>
      </c>
      <c r="T49">
        <v>0</v>
      </c>
      <c r="U49">
        <v>505.55700000000002</v>
      </c>
      <c r="V49">
        <v>954.428</v>
      </c>
      <c r="W49">
        <v>2025.88</v>
      </c>
      <c r="X49">
        <v>119.621</v>
      </c>
      <c r="Y49">
        <v>2422.67</v>
      </c>
      <c r="Z49">
        <v>3931.51</v>
      </c>
      <c r="AA49">
        <v>298.649</v>
      </c>
      <c r="AB49">
        <v>0</v>
      </c>
      <c r="AC49">
        <v>0</v>
      </c>
      <c r="AD49">
        <v>0</v>
      </c>
      <c r="AE49">
        <v>43.1492</v>
      </c>
      <c r="AF49">
        <v>43.1492</v>
      </c>
      <c r="AG49">
        <v>0</v>
      </c>
      <c r="AH49">
        <v>5.72</v>
      </c>
      <c r="AI49">
        <v>2.74</v>
      </c>
      <c r="AJ49">
        <v>0.88</v>
      </c>
      <c r="AK49">
        <v>4.2300000000000004</v>
      </c>
      <c r="AL49">
        <v>0</v>
      </c>
      <c r="AM49">
        <v>-7.04</v>
      </c>
      <c r="AN49">
        <v>0</v>
      </c>
      <c r="AO49">
        <v>0</v>
      </c>
      <c r="AP49">
        <v>1.72</v>
      </c>
      <c r="AQ49">
        <v>5.46</v>
      </c>
      <c r="AR49">
        <v>6.62</v>
      </c>
      <c r="AS49">
        <v>0.42</v>
      </c>
      <c r="AT49">
        <v>20.75</v>
      </c>
      <c r="AU49">
        <v>13.57</v>
      </c>
      <c r="AV49">
        <v>2.44</v>
      </c>
      <c r="AW49">
        <v>0.4</v>
      </c>
      <c r="AX49">
        <v>0.22</v>
      </c>
      <c r="AY49">
        <v>1.2</v>
      </c>
      <c r="AZ49">
        <v>-1.36</v>
      </c>
      <c r="BA49">
        <v>0</v>
      </c>
      <c r="BB49">
        <v>0</v>
      </c>
      <c r="BC49">
        <v>0.5</v>
      </c>
      <c r="BD49">
        <v>2.56</v>
      </c>
      <c r="BE49">
        <v>1.76</v>
      </c>
      <c r="BF49">
        <v>0.12</v>
      </c>
      <c r="BG49">
        <v>7.84</v>
      </c>
      <c r="BH49">
        <v>0.55078099999999997</v>
      </c>
      <c r="BI49">
        <v>1.72917E-2</v>
      </c>
      <c r="BJ49">
        <v>3.1471499999999999E-2</v>
      </c>
      <c r="BK49">
        <v>0.17319899999999999</v>
      </c>
      <c r="BL49">
        <v>0</v>
      </c>
      <c r="BM49">
        <v>-1.7686500000000001E-2</v>
      </c>
      <c r="BN49">
        <v>0</v>
      </c>
      <c r="BO49">
        <v>0</v>
      </c>
      <c r="BP49">
        <v>5.8625900000000002E-2</v>
      </c>
      <c r="BQ49">
        <v>8.6664699999999997E-2</v>
      </c>
      <c r="BR49">
        <v>0.24510499999999999</v>
      </c>
      <c r="BS49">
        <v>2.02483E-2</v>
      </c>
      <c r="BT49">
        <v>1.1657</v>
      </c>
      <c r="BU49">
        <v>0.77274299999999996</v>
      </c>
      <c r="BV49">
        <v>1639.01</v>
      </c>
      <c r="BW49">
        <v>1053.4000000000001</v>
      </c>
      <c r="BX49">
        <v>275.608</v>
      </c>
      <c r="BY49">
        <v>1245.97</v>
      </c>
      <c r="BZ49">
        <v>-5114.33</v>
      </c>
      <c r="CA49">
        <v>505.55700000000002</v>
      </c>
      <c r="CB49">
        <v>958.76499999999999</v>
      </c>
      <c r="CC49">
        <v>2025.88</v>
      </c>
      <c r="CD49">
        <v>119.621</v>
      </c>
      <c r="CE49">
        <v>2709.47</v>
      </c>
      <c r="CF49">
        <v>4213.9799999999996</v>
      </c>
      <c r="CG49">
        <v>346.29500000000002</v>
      </c>
      <c r="CH49">
        <v>0</v>
      </c>
      <c r="CI49">
        <v>0</v>
      </c>
      <c r="CJ49">
        <v>43.1492</v>
      </c>
      <c r="CK49">
        <v>43.1492</v>
      </c>
      <c r="CL49">
        <v>0</v>
      </c>
      <c r="CM49">
        <v>6.43</v>
      </c>
      <c r="CN49">
        <v>3.2</v>
      </c>
      <c r="CO49">
        <v>0.88</v>
      </c>
      <c r="CP49">
        <v>4.01</v>
      </c>
      <c r="CQ49">
        <v>-7.24</v>
      </c>
      <c r="CR49">
        <v>1.72</v>
      </c>
      <c r="CS49">
        <v>5.47</v>
      </c>
      <c r="CT49">
        <v>6.62</v>
      </c>
      <c r="CU49">
        <v>0.42</v>
      </c>
      <c r="CV49">
        <v>21.51</v>
      </c>
      <c r="CW49">
        <v>14.52</v>
      </c>
      <c r="CX49">
        <v>2.71</v>
      </c>
      <c r="CY49">
        <v>0.45</v>
      </c>
      <c r="CZ49">
        <v>0.22</v>
      </c>
      <c r="DA49">
        <v>4.7</v>
      </c>
      <c r="DB49">
        <v>-1.36</v>
      </c>
      <c r="DC49">
        <v>0.5</v>
      </c>
      <c r="DD49">
        <v>2.57</v>
      </c>
      <c r="DE49">
        <v>1.76</v>
      </c>
      <c r="DF49">
        <v>0.12</v>
      </c>
      <c r="DG49">
        <v>11.67</v>
      </c>
      <c r="DH49">
        <v>0.63257200000000002</v>
      </c>
      <c r="DI49">
        <v>1.8234199999999999E-2</v>
      </c>
      <c r="DJ49">
        <v>3.1471499999999999E-2</v>
      </c>
      <c r="DK49">
        <v>0.15937499999999999</v>
      </c>
      <c r="DL49">
        <v>-1.7686500000000001E-2</v>
      </c>
      <c r="DM49">
        <v>5.8625900000000002E-2</v>
      </c>
      <c r="DN49">
        <v>8.7048E-2</v>
      </c>
      <c r="DO49">
        <v>0.24510499999999999</v>
      </c>
      <c r="DP49">
        <v>2.02483E-2</v>
      </c>
      <c r="DQ49">
        <v>1.23499</v>
      </c>
      <c r="DR49">
        <v>0.84165299999999998</v>
      </c>
      <c r="DS49" t="s">
        <v>908</v>
      </c>
      <c r="DT49" t="s">
        <v>700</v>
      </c>
      <c r="DU49" t="s">
        <v>909</v>
      </c>
      <c r="DV49" t="s">
        <v>455</v>
      </c>
      <c r="DW49">
        <v>6.9292599999999996E-2</v>
      </c>
      <c r="DX49">
        <v>6.8909300000000007E-2</v>
      </c>
      <c r="EC49">
        <v>13.57</v>
      </c>
      <c r="ED49">
        <v>0</v>
      </c>
      <c r="EE49">
        <v>14.52</v>
      </c>
      <c r="EF49">
        <v>0</v>
      </c>
      <c r="EG49">
        <v>4.26</v>
      </c>
      <c r="EH49">
        <v>0</v>
      </c>
      <c r="EI49">
        <v>3.44</v>
      </c>
      <c r="EJ49">
        <v>4.6399999999999997</v>
      </c>
      <c r="EK49">
        <v>1</v>
      </c>
      <c r="EL49">
        <v>1</v>
      </c>
      <c r="EM49">
        <v>2.8161</v>
      </c>
      <c r="EP49">
        <v>1</v>
      </c>
      <c r="EQ49">
        <v>1</v>
      </c>
      <c r="ER49">
        <v>32.134</v>
      </c>
      <c r="ES49">
        <v>32.606000000000002</v>
      </c>
      <c r="ET49">
        <v>32.121600000000001</v>
      </c>
      <c r="EU49">
        <v>32.593499999999999</v>
      </c>
      <c r="EV49">
        <v>541.36300000000006</v>
      </c>
      <c r="EW49">
        <v>88.704599999999999</v>
      </c>
      <c r="EX49">
        <v>49.725099999999998</v>
      </c>
      <c r="EY49">
        <v>266.68599999999998</v>
      </c>
      <c r="EZ49">
        <v>0</v>
      </c>
      <c r="FA49">
        <v>-453.904</v>
      </c>
      <c r="FB49">
        <v>0</v>
      </c>
      <c r="FC49">
        <v>0</v>
      </c>
      <c r="FD49">
        <v>110.404</v>
      </c>
      <c r="FE49">
        <v>158.626</v>
      </c>
      <c r="FF49">
        <v>391.38499999999999</v>
      </c>
      <c r="FG49">
        <v>27.673200000000001</v>
      </c>
      <c r="FH49">
        <v>1180.6600000000001</v>
      </c>
      <c r="FI49">
        <v>0</v>
      </c>
      <c r="FJ49">
        <v>0</v>
      </c>
      <c r="FK49">
        <v>0</v>
      </c>
      <c r="FL49">
        <v>252.315</v>
      </c>
      <c r="FM49">
        <v>252.315</v>
      </c>
      <c r="FN49">
        <v>302.54199999999997</v>
      </c>
      <c r="FO49">
        <v>49.809899999999999</v>
      </c>
      <c r="FP49">
        <v>24.862500000000001</v>
      </c>
      <c r="FQ49">
        <v>125.71599999999999</v>
      </c>
      <c r="FR49">
        <v>-151.30099999999999</v>
      </c>
      <c r="FS49">
        <v>55.201799999999999</v>
      </c>
      <c r="FT49">
        <v>79.634100000000004</v>
      </c>
      <c r="FU49">
        <v>195.69200000000001</v>
      </c>
      <c r="FV49">
        <v>13.836600000000001</v>
      </c>
      <c r="FW49">
        <v>695.99400000000003</v>
      </c>
      <c r="FX49">
        <v>0</v>
      </c>
      <c r="FY49">
        <v>0</v>
      </c>
      <c r="FZ49">
        <v>252.315</v>
      </c>
      <c r="GA49">
        <v>252.315</v>
      </c>
      <c r="GB49">
        <v>2.8161</v>
      </c>
      <c r="GC49">
        <v>5115.83</v>
      </c>
      <c r="GD49">
        <v>2575.92</v>
      </c>
      <c r="GE49">
        <v>50.351799999999997</v>
      </c>
      <c r="GF49">
        <v>2.8161</v>
      </c>
      <c r="GG49">
        <v>5115.83</v>
      </c>
      <c r="GH49">
        <v>2487.94</v>
      </c>
      <c r="GI49">
        <v>48.632199999999997</v>
      </c>
      <c r="GJ49">
        <v>0</v>
      </c>
      <c r="GK49">
        <v>0</v>
      </c>
      <c r="GN49" t="s">
        <v>935</v>
      </c>
    </row>
    <row r="50" spans="1:196" x14ac:dyDescent="0.3">
      <c r="A50" s="110">
        <v>45981.667766203704</v>
      </c>
      <c r="B50" t="s">
        <v>936</v>
      </c>
      <c r="D50">
        <v>15</v>
      </c>
      <c r="E50">
        <v>1</v>
      </c>
      <c r="F50">
        <v>2100</v>
      </c>
      <c r="G50" t="s">
        <v>452</v>
      </c>
      <c r="H50" t="s">
        <v>453</v>
      </c>
      <c r="I50">
        <v>0.56000000000000005</v>
      </c>
      <c r="J50">
        <v>0.39</v>
      </c>
      <c r="K50">
        <v>3.16</v>
      </c>
      <c r="L50">
        <v>215</v>
      </c>
      <c r="M50">
        <v>78.233199999999997</v>
      </c>
      <c r="N50">
        <v>3855.78</v>
      </c>
      <c r="O50">
        <v>277.42</v>
      </c>
      <c r="P50">
        <v>678.87900000000002</v>
      </c>
      <c r="Q50">
        <v>0</v>
      </c>
      <c r="R50">
        <v>-7993.85</v>
      </c>
      <c r="S50">
        <v>0</v>
      </c>
      <c r="T50">
        <v>0</v>
      </c>
      <c r="U50">
        <v>505.55700000000002</v>
      </c>
      <c r="V50">
        <v>1033.1199999999999</v>
      </c>
      <c r="W50">
        <v>2025.88</v>
      </c>
      <c r="X50">
        <v>119.621</v>
      </c>
      <c r="Y50">
        <v>580.64400000000001</v>
      </c>
      <c r="Z50">
        <v>4890.3100000000004</v>
      </c>
      <c r="AA50">
        <v>859.923</v>
      </c>
      <c r="AB50">
        <v>0</v>
      </c>
      <c r="AC50">
        <v>0</v>
      </c>
      <c r="AD50">
        <v>0</v>
      </c>
      <c r="AE50">
        <v>43.1492</v>
      </c>
      <c r="AF50">
        <v>43.1492</v>
      </c>
      <c r="AG50">
        <v>0</v>
      </c>
      <c r="AH50">
        <v>0.35</v>
      </c>
      <c r="AI50">
        <v>11.74</v>
      </c>
      <c r="AJ50">
        <v>0.89</v>
      </c>
      <c r="AK50">
        <v>2.14</v>
      </c>
      <c r="AL50">
        <v>0</v>
      </c>
      <c r="AM50">
        <v>-10.73</v>
      </c>
      <c r="AN50">
        <v>0</v>
      </c>
      <c r="AO50">
        <v>0</v>
      </c>
      <c r="AP50">
        <v>1.72</v>
      </c>
      <c r="AQ50">
        <v>5.7</v>
      </c>
      <c r="AR50">
        <v>6.61</v>
      </c>
      <c r="AS50">
        <v>0.42</v>
      </c>
      <c r="AT50">
        <v>18.84</v>
      </c>
      <c r="AU50">
        <v>15.12</v>
      </c>
      <c r="AV50">
        <v>0.18</v>
      </c>
      <c r="AW50">
        <v>1.7</v>
      </c>
      <c r="AX50">
        <v>0.23</v>
      </c>
      <c r="AY50">
        <v>0.57999999999999996</v>
      </c>
      <c r="AZ50">
        <v>-2.16</v>
      </c>
      <c r="BA50">
        <v>0</v>
      </c>
      <c r="BB50">
        <v>0</v>
      </c>
      <c r="BC50">
        <v>0.5</v>
      </c>
      <c r="BD50">
        <v>2.62</v>
      </c>
      <c r="BE50">
        <v>1.76</v>
      </c>
      <c r="BF50">
        <v>0.12</v>
      </c>
      <c r="BG50">
        <v>5.53</v>
      </c>
      <c r="BH50">
        <v>3.9743300000000002E-2</v>
      </c>
      <c r="BI50">
        <v>0.14857400000000001</v>
      </c>
      <c r="BJ50">
        <v>3.1678400000000002E-2</v>
      </c>
      <c r="BK50">
        <v>7.3392899999999997E-2</v>
      </c>
      <c r="BL50">
        <v>0</v>
      </c>
      <c r="BM50">
        <v>-3.0804499999999999E-2</v>
      </c>
      <c r="BN50">
        <v>0</v>
      </c>
      <c r="BO50">
        <v>0</v>
      </c>
      <c r="BP50">
        <v>5.8625900000000002E-2</v>
      </c>
      <c r="BQ50">
        <v>9.4094700000000003E-2</v>
      </c>
      <c r="BR50">
        <v>0.24510499999999999</v>
      </c>
      <c r="BS50">
        <v>2.02483E-2</v>
      </c>
      <c r="BT50">
        <v>0.68065799999999999</v>
      </c>
      <c r="BU50">
        <v>0.29338900000000001</v>
      </c>
      <c r="BV50">
        <v>102.65900000000001</v>
      </c>
      <c r="BW50">
        <v>4050.56</v>
      </c>
      <c r="BX50">
        <v>277.42</v>
      </c>
      <c r="BY50">
        <v>666.27</v>
      </c>
      <c r="BZ50">
        <v>-7993.85</v>
      </c>
      <c r="CA50">
        <v>505.55700000000002</v>
      </c>
      <c r="CB50">
        <v>1036.1199999999999</v>
      </c>
      <c r="CC50">
        <v>2025.88</v>
      </c>
      <c r="CD50">
        <v>119.621</v>
      </c>
      <c r="CE50">
        <v>790.23</v>
      </c>
      <c r="CF50">
        <v>5096.8999999999996</v>
      </c>
      <c r="CG50">
        <v>895.60400000000004</v>
      </c>
      <c r="CH50">
        <v>0</v>
      </c>
      <c r="CI50">
        <v>0</v>
      </c>
      <c r="CJ50">
        <v>43.1492</v>
      </c>
      <c r="CK50">
        <v>43.1492</v>
      </c>
      <c r="CL50">
        <v>0</v>
      </c>
      <c r="CM50">
        <v>0.46</v>
      </c>
      <c r="CN50">
        <v>12.23</v>
      </c>
      <c r="CO50">
        <v>0.89</v>
      </c>
      <c r="CP50">
        <v>2.1</v>
      </c>
      <c r="CQ50">
        <v>-10.91</v>
      </c>
      <c r="CR50">
        <v>1.72</v>
      </c>
      <c r="CS50">
        <v>5.71</v>
      </c>
      <c r="CT50">
        <v>6.61</v>
      </c>
      <c r="CU50">
        <v>0.42</v>
      </c>
      <c r="CV50">
        <v>19.23</v>
      </c>
      <c r="CW50">
        <v>15.68</v>
      </c>
      <c r="CX50">
        <v>0.23</v>
      </c>
      <c r="CY50">
        <v>1.74</v>
      </c>
      <c r="CZ50">
        <v>0.23</v>
      </c>
      <c r="DA50">
        <v>3.64</v>
      </c>
      <c r="DB50">
        <v>-2.16</v>
      </c>
      <c r="DC50">
        <v>0.5</v>
      </c>
      <c r="DD50">
        <v>2.63</v>
      </c>
      <c r="DE50">
        <v>1.76</v>
      </c>
      <c r="DF50">
        <v>0.12</v>
      </c>
      <c r="DG50">
        <v>8.69</v>
      </c>
      <c r="DH50">
        <v>5.6270399999999998E-2</v>
      </c>
      <c r="DI50">
        <v>0.14966099999999999</v>
      </c>
      <c r="DJ50">
        <v>3.1678400000000002E-2</v>
      </c>
      <c r="DK50">
        <v>6.9476300000000005E-2</v>
      </c>
      <c r="DL50">
        <v>-3.0804499999999999E-2</v>
      </c>
      <c r="DM50">
        <v>5.8625900000000002E-2</v>
      </c>
      <c r="DN50">
        <v>9.4109300000000007E-2</v>
      </c>
      <c r="DO50">
        <v>0.24510499999999999</v>
      </c>
      <c r="DP50">
        <v>2.02483E-2</v>
      </c>
      <c r="DQ50">
        <v>0.69437000000000004</v>
      </c>
      <c r="DR50">
        <v>0.30708600000000003</v>
      </c>
      <c r="DS50" t="s">
        <v>908</v>
      </c>
      <c r="DT50" t="s">
        <v>700</v>
      </c>
      <c r="DU50" t="s">
        <v>909</v>
      </c>
      <c r="DV50" t="s">
        <v>455</v>
      </c>
      <c r="DW50">
        <v>1.37118E-2</v>
      </c>
      <c r="DX50">
        <v>1.36972E-2</v>
      </c>
      <c r="EC50">
        <v>15.12</v>
      </c>
      <c r="ED50">
        <v>0</v>
      </c>
      <c r="EE50">
        <v>15.68</v>
      </c>
      <c r="EF50">
        <v>0</v>
      </c>
      <c r="EG50">
        <v>2.69</v>
      </c>
      <c r="EH50">
        <v>0</v>
      </c>
      <c r="EI50">
        <v>2.2599999999999998</v>
      </c>
      <c r="EJ50">
        <v>3.58</v>
      </c>
      <c r="EK50">
        <v>1</v>
      </c>
      <c r="EL50">
        <v>1</v>
      </c>
      <c r="EM50">
        <v>4.7460000000000004</v>
      </c>
      <c r="EP50">
        <v>1</v>
      </c>
      <c r="EQ50">
        <v>1</v>
      </c>
      <c r="ER50">
        <v>37.450000000000003</v>
      </c>
      <c r="ES50">
        <v>38.030999999999999</v>
      </c>
      <c r="ET50">
        <v>37.446199999999997</v>
      </c>
      <c r="EU50">
        <v>38.026800000000001</v>
      </c>
      <c r="EV50">
        <v>40.378599999999999</v>
      </c>
      <c r="EW50">
        <v>377.32100000000003</v>
      </c>
      <c r="EX50">
        <v>50.052</v>
      </c>
      <c r="EY50">
        <v>128.28800000000001</v>
      </c>
      <c r="EZ50">
        <v>0</v>
      </c>
      <c r="FA50">
        <v>-720.75</v>
      </c>
      <c r="FB50">
        <v>0</v>
      </c>
      <c r="FC50">
        <v>0</v>
      </c>
      <c r="FD50">
        <v>110.404</v>
      </c>
      <c r="FE50">
        <v>171.61600000000001</v>
      </c>
      <c r="FF50">
        <v>391.38499999999999</v>
      </c>
      <c r="FG50">
        <v>27.673200000000001</v>
      </c>
      <c r="FH50">
        <v>576.36699999999996</v>
      </c>
      <c r="FI50">
        <v>0</v>
      </c>
      <c r="FJ50">
        <v>0</v>
      </c>
      <c r="FK50">
        <v>0</v>
      </c>
      <c r="FL50">
        <v>252.315</v>
      </c>
      <c r="FM50">
        <v>252.315</v>
      </c>
      <c r="FN50">
        <v>25.641400000000001</v>
      </c>
      <c r="FO50">
        <v>193.22499999999999</v>
      </c>
      <c r="FP50">
        <v>25.026</v>
      </c>
      <c r="FQ50">
        <v>62.961399999999998</v>
      </c>
      <c r="FR50">
        <v>-240.25</v>
      </c>
      <c r="FS50">
        <v>55.201799999999999</v>
      </c>
      <c r="FT50">
        <v>86.007199999999997</v>
      </c>
      <c r="FU50">
        <v>195.69200000000001</v>
      </c>
      <c r="FV50">
        <v>13.836600000000001</v>
      </c>
      <c r="FW50">
        <v>417.34199999999998</v>
      </c>
      <c r="FX50">
        <v>0</v>
      </c>
      <c r="FY50">
        <v>0</v>
      </c>
      <c r="FZ50">
        <v>252.315</v>
      </c>
      <c r="GA50">
        <v>252.315</v>
      </c>
      <c r="GB50">
        <v>4.7460000000000004</v>
      </c>
      <c r="GC50">
        <v>7996.19</v>
      </c>
      <c r="GD50">
        <v>4109.53</v>
      </c>
      <c r="GE50">
        <v>51.393599999999999</v>
      </c>
      <c r="GF50">
        <v>4.7460000000000004</v>
      </c>
      <c r="GG50">
        <v>7996.19</v>
      </c>
      <c r="GH50">
        <v>4030.47</v>
      </c>
      <c r="GI50">
        <v>50.404800000000002</v>
      </c>
      <c r="GJ50">
        <v>0</v>
      </c>
      <c r="GK50">
        <v>0</v>
      </c>
      <c r="GN50" t="s">
        <v>937</v>
      </c>
    </row>
    <row r="51" spans="1:196" x14ac:dyDescent="0.3">
      <c r="A51" s="110">
        <v>45981.668530092589</v>
      </c>
      <c r="B51" t="s">
        <v>938</v>
      </c>
      <c r="D51">
        <v>16</v>
      </c>
      <c r="E51">
        <v>1</v>
      </c>
      <c r="F51">
        <v>2100</v>
      </c>
      <c r="G51" t="s">
        <v>452</v>
      </c>
      <c r="H51" t="s">
        <v>453</v>
      </c>
      <c r="I51">
        <v>0.78</v>
      </c>
      <c r="J51">
        <v>0.76</v>
      </c>
      <c r="K51">
        <v>4.43</v>
      </c>
      <c r="L51" t="s">
        <v>688</v>
      </c>
      <c r="M51">
        <v>2941.51</v>
      </c>
      <c r="N51">
        <v>18.9802</v>
      </c>
      <c r="O51">
        <v>277.75799999999998</v>
      </c>
      <c r="P51">
        <v>1378.78</v>
      </c>
      <c r="Q51">
        <v>0</v>
      </c>
      <c r="R51">
        <v>-4061.59</v>
      </c>
      <c r="S51">
        <v>0</v>
      </c>
      <c r="T51">
        <v>0</v>
      </c>
      <c r="U51">
        <v>505.55700000000002</v>
      </c>
      <c r="V51">
        <v>906.9</v>
      </c>
      <c r="W51">
        <v>2025.88</v>
      </c>
      <c r="X51">
        <v>119.621</v>
      </c>
      <c r="Y51">
        <v>4113.3900000000003</v>
      </c>
      <c r="Z51">
        <v>4617.03</v>
      </c>
      <c r="AA51">
        <v>13.1982</v>
      </c>
      <c r="AB51">
        <v>0</v>
      </c>
      <c r="AC51">
        <v>0</v>
      </c>
      <c r="AD51">
        <v>0</v>
      </c>
      <c r="AE51">
        <v>43.1492</v>
      </c>
      <c r="AF51">
        <v>43.1492</v>
      </c>
      <c r="AG51">
        <v>0</v>
      </c>
      <c r="AH51">
        <v>10.96</v>
      </c>
      <c r="AI51">
        <v>0.05</v>
      </c>
      <c r="AJ51">
        <v>0.89</v>
      </c>
      <c r="AK51">
        <v>4.58</v>
      </c>
      <c r="AL51">
        <v>0</v>
      </c>
      <c r="AM51">
        <v>-5.32</v>
      </c>
      <c r="AN51">
        <v>0</v>
      </c>
      <c r="AO51">
        <v>0</v>
      </c>
      <c r="AP51">
        <v>1.75</v>
      </c>
      <c r="AQ51">
        <v>5.32</v>
      </c>
      <c r="AR51">
        <v>6.68</v>
      </c>
      <c r="AS51">
        <v>0.42</v>
      </c>
      <c r="AT51">
        <v>25.33</v>
      </c>
      <c r="AU51">
        <v>16.48</v>
      </c>
      <c r="AV51">
        <v>3.85</v>
      </c>
      <c r="AW51">
        <v>0.01</v>
      </c>
      <c r="AX51">
        <v>0.23</v>
      </c>
      <c r="AY51">
        <v>1.27</v>
      </c>
      <c r="AZ51">
        <v>-0.94</v>
      </c>
      <c r="BA51">
        <v>0</v>
      </c>
      <c r="BB51">
        <v>0</v>
      </c>
      <c r="BC51">
        <v>0.5</v>
      </c>
      <c r="BD51">
        <v>2.5299999999999998</v>
      </c>
      <c r="BE51">
        <v>1.76</v>
      </c>
      <c r="BF51">
        <v>0.12</v>
      </c>
      <c r="BG51">
        <v>9.33</v>
      </c>
      <c r="BH51">
        <v>0.705565</v>
      </c>
      <c r="BI51">
        <v>0</v>
      </c>
      <c r="BJ51">
        <v>3.1717099999999998E-2</v>
      </c>
      <c r="BK51">
        <v>0.16411999999999999</v>
      </c>
      <c r="BL51">
        <v>0</v>
      </c>
      <c r="BM51">
        <v>-9.3560299999999996E-3</v>
      </c>
      <c r="BN51">
        <v>0</v>
      </c>
      <c r="BO51">
        <v>0</v>
      </c>
      <c r="BP51">
        <v>5.8625900000000002E-2</v>
      </c>
      <c r="BQ51">
        <v>8.3445000000000005E-2</v>
      </c>
      <c r="BR51">
        <v>0.24510499999999999</v>
      </c>
      <c r="BS51">
        <v>2.02483E-2</v>
      </c>
      <c r="BT51">
        <v>1.2994699999999999</v>
      </c>
      <c r="BU51">
        <v>0.90140200000000004</v>
      </c>
      <c r="BV51">
        <v>3134.68</v>
      </c>
      <c r="BW51">
        <v>74.583200000000005</v>
      </c>
      <c r="BX51">
        <v>277.75799999999998</v>
      </c>
      <c r="BY51">
        <v>1303.8499999999999</v>
      </c>
      <c r="BZ51">
        <v>-4061.59</v>
      </c>
      <c r="CA51">
        <v>505.55700000000002</v>
      </c>
      <c r="CB51">
        <v>913.69899999999996</v>
      </c>
      <c r="CC51">
        <v>2025.88</v>
      </c>
      <c r="CD51">
        <v>119.621</v>
      </c>
      <c r="CE51">
        <v>4294.04</v>
      </c>
      <c r="CF51">
        <v>4790.88</v>
      </c>
      <c r="CG51">
        <v>48.132100000000001</v>
      </c>
      <c r="CH51">
        <v>0</v>
      </c>
      <c r="CI51">
        <v>0</v>
      </c>
      <c r="CJ51">
        <v>43.1492</v>
      </c>
      <c r="CK51">
        <v>43.1492</v>
      </c>
      <c r="CL51">
        <v>0</v>
      </c>
      <c r="CM51">
        <v>11.82</v>
      </c>
      <c r="CN51">
        <v>0.21</v>
      </c>
      <c r="CO51">
        <v>0.89</v>
      </c>
      <c r="CP51">
        <v>4.34</v>
      </c>
      <c r="CQ51">
        <v>-5.36</v>
      </c>
      <c r="CR51">
        <v>1.75</v>
      </c>
      <c r="CS51">
        <v>5.34</v>
      </c>
      <c r="CT51">
        <v>6.68</v>
      </c>
      <c r="CU51">
        <v>0.42</v>
      </c>
      <c r="CV51">
        <v>26.09</v>
      </c>
      <c r="CW51">
        <v>17.260000000000002</v>
      </c>
      <c r="CX51">
        <v>4.2300000000000004</v>
      </c>
      <c r="CY51">
        <v>0.04</v>
      </c>
      <c r="CZ51">
        <v>0.23</v>
      </c>
      <c r="DA51">
        <v>5.28</v>
      </c>
      <c r="DB51">
        <v>-0.94</v>
      </c>
      <c r="DC51">
        <v>0.5</v>
      </c>
      <c r="DD51">
        <v>2.54</v>
      </c>
      <c r="DE51">
        <v>1.76</v>
      </c>
      <c r="DF51">
        <v>0.12</v>
      </c>
      <c r="DG51">
        <v>13.76</v>
      </c>
      <c r="DH51">
        <v>0.76864900000000003</v>
      </c>
      <c r="DI51" s="117">
        <v>6.3756899999999999E-6</v>
      </c>
      <c r="DJ51">
        <v>3.1717099999999998E-2</v>
      </c>
      <c r="DK51">
        <v>0.16565099999999999</v>
      </c>
      <c r="DL51">
        <v>-9.3560299999999996E-3</v>
      </c>
      <c r="DM51">
        <v>5.8625900000000002E-2</v>
      </c>
      <c r="DN51">
        <v>8.3896700000000005E-2</v>
      </c>
      <c r="DO51">
        <v>0.24510499999999999</v>
      </c>
      <c r="DP51">
        <v>2.02483E-2</v>
      </c>
      <c r="DQ51">
        <v>1.3645400000000001</v>
      </c>
      <c r="DR51">
        <v>0.96602399999999999</v>
      </c>
      <c r="DS51" t="s">
        <v>908</v>
      </c>
      <c r="DT51" t="s">
        <v>700</v>
      </c>
      <c r="DU51" t="s">
        <v>909</v>
      </c>
      <c r="DV51" t="s">
        <v>455</v>
      </c>
      <c r="DW51">
        <v>6.5073300000000001E-2</v>
      </c>
      <c r="DX51">
        <v>6.4621600000000001E-2</v>
      </c>
      <c r="EC51">
        <v>16.48</v>
      </c>
      <c r="ED51">
        <v>0</v>
      </c>
      <c r="EE51">
        <v>17.260000000000002</v>
      </c>
      <c r="EF51">
        <v>0</v>
      </c>
      <c r="EG51">
        <v>5.36</v>
      </c>
      <c r="EH51">
        <v>0</v>
      </c>
      <c r="EI51">
        <v>4.5599999999999996</v>
      </c>
      <c r="EJ51">
        <v>5.22</v>
      </c>
      <c r="EK51">
        <v>1</v>
      </c>
      <c r="EL51">
        <v>1</v>
      </c>
      <c r="EM51">
        <v>2.4590000000000001</v>
      </c>
      <c r="EP51">
        <v>1</v>
      </c>
      <c r="EQ51">
        <v>1</v>
      </c>
      <c r="ER51">
        <v>37.396000000000001</v>
      </c>
      <c r="ES51">
        <v>37.975999999999999</v>
      </c>
      <c r="ET51">
        <v>37.266599999999997</v>
      </c>
      <c r="EU51">
        <v>37.843499999999999</v>
      </c>
      <c r="EV51">
        <v>856.16399999999999</v>
      </c>
      <c r="EW51">
        <v>2.7938900000000002</v>
      </c>
      <c r="EX51">
        <v>50.113100000000003</v>
      </c>
      <c r="EY51">
        <v>282.64</v>
      </c>
      <c r="EZ51">
        <v>0</v>
      </c>
      <c r="FA51">
        <v>-312.07</v>
      </c>
      <c r="FB51">
        <v>0</v>
      </c>
      <c r="FC51">
        <v>0</v>
      </c>
      <c r="FD51">
        <v>110.404</v>
      </c>
      <c r="FE51">
        <v>152.053</v>
      </c>
      <c r="FF51">
        <v>391.38499999999999</v>
      </c>
      <c r="FG51">
        <v>27.673200000000001</v>
      </c>
      <c r="FH51">
        <v>1561.16</v>
      </c>
      <c r="FI51">
        <v>0</v>
      </c>
      <c r="FJ51">
        <v>0</v>
      </c>
      <c r="FK51">
        <v>0</v>
      </c>
      <c r="FL51">
        <v>252.315</v>
      </c>
      <c r="FM51">
        <v>252.315</v>
      </c>
      <c r="FN51">
        <v>470.92</v>
      </c>
      <c r="FO51">
        <v>4.4691799999999997</v>
      </c>
      <c r="FP51">
        <v>25.0566</v>
      </c>
      <c r="FQ51">
        <v>133.38999999999999</v>
      </c>
      <c r="FR51">
        <v>-104.023</v>
      </c>
      <c r="FS51">
        <v>55.201799999999999</v>
      </c>
      <c r="FT51">
        <v>76.472800000000007</v>
      </c>
      <c r="FU51">
        <v>195.69200000000001</v>
      </c>
      <c r="FV51">
        <v>13.836600000000001</v>
      </c>
      <c r="FW51">
        <v>871.01499999999999</v>
      </c>
      <c r="FX51">
        <v>0</v>
      </c>
      <c r="FY51">
        <v>0</v>
      </c>
      <c r="FZ51">
        <v>252.315</v>
      </c>
      <c r="GA51">
        <v>252.315</v>
      </c>
      <c r="GB51">
        <v>2.4590000000000001</v>
      </c>
      <c r="GC51">
        <v>4062.78</v>
      </c>
      <c r="GD51">
        <v>2123.17</v>
      </c>
      <c r="GE51">
        <v>52.259</v>
      </c>
      <c r="GF51">
        <v>2.4590000000000001</v>
      </c>
      <c r="GG51">
        <v>4062.78</v>
      </c>
      <c r="GH51">
        <v>2105.12</v>
      </c>
      <c r="GI51">
        <v>51.814799999999998</v>
      </c>
      <c r="GJ51">
        <v>0</v>
      </c>
      <c r="GK51">
        <v>0</v>
      </c>
      <c r="GN51" t="s">
        <v>939</v>
      </c>
    </row>
    <row r="52" spans="1:196" x14ac:dyDescent="0.3">
      <c r="A52" s="110">
        <v>45981.669432870367</v>
      </c>
      <c r="B52" t="s">
        <v>940</v>
      </c>
      <c r="D52">
        <v>1</v>
      </c>
      <c r="E52">
        <v>1</v>
      </c>
      <c r="F52">
        <v>2700</v>
      </c>
      <c r="G52" t="s">
        <v>452</v>
      </c>
      <c r="H52" t="s">
        <v>453</v>
      </c>
      <c r="I52">
        <v>0.46</v>
      </c>
      <c r="J52">
        <v>0.49</v>
      </c>
      <c r="K52">
        <v>3.75</v>
      </c>
      <c r="L52" t="s">
        <v>688</v>
      </c>
      <c r="M52">
        <v>2927.79</v>
      </c>
      <c r="N52">
        <v>0</v>
      </c>
      <c r="O52">
        <v>335.12599999999998</v>
      </c>
      <c r="P52">
        <v>1960.31</v>
      </c>
      <c r="Q52">
        <v>0</v>
      </c>
      <c r="R52">
        <v>-4376.13</v>
      </c>
      <c r="S52">
        <v>0</v>
      </c>
      <c r="T52">
        <v>0</v>
      </c>
      <c r="U52">
        <v>615.745</v>
      </c>
      <c r="V52">
        <v>982.73</v>
      </c>
      <c r="W52">
        <v>2371.31</v>
      </c>
      <c r="X52">
        <v>151.51499999999999</v>
      </c>
      <c r="Y52">
        <v>4968.3900000000003</v>
      </c>
      <c r="Z52">
        <v>5223.22</v>
      </c>
      <c r="AB52">
        <v>0</v>
      </c>
      <c r="AC52">
        <v>0</v>
      </c>
      <c r="AD52">
        <v>0</v>
      </c>
      <c r="AE52">
        <v>47.252000000000002</v>
      </c>
      <c r="AF52">
        <v>47.252000000000002</v>
      </c>
      <c r="AG52">
        <v>0</v>
      </c>
      <c r="AH52">
        <v>8.2799999999999994</v>
      </c>
      <c r="AI52">
        <v>0</v>
      </c>
      <c r="AJ52">
        <v>0.83</v>
      </c>
      <c r="AK52">
        <v>4.9000000000000004</v>
      </c>
      <c r="AL52">
        <v>0</v>
      </c>
      <c r="AM52">
        <v>-4.47</v>
      </c>
      <c r="AN52">
        <v>0</v>
      </c>
      <c r="AO52">
        <v>0</v>
      </c>
      <c r="AP52">
        <v>1.69</v>
      </c>
      <c r="AQ52">
        <v>4.5</v>
      </c>
      <c r="AR52">
        <v>6.1</v>
      </c>
      <c r="AS52">
        <v>0.42</v>
      </c>
      <c r="AT52">
        <v>22.25</v>
      </c>
      <c r="AU52">
        <v>14.01</v>
      </c>
      <c r="AV52">
        <v>2.98</v>
      </c>
      <c r="AW52">
        <v>0</v>
      </c>
      <c r="AX52">
        <v>0.21</v>
      </c>
      <c r="AY52">
        <v>1.22</v>
      </c>
      <c r="AZ52">
        <v>-0.77</v>
      </c>
      <c r="BA52">
        <v>0</v>
      </c>
      <c r="BB52">
        <v>0</v>
      </c>
      <c r="BC52">
        <v>0.47</v>
      </c>
      <c r="BD52">
        <v>2.16</v>
      </c>
      <c r="BE52">
        <v>1.6</v>
      </c>
      <c r="BF52">
        <v>0.12</v>
      </c>
      <c r="BG52">
        <v>7.99</v>
      </c>
      <c r="BH52">
        <v>0.68404799999999999</v>
      </c>
      <c r="BI52">
        <v>0</v>
      </c>
      <c r="BJ52">
        <v>3.8267799999999998E-2</v>
      </c>
      <c r="BK52">
        <v>0.155892</v>
      </c>
      <c r="BL52">
        <v>0</v>
      </c>
      <c r="BM52">
        <v>-7.2726600000000002E-3</v>
      </c>
      <c r="BN52">
        <v>0</v>
      </c>
      <c r="BO52">
        <v>0</v>
      </c>
      <c r="BP52">
        <v>7.1403599999999998E-2</v>
      </c>
      <c r="BQ52">
        <v>8.7251200000000001E-2</v>
      </c>
      <c r="BR52">
        <v>0.28698899999999999</v>
      </c>
      <c r="BS52">
        <v>2.56469E-2</v>
      </c>
      <c r="BT52">
        <v>1.34223</v>
      </c>
      <c r="BU52">
        <v>0.87820799999999999</v>
      </c>
      <c r="BV52">
        <v>3065.52</v>
      </c>
      <c r="BW52">
        <v>0</v>
      </c>
      <c r="BX52">
        <v>335.12599999999998</v>
      </c>
      <c r="BY52">
        <v>1910.1</v>
      </c>
      <c r="BZ52">
        <v>-4376.13</v>
      </c>
      <c r="CA52">
        <v>615.745</v>
      </c>
      <c r="CB52">
        <v>988.96799999999996</v>
      </c>
      <c r="CC52">
        <v>2371.31</v>
      </c>
      <c r="CD52">
        <v>151.51499999999999</v>
      </c>
      <c r="CE52">
        <v>5062.16</v>
      </c>
      <c r="CF52">
        <v>5310.75</v>
      </c>
      <c r="CH52">
        <v>0</v>
      </c>
      <c r="CI52">
        <v>0</v>
      </c>
      <c r="CJ52">
        <v>47.252000000000002</v>
      </c>
      <c r="CK52">
        <v>47.252000000000002</v>
      </c>
      <c r="CL52">
        <v>0</v>
      </c>
      <c r="CM52">
        <v>8.8800000000000008</v>
      </c>
      <c r="CN52">
        <v>0</v>
      </c>
      <c r="CO52">
        <v>0.83</v>
      </c>
      <c r="CP52">
        <v>4.76</v>
      </c>
      <c r="CQ52">
        <v>-4.46</v>
      </c>
      <c r="CR52">
        <v>1.69</v>
      </c>
      <c r="CS52">
        <v>4.5199999999999996</v>
      </c>
      <c r="CT52">
        <v>6.1</v>
      </c>
      <c r="CU52">
        <v>0.42</v>
      </c>
      <c r="CV52">
        <v>22.74</v>
      </c>
      <c r="CW52">
        <v>14.47</v>
      </c>
      <c r="CX52">
        <v>3.21</v>
      </c>
      <c r="CY52">
        <v>0</v>
      </c>
      <c r="CZ52">
        <v>0.21</v>
      </c>
      <c r="DA52">
        <v>4.7300000000000004</v>
      </c>
      <c r="DB52">
        <v>-0.77</v>
      </c>
      <c r="DC52">
        <v>0.47</v>
      </c>
      <c r="DD52">
        <v>2.17</v>
      </c>
      <c r="DE52">
        <v>1.6</v>
      </c>
      <c r="DF52">
        <v>0.12</v>
      </c>
      <c r="DG52">
        <v>11.74</v>
      </c>
      <c r="DH52">
        <v>0.73955000000000004</v>
      </c>
      <c r="DI52">
        <v>0</v>
      </c>
      <c r="DJ52">
        <v>3.8267799999999998E-2</v>
      </c>
      <c r="DK52">
        <v>0.150534</v>
      </c>
      <c r="DL52">
        <v>-7.2726600000000002E-3</v>
      </c>
      <c r="DM52">
        <v>7.1403599999999998E-2</v>
      </c>
      <c r="DN52">
        <v>8.7645600000000004E-2</v>
      </c>
      <c r="DO52">
        <v>0.28698899999999999</v>
      </c>
      <c r="DP52">
        <v>2.56469E-2</v>
      </c>
      <c r="DQ52">
        <v>1.39276</v>
      </c>
      <c r="DR52">
        <v>0.92835199999999996</v>
      </c>
      <c r="DS52" t="s">
        <v>908</v>
      </c>
      <c r="DT52" t="s">
        <v>700</v>
      </c>
      <c r="DU52" t="s">
        <v>909</v>
      </c>
      <c r="DV52" t="s">
        <v>455</v>
      </c>
      <c r="DW52">
        <v>5.0537600000000002E-2</v>
      </c>
      <c r="DX52">
        <v>5.0143300000000002E-2</v>
      </c>
      <c r="EC52">
        <v>14.01</v>
      </c>
      <c r="ED52">
        <v>0</v>
      </c>
      <c r="EE52">
        <v>14.47</v>
      </c>
      <c r="EF52">
        <v>0</v>
      </c>
      <c r="EG52">
        <v>4.41</v>
      </c>
      <c r="EH52">
        <v>0</v>
      </c>
      <c r="EI52">
        <v>3.47</v>
      </c>
      <c r="EJ52">
        <v>4.68</v>
      </c>
      <c r="EK52">
        <v>1</v>
      </c>
      <c r="EL52">
        <v>1</v>
      </c>
      <c r="EM52">
        <v>3.4110999999999998</v>
      </c>
      <c r="EP52">
        <v>1</v>
      </c>
      <c r="EQ52">
        <v>1</v>
      </c>
      <c r="ER52">
        <v>36.329000000000001</v>
      </c>
      <c r="ES52">
        <v>36.887</v>
      </c>
      <c r="ET52">
        <v>36.254800000000003</v>
      </c>
      <c r="EU52">
        <v>36.811100000000003</v>
      </c>
      <c r="EV52">
        <v>852.88099999999997</v>
      </c>
      <c r="EW52">
        <v>0</v>
      </c>
      <c r="EX52">
        <v>60.463299999999997</v>
      </c>
      <c r="EY52">
        <v>347.91699999999997</v>
      </c>
      <c r="EZ52">
        <v>0</v>
      </c>
      <c r="FA52">
        <v>-330.875</v>
      </c>
      <c r="FB52">
        <v>0</v>
      </c>
      <c r="FC52">
        <v>0</v>
      </c>
      <c r="FD52">
        <v>134.46700000000001</v>
      </c>
      <c r="FE52">
        <v>165.73099999999999</v>
      </c>
      <c r="FF52">
        <v>457.98599999999999</v>
      </c>
      <c r="FG52">
        <v>35.051499999999997</v>
      </c>
      <c r="FH52">
        <v>1723.62</v>
      </c>
      <c r="FI52">
        <v>0</v>
      </c>
      <c r="FJ52">
        <v>0</v>
      </c>
      <c r="FK52">
        <v>0</v>
      </c>
      <c r="FL52">
        <v>276.30599999999998</v>
      </c>
      <c r="FM52">
        <v>276.30599999999998</v>
      </c>
      <c r="FN52">
        <v>463.65100000000001</v>
      </c>
      <c r="FO52">
        <v>0</v>
      </c>
      <c r="FP52">
        <v>30.2317</v>
      </c>
      <c r="FQ52">
        <v>169.07300000000001</v>
      </c>
      <c r="FR52">
        <v>-110.292</v>
      </c>
      <c r="FS52">
        <v>67.2333</v>
      </c>
      <c r="FT52">
        <v>83.246600000000001</v>
      </c>
      <c r="FU52">
        <v>228.99299999999999</v>
      </c>
      <c r="FV52">
        <v>17.5258</v>
      </c>
      <c r="FW52">
        <v>949.66300000000001</v>
      </c>
      <c r="FX52">
        <v>0</v>
      </c>
      <c r="FY52">
        <v>0</v>
      </c>
      <c r="FZ52">
        <v>276.30599999999998</v>
      </c>
      <c r="GA52">
        <v>276.30599999999998</v>
      </c>
      <c r="GB52">
        <v>3.4110999999999998</v>
      </c>
      <c r="GC52">
        <v>4377.41</v>
      </c>
      <c r="GD52">
        <v>2195.2600000000002</v>
      </c>
      <c r="GE52">
        <v>50.149700000000003</v>
      </c>
      <c r="GF52">
        <v>3.4110999999999998</v>
      </c>
      <c r="GG52">
        <v>4377.41</v>
      </c>
      <c r="GH52">
        <v>2199.37</v>
      </c>
      <c r="GI52">
        <v>50.243600000000001</v>
      </c>
      <c r="GJ52">
        <v>0</v>
      </c>
      <c r="GK52">
        <v>0</v>
      </c>
      <c r="GN52" t="s">
        <v>941</v>
      </c>
    </row>
    <row r="53" spans="1:196" x14ac:dyDescent="0.3">
      <c r="A53" s="110">
        <v>45981.670347222222</v>
      </c>
      <c r="B53" t="s">
        <v>942</v>
      </c>
      <c r="D53">
        <v>2</v>
      </c>
      <c r="E53">
        <v>1</v>
      </c>
      <c r="F53">
        <v>2700</v>
      </c>
      <c r="G53" t="s">
        <v>452</v>
      </c>
      <c r="H53" t="s">
        <v>453</v>
      </c>
      <c r="I53">
        <v>0.4</v>
      </c>
      <c r="J53">
        <v>0.4</v>
      </c>
      <c r="K53">
        <v>3.72</v>
      </c>
      <c r="L53" t="s">
        <v>688</v>
      </c>
      <c r="M53">
        <v>2015.23</v>
      </c>
      <c r="N53">
        <v>0</v>
      </c>
      <c r="O53">
        <v>343.46199999999999</v>
      </c>
      <c r="P53">
        <v>1687.68</v>
      </c>
      <c r="Q53">
        <v>0</v>
      </c>
      <c r="R53">
        <v>-4391.8500000000004</v>
      </c>
      <c r="S53">
        <v>0</v>
      </c>
      <c r="T53">
        <v>0</v>
      </c>
      <c r="U53">
        <v>615.745</v>
      </c>
      <c r="V53">
        <v>1015.98</v>
      </c>
      <c r="W53">
        <v>2371.31</v>
      </c>
      <c r="X53">
        <v>151.51499999999999</v>
      </c>
      <c r="Y53">
        <v>3809.06</v>
      </c>
      <c r="Z53">
        <v>4046.37</v>
      </c>
      <c r="AB53">
        <v>0</v>
      </c>
      <c r="AC53">
        <v>0</v>
      </c>
      <c r="AD53">
        <v>0</v>
      </c>
      <c r="AE53">
        <v>47.252000000000002</v>
      </c>
      <c r="AF53">
        <v>47.252000000000002</v>
      </c>
      <c r="AG53">
        <v>0</v>
      </c>
      <c r="AH53">
        <v>6.11</v>
      </c>
      <c r="AI53">
        <v>0</v>
      </c>
      <c r="AJ53">
        <v>0.85</v>
      </c>
      <c r="AK53">
        <v>4.29</v>
      </c>
      <c r="AL53">
        <v>0</v>
      </c>
      <c r="AM53">
        <v>-4.47</v>
      </c>
      <c r="AN53">
        <v>0</v>
      </c>
      <c r="AO53">
        <v>0</v>
      </c>
      <c r="AP53">
        <v>1.68</v>
      </c>
      <c r="AQ53">
        <v>4.59</v>
      </c>
      <c r="AR53">
        <v>6.1</v>
      </c>
      <c r="AS53">
        <v>0.41</v>
      </c>
      <c r="AT53">
        <v>19.559999999999999</v>
      </c>
      <c r="AU53">
        <v>11.25</v>
      </c>
      <c r="AV53">
        <v>2.35</v>
      </c>
      <c r="AW53">
        <v>0</v>
      </c>
      <c r="AX53">
        <v>0.22</v>
      </c>
      <c r="AY53">
        <v>1.08</v>
      </c>
      <c r="AZ53">
        <v>-0.74</v>
      </c>
      <c r="BA53">
        <v>0</v>
      </c>
      <c r="BB53">
        <v>0</v>
      </c>
      <c r="BC53">
        <v>0.47</v>
      </c>
      <c r="BD53">
        <v>2.1800000000000002</v>
      </c>
      <c r="BE53">
        <v>1.6</v>
      </c>
      <c r="BF53">
        <v>0.12</v>
      </c>
      <c r="BG53">
        <v>7.28</v>
      </c>
      <c r="BH53">
        <v>0.62280500000000005</v>
      </c>
      <c r="BI53">
        <v>0</v>
      </c>
      <c r="BJ53">
        <v>3.9219799999999999E-2</v>
      </c>
      <c r="BK53">
        <v>0.14238899999999999</v>
      </c>
      <c r="BL53">
        <v>0</v>
      </c>
      <c r="BM53">
        <v>-7.7155399999999999E-3</v>
      </c>
      <c r="BN53">
        <v>0</v>
      </c>
      <c r="BO53">
        <v>0</v>
      </c>
      <c r="BP53">
        <v>7.1403599999999998E-2</v>
      </c>
      <c r="BQ53">
        <v>8.9763300000000004E-2</v>
      </c>
      <c r="BR53">
        <v>0.28698899999999999</v>
      </c>
      <c r="BS53">
        <v>2.56469E-2</v>
      </c>
      <c r="BT53">
        <v>1.2705</v>
      </c>
      <c r="BU53">
        <v>0.80441399999999996</v>
      </c>
      <c r="BV53">
        <v>2167.14</v>
      </c>
      <c r="BW53">
        <v>5.4226400000000003</v>
      </c>
      <c r="BX53">
        <v>343.46199999999999</v>
      </c>
      <c r="BY53">
        <v>1649.06</v>
      </c>
      <c r="BZ53">
        <v>-4391.8500000000004</v>
      </c>
      <c r="CA53">
        <v>615.745</v>
      </c>
      <c r="CB53">
        <v>1023.77</v>
      </c>
      <c r="CC53">
        <v>2371.31</v>
      </c>
      <c r="CD53">
        <v>151.51499999999999</v>
      </c>
      <c r="CE53">
        <v>3935.57</v>
      </c>
      <c r="CF53">
        <v>4165.09</v>
      </c>
      <c r="CH53">
        <v>0</v>
      </c>
      <c r="CI53">
        <v>0</v>
      </c>
      <c r="CJ53">
        <v>47.252000000000002</v>
      </c>
      <c r="CK53">
        <v>47.252000000000002</v>
      </c>
      <c r="CL53">
        <v>0</v>
      </c>
      <c r="CM53">
        <v>6.6</v>
      </c>
      <c r="CN53">
        <v>0.01</v>
      </c>
      <c r="CO53">
        <v>0.85</v>
      </c>
      <c r="CP53">
        <v>4.1900000000000004</v>
      </c>
      <c r="CQ53">
        <v>-4.4800000000000004</v>
      </c>
      <c r="CR53">
        <v>1.68</v>
      </c>
      <c r="CS53">
        <v>4.5999999999999996</v>
      </c>
      <c r="CT53">
        <v>6.1</v>
      </c>
      <c r="CU53">
        <v>0.41</v>
      </c>
      <c r="CV53">
        <v>19.96</v>
      </c>
      <c r="CW53">
        <v>11.65</v>
      </c>
      <c r="CX53">
        <v>2.5299999999999998</v>
      </c>
      <c r="CY53">
        <v>0</v>
      </c>
      <c r="CZ53">
        <v>0.22</v>
      </c>
      <c r="DA53">
        <v>4.6100000000000003</v>
      </c>
      <c r="DB53">
        <v>-0.74</v>
      </c>
      <c r="DC53">
        <v>0.47</v>
      </c>
      <c r="DD53">
        <v>2.19</v>
      </c>
      <c r="DE53">
        <v>1.6</v>
      </c>
      <c r="DF53">
        <v>0.12</v>
      </c>
      <c r="DG53">
        <v>11</v>
      </c>
      <c r="DH53">
        <v>0.65808100000000003</v>
      </c>
      <c r="DI53">
        <v>0</v>
      </c>
      <c r="DJ53">
        <v>3.9219799999999999E-2</v>
      </c>
      <c r="DK53">
        <v>0.14003399999999999</v>
      </c>
      <c r="DL53">
        <v>-7.7155399999999999E-3</v>
      </c>
      <c r="DM53">
        <v>7.1403599999999998E-2</v>
      </c>
      <c r="DN53">
        <v>9.0198500000000001E-2</v>
      </c>
      <c r="DO53">
        <v>0.28698899999999999</v>
      </c>
      <c r="DP53">
        <v>2.56469E-2</v>
      </c>
      <c r="DQ53">
        <v>1.30386</v>
      </c>
      <c r="DR53">
        <v>0.83733500000000005</v>
      </c>
      <c r="DS53" t="s">
        <v>908</v>
      </c>
      <c r="DT53" t="s">
        <v>700</v>
      </c>
      <c r="DU53" t="s">
        <v>909</v>
      </c>
      <c r="DV53" t="s">
        <v>455</v>
      </c>
      <c r="DW53">
        <v>3.33561E-2</v>
      </c>
      <c r="DX53">
        <v>3.2920900000000003E-2</v>
      </c>
      <c r="EC53">
        <v>11.25</v>
      </c>
      <c r="ED53">
        <v>0</v>
      </c>
      <c r="EE53">
        <v>11.65</v>
      </c>
      <c r="EF53">
        <v>0</v>
      </c>
      <c r="EG53">
        <v>3.65</v>
      </c>
      <c r="EH53">
        <v>0</v>
      </c>
      <c r="EI53">
        <v>2.8</v>
      </c>
      <c r="EJ53">
        <v>4.5599999999999996</v>
      </c>
      <c r="EK53">
        <v>1</v>
      </c>
      <c r="EL53">
        <v>1</v>
      </c>
      <c r="EM53">
        <v>2.8967000000000001</v>
      </c>
      <c r="EP53">
        <v>1</v>
      </c>
      <c r="EQ53">
        <v>1</v>
      </c>
      <c r="ER53">
        <v>39.475000000000001</v>
      </c>
      <c r="ES53">
        <v>40.097000000000001</v>
      </c>
      <c r="ET53">
        <v>39.371000000000002</v>
      </c>
      <c r="EU53">
        <v>39.9908</v>
      </c>
      <c r="EV53">
        <v>672.72199999999998</v>
      </c>
      <c r="EW53">
        <v>0</v>
      </c>
      <c r="EX53">
        <v>61.967399999999998</v>
      </c>
      <c r="EY53">
        <v>308.60399999999998</v>
      </c>
      <c r="EZ53">
        <v>0</v>
      </c>
      <c r="FA53">
        <v>-317.36</v>
      </c>
      <c r="FB53">
        <v>0</v>
      </c>
      <c r="FC53">
        <v>0</v>
      </c>
      <c r="FD53">
        <v>134.46700000000001</v>
      </c>
      <c r="FE53">
        <v>170.62700000000001</v>
      </c>
      <c r="FF53">
        <v>457.98599999999999</v>
      </c>
      <c r="FG53">
        <v>35.051499999999997</v>
      </c>
      <c r="FH53">
        <v>1524.06</v>
      </c>
      <c r="FI53">
        <v>0</v>
      </c>
      <c r="FJ53">
        <v>0</v>
      </c>
      <c r="FK53">
        <v>0</v>
      </c>
      <c r="FL53">
        <v>276.30599999999998</v>
      </c>
      <c r="FM53">
        <v>276.30599999999998</v>
      </c>
      <c r="FN53">
        <v>365.43200000000002</v>
      </c>
      <c r="FO53">
        <v>0.42499599999999998</v>
      </c>
      <c r="FP53">
        <v>30.983699999999999</v>
      </c>
      <c r="FQ53">
        <v>150.173</v>
      </c>
      <c r="FR53">
        <v>-105.78700000000001</v>
      </c>
      <c r="FS53">
        <v>67.2333</v>
      </c>
      <c r="FT53">
        <v>85.796099999999996</v>
      </c>
      <c r="FU53">
        <v>228.99299999999999</v>
      </c>
      <c r="FV53">
        <v>17.5258</v>
      </c>
      <c r="FW53">
        <v>840.77599999999995</v>
      </c>
      <c r="FX53">
        <v>0</v>
      </c>
      <c r="FY53">
        <v>0</v>
      </c>
      <c r="FZ53">
        <v>276.30599999999998</v>
      </c>
      <c r="GA53">
        <v>276.30599999999998</v>
      </c>
      <c r="GB53">
        <v>2.8967000000000001</v>
      </c>
      <c r="GC53">
        <v>4393.1400000000003</v>
      </c>
      <c r="GD53">
        <v>2214.2199999999998</v>
      </c>
      <c r="GE53">
        <v>50.401699999999998</v>
      </c>
      <c r="GF53">
        <v>2.8967000000000001</v>
      </c>
      <c r="GG53">
        <v>4393.1400000000003</v>
      </c>
      <c r="GH53">
        <v>2205.7800000000002</v>
      </c>
      <c r="GI53">
        <v>50.209699999999998</v>
      </c>
      <c r="GJ53">
        <v>0</v>
      </c>
      <c r="GK53">
        <v>0</v>
      </c>
      <c r="GN53" t="s">
        <v>943</v>
      </c>
    </row>
    <row r="54" spans="1:196" x14ac:dyDescent="0.3">
      <c r="A54" s="110">
        <v>45981.671226851853</v>
      </c>
      <c r="B54" t="s">
        <v>944</v>
      </c>
      <c r="D54">
        <v>3</v>
      </c>
      <c r="E54">
        <v>1</v>
      </c>
      <c r="F54">
        <v>2700</v>
      </c>
      <c r="G54" t="s">
        <v>452</v>
      </c>
      <c r="H54" t="s">
        <v>453</v>
      </c>
      <c r="I54">
        <v>0.7</v>
      </c>
      <c r="J54">
        <v>0.72</v>
      </c>
      <c r="K54">
        <v>3.86</v>
      </c>
      <c r="L54" t="s">
        <v>688</v>
      </c>
      <c r="M54">
        <v>873.71400000000006</v>
      </c>
      <c r="N54">
        <v>4.2119499999999999</v>
      </c>
      <c r="O54">
        <v>343.46199999999999</v>
      </c>
      <c r="P54">
        <v>1578.24</v>
      </c>
      <c r="Q54">
        <v>0</v>
      </c>
      <c r="R54">
        <v>-4449</v>
      </c>
      <c r="S54">
        <v>0</v>
      </c>
      <c r="T54">
        <v>0</v>
      </c>
      <c r="U54">
        <v>615.745</v>
      </c>
      <c r="V54">
        <v>1017.47</v>
      </c>
      <c r="W54">
        <v>2371.31</v>
      </c>
      <c r="X54">
        <v>151.51499999999999</v>
      </c>
      <c r="Y54">
        <v>2506.67</v>
      </c>
      <c r="Z54">
        <v>2799.63</v>
      </c>
      <c r="AA54">
        <v>2.9388000000000001</v>
      </c>
      <c r="AB54">
        <v>0</v>
      </c>
      <c r="AC54">
        <v>0</v>
      </c>
      <c r="AD54">
        <v>0</v>
      </c>
      <c r="AE54">
        <v>47.252000000000002</v>
      </c>
      <c r="AF54">
        <v>47.252000000000002</v>
      </c>
      <c r="AG54">
        <v>0</v>
      </c>
      <c r="AH54">
        <v>2.83</v>
      </c>
      <c r="AI54">
        <v>0.01</v>
      </c>
      <c r="AJ54">
        <v>0.85</v>
      </c>
      <c r="AK54">
        <v>3.92</v>
      </c>
      <c r="AL54">
        <v>0</v>
      </c>
      <c r="AM54">
        <v>-4.5199999999999996</v>
      </c>
      <c r="AN54">
        <v>0</v>
      </c>
      <c r="AO54">
        <v>0</v>
      </c>
      <c r="AP54">
        <v>1.7</v>
      </c>
      <c r="AQ54">
        <v>4.5999999999999996</v>
      </c>
      <c r="AR54">
        <v>6.1</v>
      </c>
      <c r="AS54">
        <v>0.42</v>
      </c>
      <c r="AT54">
        <v>15.91</v>
      </c>
      <c r="AU54">
        <v>7.61</v>
      </c>
      <c r="AV54">
        <v>1.1499999999999999</v>
      </c>
      <c r="AW54">
        <v>0</v>
      </c>
      <c r="AX54">
        <v>0.22</v>
      </c>
      <c r="AY54">
        <v>0.96</v>
      </c>
      <c r="AZ54">
        <v>-0.79</v>
      </c>
      <c r="BA54">
        <v>0</v>
      </c>
      <c r="BB54">
        <v>0</v>
      </c>
      <c r="BC54">
        <v>0.47</v>
      </c>
      <c r="BD54">
        <v>2.1800000000000002</v>
      </c>
      <c r="BE54">
        <v>1.6</v>
      </c>
      <c r="BF54">
        <v>0.12</v>
      </c>
      <c r="BG54">
        <v>5.91</v>
      </c>
      <c r="BH54">
        <v>0.35659800000000003</v>
      </c>
      <c r="BI54">
        <v>0</v>
      </c>
      <c r="BJ54">
        <v>3.9219799999999999E-2</v>
      </c>
      <c r="BK54">
        <v>0.125554</v>
      </c>
      <c r="BL54">
        <v>0</v>
      </c>
      <c r="BM54">
        <v>-8.4555900000000007E-3</v>
      </c>
      <c r="BN54">
        <v>0</v>
      </c>
      <c r="BO54">
        <v>0</v>
      </c>
      <c r="BP54">
        <v>7.1403599999999998E-2</v>
      </c>
      <c r="BQ54">
        <v>9.0540200000000001E-2</v>
      </c>
      <c r="BR54">
        <v>0.28698899999999999</v>
      </c>
      <c r="BS54">
        <v>2.56469E-2</v>
      </c>
      <c r="BT54">
        <v>0.98749600000000004</v>
      </c>
      <c r="BU54">
        <v>0.52137199999999995</v>
      </c>
      <c r="BV54">
        <v>1091.44</v>
      </c>
      <c r="BW54">
        <v>4.7507799999999998</v>
      </c>
      <c r="BX54">
        <v>343.46199999999999</v>
      </c>
      <c r="BY54">
        <v>1552.95</v>
      </c>
      <c r="BZ54">
        <v>-4449</v>
      </c>
      <c r="CA54">
        <v>615.745</v>
      </c>
      <c r="CB54">
        <v>1022.75</v>
      </c>
      <c r="CC54">
        <v>2371.31</v>
      </c>
      <c r="CD54">
        <v>151.51499999999999</v>
      </c>
      <c r="CE54">
        <v>2704.92</v>
      </c>
      <c r="CF54">
        <v>2992.6</v>
      </c>
      <c r="CG54">
        <v>3.7695500000000002</v>
      </c>
      <c r="CH54">
        <v>0</v>
      </c>
      <c r="CI54">
        <v>0</v>
      </c>
      <c r="CJ54">
        <v>47.252000000000002</v>
      </c>
      <c r="CK54">
        <v>47.252000000000002</v>
      </c>
      <c r="CL54">
        <v>0</v>
      </c>
      <c r="CM54">
        <v>3.58</v>
      </c>
      <c r="CN54">
        <v>0.02</v>
      </c>
      <c r="CO54">
        <v>0.85</v>
      </c>
      <c r="CP54">
        <v>3.86</v>
      </c>
      <c r="CQ54">
        <v>-4.51</v>
      </c>
      <c r="CR54">
        <v>1.7</v>
      </c>
      <c r="CS54">
        <v>4.6100000000000003</v>
      </c>
      <c r="CT54">
        <v>6.1</v>
      </c>
      <c r="CU54">
        <v>0.42</v>
      </c>
      <c r="CV54">
        <v>16.63</v>
      </c>
      <c r="CW54">
        <v>8.31</v>
      </c>
      <c r="CX54">
        <v>1.41</v>
      </c>
      <c r="CY54">
        <v>0</v>
      </c>
      <c r="CZ54">
        <v>0.22</v>
      </c>
      <c r="DA54">
        <v>4.55</v>
      </c>
      <c r="DB54">
        <v>-0.79</v>
      </c>
      <c r="DC54">
        <v>0.47</v>
      </c>
      <c r="DD54">
        <v>2.19</v>
      </c>
      <c r="DE54">
        <v>1.6</v>
      </c>
      <c r="DF54">
        <v>0.12</v>
      </c>
      <c r="DG54">
        <v>9.77</v>
      </c>
      <c r="DH54">
        <v>0.468055</v>
      </c>
      <c r="DI54">
        <v>0</v>
      </c>
      <c r="DJ54">
        <v>3.9219799999999999E-2</v>
      </c>
      <c r="DK54">
        <v>0.122077</v>
      </c>
      <c r="DL54">
        <v>-8.4555900000000007E-3</v>
      </c>
      <c r="DM54">
        <v>7.1403599999999998E-2</v>
      </c>
      <c r="DN54">
        <v>9.0801099999999996E-2</v>
      </c>
      <c r="DO54">
        <v>0.28698899999999999</v>
      </c>
      <c r="DP54">
        <v>2.56469E-2</v>
      </c>
      <c r="DQ54">
        <v>1.0957399999999999</v>
      </c>
      <c r="DR54">
        <v>0.62935200000000002</v>
      </c>
      <c r="DS54" t="s">
        <v>908</v>
      </c>
      <c r="DT54" t="s">
        <v>700</v>
      </c>
      <c r="DU54" t="s">
        <v>909</v>
      </c>
      <c r="DV54" t="s">
        <v>455</v>
      </c>
      <c r="DW54">
        <v>0.108241</v>
      </c>
      <c r="DX54">
        <v>0.10798099999999999</v>
      </c>
      <c r="EC54">
        <v>7.61</v>
      </c>
      <c r="ED54">
        <v>0</v>
      </c>
      <c r="EE54">
        <v>8.31</v>
      </c>
      <c r="EF54">
        <v>0</v>
      </c>
      <c r="EG54">
        <v>2.33</v>
      </c>
      <c r="EH54">
        <v>0</v>
      </c>
      <c r="EI54">
        <v>1.68</v>
      </c>
      <c r="EJ54">
        <v>4.5</v>
      </c>
      <c r="EK54">
        <v>1</v>
      </c>
      <c r="EL54">
        <v>1</v>
      </c>
      <c r="EM54">
        <v>2.8155999999999999</v>
      </c>
      <c r="EP54">
        <v>1</v>
      </c>
      <c r="EQ54">
        <v>1</v>
      </c>
      <c r="ER54">
        <v>32.357999999999997</v>
      </c>
      <c r="ES54">
        <v>32.835000000000001</v>
      </c>
      <c r="ET54">
        <v>32.301299999999998</v>
      </c>
      <c r="EU54">
        <v>32.776800000000001</v>
      </c>
      <c r="EV54">
        <v>327.51400000000001</v>
      </c>
      <c r="EW54">
        <v>0.69602600000000003</v>
      </c>
      <c r="EX54">
        <v>61.967399999999998</v>
      </c>
      <c r="EY54">
        <v>274.233</v>
      </c>
      <c r="EZ54">
        <v>0</v>
      </c>
      <c r="FA54">
        <v>-340.11</v>
      </c>
      <c r="FB54">
        <v>0</v>
      </c>
      <c r="FC54">
        <v>0</v>
      </c>
      <c r="FD54">
        <v>134.46700000000001</v>
      </c>
      <c r="FE54">
        <v>171.80699999999999</v>
      </c>
      <c r="FF54">
        <v>457.98599999999999</v>
      </c>
      <c r="FG54">
        <v>35.051499999999997</v>
      </c>
      <c r="FH54">
        <v>1123.6099999999999</v>
      </c>
      <c r="FI54">
        <v>0</v>
      </c>
      <c r="FJ54">
        <v>0</v>
      </c>
      <c r="FK54">
        <v>0</v>
      </c>
      <c r="FL54">
        <v>276.30599999999998</v>
      </c>
      <c r="FM54">
        <v>276.30599999999998</v>
      </c>
      <c r="FN54">
        <v>205.36500000000001</v>
      </c>
      <c r="FO54">
        <v>0.48522199999999999</v>
      </c>
      <c r="FP54">
        <v>30.983699999999999</v>
      </c>
      <c r="FQ54">
        <v>134.51400000000001</v>
      </c>
      <c r="FR54">
        <v>-113.37</v>
      </c>
      <c r="FS54">
        <v>67.2333</v>
      </c>
      <c r="FT54">
        <v>86.118300000000005</v>
      </c>
      <c r="FU54">
        <v>228.99299999999999</v>
      </c>
      <c r="FV54">
        <v>17.5258</v>
      </c>
      <c r="FW54">
        <v>657.84900000000005</v>
      </c>
      <c r="FX54">
        <v>0</v>
      </c>
      <c r="FY54">
        <v>0</v>
      </c>
      <c r="FZ54">
        <v>276.30599999999998</v>
      </c>
      <c r="GA54">
        <v>276.30599999999998</v>
      </c>
      <c r="GB54">
        <v>2.8155999999999999</v>
      </c>
      <c r="GC54">
        <v>4450.3</v>
      </c>
      <c r="GD54">
        <v>2268.9899999999998</v>
      </c>
      <c r="GE54">
        <v>50.985199999999999</v>
      </c>
      <c r="GF54">
        <v>2.8155999999999999</v>
      </c>
      <c r="GG54">
        <v>4450.3</v>
      </c>
      <c r="GH54">
        <v>2274.5300000000002</v>
      </c>
      <c r="GI54">
        <v>51.1096</v>
      </c>
      <c r="GJ54">
        <v>0</v>
      </c>
      <c r="GK54">
        <v>0</v>
      </c>
      <c r="GN54" t="s">
        <v>945</v>
      </c>
    </row>
    <row r="55" spans="1:196" x14ac:dyDescent="0.3">
      <c r="A55" s="110">
        <v>45981.672118055554</v>
      </c>
      <c r="B55" t="s">
        <v>946</v>
      </c>
      <c r="D55">
        <v>4</v>
      </c>
      <c r="E55">
        <v>1</v>
      </c>
      <c r="F55">
        <v>2700</v>
      </c>
      <c r="G55" t="s">
        <v>452</v>
      </c>
      <c r="H55" t="s">
        <v>453</v>
      </c>
      <c r="I55">
        <v>0.73</v>
      </c>
      <c r="J55">
        <v>0.68</v>
      </c>
      <c r="K55">
        <v>3.64</v>
      </c>
      <c r="L55">
        <v>78</v>
      </c>
      <c r="M55">
        <v>1685.67</v>
      </c>
      <c r="N55">
        <v>142.172</v>
      </c>
      <c r="O55">
        <v>345.11500000000001</v>
      </c>
      <c r="P55">
        <v>1550.3</v>
      </c>
      <c r="Q55">
        <v>0</v>
      </c>
      <c r="R55">
        <v>-4657.33</v>
      </c>
      <c r="S55">
        <v>0</v>
      </c>
      <c r="T55">
        <v>0</v>
      </c>
      <c r="U55">
        <v>615.745</v>
      </c>
      <c r="V55">
        <v>1039.99</v>
      </c>
      <c r="W55">
        <v>2371.31</v>
      </c>
      <c r="X55">
        <v>151.51499999999999</v>
      </c>
      <c r="Y55">
        <v>3244.48</v>
      </c>
      <c r="Z55">
        <v>3723.25</v>
      </c>
      <c r="AA55">
        <v>71.585999999999999</v>
      </c>
      <c r="AB55">
        <v>0</v>
      </c>
      <c r="AC55">
        <v>0</v>
      </c>
      <c r="AD55">
        <v>0</v>
      </c>
      <c r="AE55">
        <v>47.252000000000002</v>
      </c>
      <c r="AF55">
        <v>47.252000000000002</v>
      </c>
      <c r="AG55">
        <v>0</v>
      </c>
      <c r="AH55">
        <v>5.01</v>
      </c>
      <c r="AI55">
        <v>0.47</v>
      </c>
      <c r="AJ55">
        <v>0.86</v>
      </c>
      <c r="AK55">
        <v>3.84</v>
      </c>
      <c r="AL55">
        <v>0</v>
      </c>
      <c r="AM55">
        <v>-4.8499999999999996</v>
      </c>
      <c r="AN55">
        <v>0</v>
      </c>
      <c r="AO55">
        <v>0</v>
      </c>
      <c r="AP55">
        <v>1.66</v>
      </c>
      <c r="AQ55">
        <v>4.6399999999999997</v>
      </c>
      <c r="AR55">
        <v>6.06</v>
      </c>
      <c r="AS55">
        <v>0.42</v>
      </c>
      <c r="AT55">
        <v>18.11</v>
      </c>
      <c r="AU55">
        <v>10.18</v>
      </c>
      <c r="AV55">
        <v>2</v>
      </c>
      <c r="AW55">
        <v>7.0000000000000007E-2</v>
      </c>
      <c r="AX55">
        <v>0.22</v>
      </c>
      <c r="AY55">
        <v>1.01</v>
      </c>
      <c r="AZ55">
        <v>-0.86</v>
      </c>
      <c r="BA55">
        <v>0</v>
      </c>
      <c r="BB55">
        <v>0</v>
      </c>
      <c r="BC55">
        <v>0.47</v>
      </c>
      <c r="BD55">
        <v>2.19</v>
      </c>
      <c r="BE55">
        <v>1.6</v>
      </c>
      <c r="BF55">
        <v>0.12</v>
      </c>
      <c r="BG55">
        <v>6.82</v>
      </c>
      <c r="BH55">
        <v>0.58343800000000001</v>
      </c>
      <c r="BI55">
        <v>1.1241199999999999E-4</v>
      </c>
      <c r="BJ55">
        <v>3.9408499999999999E-2</v>
      </c>
      <c r="BK55">
        <v>0.149815</v>
      </c>
      <c r="BL55">
        <v>0</v>
      </c>
      <c r="BM55">
        <v>-1.1912300000000001E-2</v>
      </c>
      <c r="BN55">
        <v>0</v>
      </c>
      <c r="BO55">
        <v>0</v>
      </c>
      <c r="BP55">
        <v>7.1403599999999998E-2</v>
      </c>
      <c r="BQ55">
        <v>9.1230599999999995E-2</v>
      </c>
      <c r="BR55">
        <v>0.28698899999999999</v>
      </c>
      <c r="BS55">
        <v>2.56469E-2</v>
      </c>
      <c r="BT55">
        <v>1.23613</v>
      </c>
      <c r="BU55">
        <v>0.77277399999999996</v>
      </c>
      <c r="BV55">
        <v>1864.69</v>
      </c>
      <c r="BW55">
        <v>250.54499999999999</v>
      </c>
      <c r="BX55">
        <v>345.11500000000001</v>
      </c>
      <c r="BY55">
        <v>1500.26</v>
      </c>
      <c r="BZ55">
        <v>-4657.33</v>
      </c>
      <c r="CA55">
        <v>615.745</v>
      </c>
      <c r="CB55">
        <v>1048.3599999999999</v>
      </c>
      <c r="CC55">
        <v>2371.31</v>
      </c>
      <c r="CD55">
        <v>151.51499999999999</v>
      </c>
      <c r="CE55">
        <v>3490.21</v>
      </c>
      <c r="CF55">
        <v>3960.61</v>
      </c>
      <c r="CG55">
        <v>124.806</v>
      </c>
      <c r="CH55">
        <v>0</v>
      </c>
      <c r="CI55">
        <v>0</v>
      </c>
      <c r="CJ55">
        <v>47.252000000000002</v>
      </c>
      <c r="CK55">
        <v>47.252000000000002</v>
      </c>
      <c r="CL55">
        <v>0</v>
      </c>
      <c r="CM55">
        <v>5.59</v>
      </c>
      <c r="CN55">
        <v>0.75</v>
      </c>
      <c r="CO55">
        <v>0.86</v>
      </c>
      <c r="CP55">
        <v>3.71</v>
      </c>
      <c r="CQ55">
        <v>-4.92</v>
      </c>
      <c r="CR55">
        <v>1.66</v>
      </c>
      <c r="CS55">
        <v>4.66</v>
      </c>
      <c r="CT55">
        <v>6.06</v>
      </c>
      <c r="CU55">
        <v>0.42</v>
      </c>
      <c r="CV55">
        <v>18.79</v>
      </c>
      <c r="CW55">
        <v>10.91</v>
      </c>
      <c r="CX55">
        <v>2.21</v>
      </c>
      <c r="CY55">
        <v>0.11</v>
      </c>
      <c r="CZ55">
        <v>0.22</v>
      </c>
      <c r="DA55">
        <v>4.3899999999999997</v>
      </c>
      <c r="DB55">
        <v>-0.86</v>
      </c>
      <c r="DC55">
        <v>0.47</v>
      </c>
      <c r="DD55">
        <v>2.2000000000000002</v>
      </c>
      <c r="DE55">
        <v>1.6</v>
      </c>
      <c r="DF55">
        <v>0.12</v>
      </c>
      <c r="DG55">
        <v>10.46</v>
      </c>
      <c r="DH55">
        <v>0.65837400000000001</v>
      </c>
      <c r="DI55">
        <v>2.8862499999999998E-4</v>
      </c>
      <c r="DJ55">
        <v>3.9408499999999999E-2</v>
      </c>
      <c r="DK55">
        <v>0.13963500000000001</v>
      </c>
      <c r="DL55">
        <v>-1.1912300000000001E-2</v>
      </c>
      <c r="DM55">
        <v>7.1403599999999998E-2</v>
      </c>
      <c r="DN55">
        <v>9.1816900000000007E-2</v>
      </c>
      <c r="DO55">
        <v>0.28698899999999999</v>
      </c>
      <c r="DP55">
        <v>2.56469E-2</v>
      </c>
      <c r="DQ55">
        <v>1.30165</v>
      </c>
      <c r="DR55">
        <v>0.83770699999999998</v>
      </c>
      <c r="DS55" t="s">
        <v>908</v>
      </c>
      <c r="DT55" t="s">
        <v>700</v>
      </c>
      <c r="DU55" t="s">
        <v>909</v>
      </c>
      <c r="DV55" t="s">
        <v>455</v>
      </c>
      <c r="DW55">
        <v>6.5519099999999997E-2</v>
      </c>
      <c r="DX55">
        <v>6.4932799999999999E-2</v>
      </c>
      <c r="EC55">
        <v>10.18</v>
      </c>
      <c r="ED55">
        <v>0</v>
      </c>
      <c r="EE55">
        <v>10.91</v>
      </c>
      <c r="EF55">
        <v>0</v>
      </c>
      <c r="EG55">
        <v>3.3</v>
      </c>
      <c r="EH55">
        <v>0</v>
      </c>
      <c r="EI55">
        <v>2.59</v>
      </c>
      <c r="EJ55">
        <v>4.34</v>
      </c>
      <c r="EK55">
        <v>1</v>
      </c>
      <c r="EL55">
        <v>1</v>
      </c>
      <c r="EM55">
        <v>2.7921999999999998</v>
      </c>
      <c r="EP55">
        <v>1</v>
      </c>
      <c r="EQ55">
        <v>1</v>
      </c>
      <c r="ER55">
        <v>27.334</v>
      </c>
      <c r="ES55">
        <v>27.707999999999998</v>
      </c>
      <c r="ET55">
        <v>27.273900000000001</v>
      </c>
      <c r="EU55">
        <v>27.646799999999999</v>
      </c>
      <c r="EV55">
        <v>572.66300000000001</v>
      </c>
      <c r="EW55">
        <v>18.7591</v>
      </c>
      <c r="EX55">
        <v>62.265599999999999</v>
      </c>
      <c r="EY55">
        <v>288.358</v>
      </c>
      <c r="EZ55">
        <v>0</v>
      </c>
      <c r="FA55">
        <v>-370.22</v>
      </c>
      <c r="FB55">
        <v>0</v>
      </c>
      <c r="FC55">
        <v>0</v>
      </c>
      <c r="FD55">
        <v>134.46700000000001</v>
      </c>
      <c r="FE55">
        <v>173.97800000000001</v>
      </c>
      <c r="FF55">
        <v>457.98599999999999</v>
      </c>
      <c r="FG55">
        <v>35.051499999999997</v>
      </c>
      <c r="FH55">
        <v>1373.31</v>
      </c>
      <c r="FI55">
        <v>0</v>
      </c>
      <c r="FJ55">
        <v>0</v>
      </c>
      <c r="FK55">
        <v>0</v>
      </c>
      <c r="FL55">
        <v>276.30599999999998</v>
      </c>
      <c r="FM55">
        <v>276.30599999999998</v>
      </c>
      <c r="FN55">
        <v>320.41500000000002</v>
      </c>
      <c r="FO55">
        <v>14.831300000000001</v>
      </c>
      <c r="FP55">
        <v>31.1328</v>
      </c>
      <c r="FQ55">
        <v>138.90899999999999</v>
      </c>
      <c r="FR55">
        <v>-123.407</v>
      </c>
      <c r="FS55">
        <v>67.2333</v>
      </c>
      <c r="FT55">
        <v>87.507900000000006</v>
      </c>
      <c r="FU55">
        <v>228.99299999999999</v>
      </c>
      <c r="FV55">
        <v>17.5258</v>
      </c>
      <c r="FW55">
        <v>783.14200000000005</v>
      </c>
      <c r="FX55">
        <v>0</v>
      </c>
      <c r="FY55">
        <v>0</v>
      </c>
      <c r="FZ55">
        <v>276.30599999999998</v>
      </c>
      <c r="GA55">
        <v>276.30599999999998</v>
      </c>
      <c r="GB55">
        <v>2.7921999999999998</v>
      </c>
      <c r="GC55">
        <v>4658.6899999999996</v>
      </c>
      <c r="GD55">
        <v>2333.69</v>
      </c>
      <c r="GE55">
        <v>50.093200000000003</v>
      </c>
      <c r="GF55">
        <v>2.7921999999999998</v>
      </c>
      <c r="GG55">
        <v>4658.6899999999996</v>
      </c>
      <c r="GH55">
        <v>2298.6</v>
      </c>
      <c r="GI55">
        <v>49.3401</v>
      </c>
      <c r="GJ55">
        <v>0</v>
      </c>
      <c r="GK55">
        <v>0</v>
      </c>
      <c r="GN55" t="s">
        <v>947</v>
      </c>
    </row>
    <row r="56" spans="1:196" x14ac:dyDescent="0.3">
      <c r="A56" s="110">
        <v>45981.67291666667</v>
      </c>
      <c r="B56" t="s">
        <v>948</v>
      </c>
      <c r="D56">
        <v>5</v>
      </c>
      <c r="E56">
        <v>1</v>
      </c>
      <c r="F56">
        <v>2700</v>
      </c>
      <c r="G56" t="s">
        <v>452</v>
      </c>
      <c r="H56" t="s">
        <v>453</v>
      </c>
      <c r="I56">
        <v>0.55000000000000004</v>
      </c>
      <c r="J56">
        <v>0.56999999999999995</v>
      </c>
      <c r="K56">
        <v>3.88</v>
      </c>
      <c r="L56" t="s">
        <v>688</v>
      </c>
      <c r="M56">
        <v>746.94799999999998</v>
      </c>
      <c r="N56">
        <v>5.9005299999999998</v>
      </c>
      <c r="O56">
        <v>339.93599999999998</v>
      </c>
      <c r="P56">
        <v>1601.84</v>
      </c>
      <c r="Q56">
        <v>0</v>
      </c>
      <c r="R56">
        <v>-4357.8999999999996</v>
      </c>
      <c r="S56">
        <v>0</v>
      </c>
      <c r="T56">
        <v>0</v>
      </c>
      <c r="U56">
        <v>615.745</v>
      </c>
      <c r="V56">
        <v>1017.96</v>
      </c>
      <c r="W56">
        <v>2371.31</v>
      </c>
      <c r="X56">
        <v>151.51499999999999</v>
      </c>
      <c r="Y56">
        <v>2493.25</v>
      </c>
      <c r="Z56">
        <v>2694.63</v>
      </c>
      <c r="AA56">
        <v>2.9670399999999999</v>
      </c>
      <c r="AB56">
        <v>0</v>
      </c>
      <c r="AC56">
        <v>0</v>
      </c>
      <c r="AD56">
        <v>0</v>
      </c>
      <c r="AE56">
        <v>47.252000000000002</v>
      </c>
      <c r="AF56">
        <v>47.252000000000002</v>
      </c>
      <c r="AG56">
        <v>0</v>
      </c>
      <c r="AH56">
        <v>2.23</v>
      </c>
      <c r="AI56">
        <v>0.01</v>
      </c>
      <c r="AJ56">
        <v>0.85</v>
      </c>
      <c r="AK56">
        <v>3.97</v>
      </c>
      <c r="AL56">
        <v>0</v>
      </c>
      <c r="AM56">
        <v>-4.66</v>
      </c>
      <c r="AN56">
        <v>0</v>
      </c>
      <c r="AO56">
        <v>0</v>
      </c>
      <c r="AP56">
        <v>1.69</v>
      </c>
      <c r="AQ56">
        <v>4.6100000000000003</v>
      </c>
      <c r="AR56">
        <v>6.1</v>
      </c>
      <c r="AS56">
        <v>0.42</v>
      </c>
      <c r="AT56">
        <v>15.22</v>
      </c>
      <c r="AU56">
        <v>7.06</v>
      </c>
      <c r="AV56">
        <v>0.92</v>
      </c>
      <c r="AW56">
        <v>0</v>
      </c>
      <c r="AX56">
        <v>0.21</v>
      </c>
      <c r="AY56">
        <v>0.97</v>
      </c>
      <c r="AZ56">
        <v>-0.85</v>
      </c>
      <c r="BA56">
        <v>0</v>
      </c>
      <c r="BB56">
        <v>0</v>
      </c>
      <c r="BC56">
        <v>0.47</v>
      </c>
      <c r="BD56">
        <v>2.1800000000000002</v>
      </c>
      <c r="BE56">
        <v>1.6</v>
      </c>
      <c r="BF56">
        <v>0.12</v>
      </c>
      <c r="BG56">
        <v>5.62</v>
      </c>
      <c r="BH56">
        <v>0.26207000000000003</v>
      </c>
      <c r="BI56" s="117">
        <v>3.35868E-6</v>
      </c>
      <c r="BJ56">
        <v>3.88171E-2</v>
      </c>
      <c r="BK56">
        <v>0.127801</v>
      </c>
      <c r="BL56">
        <v>0</v>
      </c>
      <c r="BM56">
        <v>-1.2647800000000001E-2</v>
      </c>
      <c r="BN56">
        <v>0</v>
      </c>
      <c r="BO56">
        <v>0</v>
      </c>
      <c r="BP56">
        <v>7.1403599999999998E-2</v>
      </c>
      <c r="BQ56">
        <v>9.0745000000000006E-2</v>
      </c>
      <c r="BR56">
        <v>0.28698899999999999</v>
      </c>
      <c r="BS56">
        <v>2.56469E-2</v>
      </c>
      <c r="BT56">
        <v>0.89082799999999995</v>
      </c>
      <c r="BU56">
        <v>0.42869200000000002</v>
      </c>
      <c r="BV56">
        <v>927.75300000000004</v>
      </c>
      <c r="BW56">
        <v>1.8491500000000001</v>
      </c>
      <c r="BX56">
        <v>339.93599999999998</v>
      </c>
      <c r="BY56">
        <v>1574.39</v>
      </c>
      <c r="BZ56">
        <v>-4357.8999999999996</v>
      </c>
      <c r="CA56">
        <v>615.745</v>
      </c>
      <c r="CB56">
        <v>1024.6600000000001</v>
      </c>
      <c r="CC56">
        <v>2371.31</v>
      </c>
      <c r="CD56">
        <v>151.51499999999999</v>
      </c>
      <c r="CE56">
        <v>2649.24</v>
      </c>
      <c r="CF56">
        <v>2843.92</v>
      </c>
      <c r="CG56">
        <v>1.5782400000000001</v>
      </c>
      <c r="CH56">
        <v>0</v>
      </c>
      <c r="CI56">
        <v>0</v>
      </c>
      <c r="CJ56">
        <v>47.252000000000002</v>
      </c>
      <c r="CK56">
        <v>47.252000000000002</v>
      </c>
      <c r="CL56">
        <v>0</v>
      </c>
      <c r="CM56">
        <v>2.87</v>
      </c>
      <c r="CN56">
        <v>0</v>
      </c>
      <c r="CO56">
        <v>0.85</v>
      </c>
      <c r="CP56">
        <v>3.89</v>
      </c>
      <c r="CQ56">
        <v>-4.6500000000000004</v>
      </c>
      <c r="CR56">
        <v>1.69</v>
      </c>
      <c r="CS56">
        <v>4.62</v>
      </c>
      <c r="CT56">
        <v>6.1</v>
      </c>
      <c r="CU56">
        <v>0.42</v>
      </c>
      <c r="CV56">
        <v>15.79</v>
      </c>
      <c r="CW56">
        <v>7.61</v>
      </c>
      <c r="CX56">
        <v>1.18</v>
      </c>
      <c r="CY56">
        <v>0</v>
      </c>
      <c r="CZ56">
        <v>0.21</v>
      </c>
      <c r="DA56">
        <v>4.58</v>
      </c>
      <c r="DB56">
        <v>-0.85</v>
      </c>
      <c r="DC56">
        <v>0.47</v>
      </c>
      <c r="DD56">
        <v>2.19</v>
      </c>
      <c r="DE56">
        <v>1.6</v>
      </c>
      <c r="DF56">
        <v>0.12</v>
      </c>
      <c r="DG56">
        <v>9.5</v>
      </c>
      <c r="DH56">
        <v>0.38092799999999999</v>
      </c>
      <c r="DI56" s="117">
        <v>2.9476100000000001E-5</v>
      </c>
      <c r="DJ56">
        <v>3.88171E-2</v>
      </c>
      <c r="DK56">
        <v>0.12135</v>
      </c>
      <c r="DL56">
        <v>-1.2647800000000001E-2</v>
      </c>
      <c r="DM56">
        <v>7.1403599999999998E-2</v>
      </c>
      <c r="DN56">
        <v>9.0926900000000005E-2</v>
      </c>
      <c r="DO56">
        <v>0.28698899999999999</v>
      </c>
      <c r="DP56">
        <v>2.56469E-2</v>
      </c>
      <c r="DQ56">
        <v>1.0034400000000001</v>
      </c>
      <c r="DR56">
        <v>0.54112400000000005</v>
      </c>
      <c r="DS56" t="s">
        <v>908</v>
      </c>
      <c r="DT56" t="s">
        <v>700</v>
      </c>
      <c r="DU56" t="s">
        <v>909</v>
      </c>
      <c r="DV56" t="s">
        <v>455</v>
      </c>
      <c r="DW56">
        <v>0.11261500000000001</v>
      </c>
      <c r="DX56">
        <v>0.11243300000000001</v>
      </c>
      <c r="EC56">
        <v>7.06</v>
      </c>
      <c r="ED56">
        <v>0</v>
      </c>
      <c r="EE56">
        <v>7.61</v>
      </c>
      <c r="EF56">
        <v>0</v>
      </c>
      <c r="EG56">
        <v>2.1</v>
      </c>
      <c r="EH56">
        <v>0</v>
      </c>
      <c r="EI56">
        <v>1.44</v>
      </c>
      <c r="EJ56">
        <v>4.53</v>
      </c>
      <c r="EK56">
        <v>1</v>
      </c>
      <c r="EL56">
        <v>1</v>
      </c>
      <c r="EM56">
        <v>2.6395</v>
      </c>
      <c r="EP56">
        <v>1</v>
      </c>
      <c r="EQ56">
        <v>1</v>
      </c>
      <c r="ER56">
        <v>34</v>
      </c>
      <c r="ES56">
        <v>34.51</v>
      </c>
      <c r="ET56">
        <v>33.954000000000001</v>
      </c>
      <c r="EU56">
        <v>34.463200000000001</v>
      </c>
      <c r="EV56">
        <v>261.536</v>
      </c>
      <c r="EW56">
        <v>0.49076799999999998</v>
      </c>
      <c r="EX56">
        <v>61.331099999999999</v>
      </c>
      <c r="EY56">
        <v>276.03699999999998</v>
      </c>
      <c r="EZ56">
        <v>0</v>
      </c>
      <c r="FA56">
        <v>-363.30200000000002</v>
      </c>
      <c r="FB56">
        <v>0</v>
      </c>
      <c r="FC56">
        <v>0</v>
      </c>
      <c r="FD56">
        <v>134.46700000000001</v>
      </c>
      <c r="FE56">
        <v>172.298</v>
      </c>
      <c r="FF56">
        <v>457.98599999999999</v>
      </c>
      <c r="FG56">
        <v>35.051499999999997</v>
      </c>
      <c r="FH56">
        <v>1035.9000000000001</v>
      </c>
      <c r="FI56">
        <v>0</v>
      </c>
      <c r="FJ56">
        <v>0</v>
      </c>
      <c r="FK56">
        <v>0</v>
      </c>
      <c r="FL56">
        <v>276.30599999999998</v>
      </c>
      <c r="FM56">
        <v>276.30599999999998</v>
      </c>
      <c r="FN56">
        <v>172.601</v>
      </c>
      <c r="FO56">
        <v>0.183781</v>
      </c>
      <c r="FP56">
        <v>30.665600000000001</v>
      </c>
      <c r="FQ56">
        <v>134.51</v>
      </c>
      <c r="FR56">
        <v>-121.101</v>
      </c>
      <c r="FS56">
        <v>67.2333</v>
      </c>
      <c r="FT56">
        <v>86.428100000000001</v>
      </c>
      <c r="FU56">
        <v>228.99299999999999</v>
      </c>
      <c r="FV56">
        <v>17.5258</v>
      </c>
      <c r="FW56">
        <v>617.04</v>
      </c>
      <c r="FX56">
        <v>0</v>
      </c>
      <c r="FY56">
        <v>0</v>
      </c>
      <c r="FZ56">
        <v>276.30599999999998</v>
      </c>
      <c r="GA56">
        <v>276.30599999999998</v>
      </c>
      <c r="GB56">
        <v>2.6395</v>
      </c>
      <c r="GC56">
        <v>4359.18</v>
      </c>
      <c r="GD56">
        <v>2143.1</v>
      </c>
      <c r="GE56">
        <v>49.162999999999997</v>
      </c>
      <c r="GF56">
        <v>2.6395</v>
      </c>
      <c r="GG56">
        <v>4359.18</v>
      </c>
      <c r="GH56">
        <v>2152.56</v>
      </c>
      <c r="GI56">
        <v>49.379899999999999</v>
      </c>
      <c r="GJ56">
        <v>0</v>
      </c>
      <c r="GK56">
        <v>0</v>
      </c>
      <c r="GN56" t="s">
        <v>949</v>
      </c>
    </row>
    <row r="57" spans="1:196" x14ac:dyDescent="0.3">
      <c r="A57" s="110">
        <v>45981.673726851855</v>
      </c>
      <c r="B57" t="s">
        <v>950</v>
      </c>
      <c r="D57">
        <v>6</v>
      </c>
      <c r="E57">
        <v>1</v>
      </c>
      <c r="F57">
        <v>2700</v>
      </c>
      <c r="G57" t="s">
        <v>452</v>
      </c>
      <c r="H57" t="s">
        <v>453</v>
      </c>
      <c r="I57">
        <v>0.14000000000000001</v>
      </c>
      <c r="J57">
        <v>0.17</v>
      </c>
      <c r="K57">
        <v>3.46</v>
      </c>
      <c r="L57" t="s">
        <v>688</v>
      </c>
      <c r="M57">
        <v>310.50299999999999</v>
      </c>
      <c r="N57">
        <v>76.221400000000003</v>
      </c>
      <c r="O57">
        <v>351.67</v>
      </c>
      <c r="P57">
        <v>1199.52</v>
      </c>
      <c r="Q57">
        <v>0</v>
      </c>
      <c r="R57">
        <v>-4760.51</v>
      </c>
      <c r="S57">
        <v>0</v>
      </c>
      <c r="T57">
        <v>0</v>
      </c>
      <c r="U57">
        <v>615.745</v>
      </c>
      <c r="V57">
        <v>1059.54</v>
      </c>
      <c r="W57">
        <v>2371.31</v>
      </c>
      <c r="X57">
        <v>151.51499999999999</v>
      </c>
      <c r="Y57">
        <v>1375.52</v>
      </c>
      <c r="Z57">
        <v>1937.91</v>
      </c>
      <c r="AA57">
        <v>26.35</v>
      </c>
      <c r="AB57">
        <v>0</v>
      </c>
      <c r="AC57">
        <v>0</v>
      </c>
      <c r="AD57">
        <v>0</v>
      </c>
      <c r="AE57">
        <v>47.252000000000002</v>
      </c>
      <c r="AF57">
        <v>47.252000000000002</v>
      </c>
      <c r="AG57">
        <v>0</v>
      </c>
      <c r="AH57">
        <v>0.97</v>
      </c>
      <c r="AI57">
        <v>0.23</v>
      </c>
      <c r="AJ57">
        <v>0.88</v>
      </c>
      <c r="AK57">
        <v>2.92</v>
      </c>
      <c r="AL57">
        <v>0</v>
      </c>
      <c r="AM57">
        <v>-4.8499999999999996</v>
      </c>
      <c r="AN57">
        <v>0</v>
      </c>
      <c r="AO57">
        <v>0</v>
      </c>
      <c r="AP57">
        <v>1.65</v>
      </c>
      <c r="AQ57">
        <v>4.6900000000000004</v>
      </c>
      <c r="AR57">
        <v>6.06</v>
      </c>
      <c r="AS57">
        <v>0.41</v>
      </c>
      <c r="AT57">
        <v>12.96</v>
      </c>
      <c r="AU57">
        <v>5</v>
      </c>
      <c r="AV57">
        <v>0.46</v>
      </c>
      <c r="AW57">
        <v>0.03</v>
      </c>
      <c r="AX57">
        <v>0.22</v>
      </c>
      <c r="AY57">
        <v>0.72</v>
      </c>
      <c r="AZ57">
        <v>-0.94</v>
      </c>
      <c r="BA57">
        <v>0</v>
      </c>
      <c r="BB57">
        <v>0</v>
      </c>
      <c r="BC57">
        <v>0.47</v>
      </c>
      <c r="BD57">
        <v>2.2000000000000002</v>
      </c>
      <c r="BE57">
        <v>1.6</v>
      </c>
      <c r="BF57">
        <v>0.12</v>
      </c>
      <c r="BG57">
        <v>4.88</v>
      </c>
      <c r="BH57">
        <v>0.107862</v>
      </c>
      <c r="BI57">
        <v>7.3095599999999997E-3</v>
      </c>
      <c r="BJ57">
        <v>4.0157100000000001E-2</v>
      </c>
      <c r="BK57">
        <v>9.8407800000000004E-2</v>
      </c>
      <c r="BL57">
        <v>0</v>
      </c>
      <c r="BM57">
        <v>-1.5686599999999998E-2</v>
      </c>
      <c r="BN57">
        <v>0</v>
      </c>
      <c r="BO57">
        <v>0</v>
      </c>
      <c r="BP57">
        <v>7.1403599999999998E-2</v>
      </c>
      <c r="BQ57">
        <v>9.6281199999999997E-2</v>
      </c>
      <c r="BR57">
        <v>0.28698899999999999</v>
      </c>
      <c r="BS57">
        <v>2.56469E-2</v>
      </c>
      <c r="BT57">
        <v>0.71836999999999995</v>
      </c>
      <c r="BU57">
        <v>0.25373600000000002</v>
      </c>
      <c r="BV57">
        <v>367.42500000000001</v>
      </c>
      <c r="BW57">
        <v>77.924999999999997</v>
      </c>
      <c r="BX57">
        <v>351.67</v>
      </c>
      <c r="BY57">
        <v>1179.97</v>
      </c>
      <c r="BZ57">
        <v>-4760.51</v>
      </c>
      <c r="CA57">
        <v>615.745</v>
      </c>
      <c r="CB57">
        <v>1065.75</v>
      </c>
      <c r="CC57">
        <v>2371.31</v>
      </c>
      <c r="CD57">
        <v>151.51499999999999</v>
      </c>
      <c r="CE57">
        <v>1420.8</v>
      </c>
      <c r="CF57">
        <v>1976.99</v>
      </c>
      <c r="CG57">
        <v>28.988299999999999</v>
      </c>
      <c r="CH57">
        <v>0</v>
      </c>
      <c r="CI57">
        <v>0</v>
      </c>
      <c r="CJ57">
        <v>47.252000000000002</v>
      </c>
      <c r="CK57">
        <v>47.252000000000002</v>
      </c>
      <c r="CL57">
        <v>0</v>
      </c>
      <c r="CM57">
        <v>1.1499999999999999</v>
      </c>
      <c r="CN57">
        <v>0.24</v>
      </c>
      <c r="CO57">
        <v>0.88</v>
      </c>
      <c r="CP57">
        <v>2.87</v>
      </c>
      <c r="CQ57">
        <v>-4.84</v>
      </c>
      <c r="CR57">
        <v>1.65</v>
      </c>
      <c r="CS57">
        <v>4.71</v>
      </c>
      <c r="CT57">
        <v>6.06</v>
      </c>
      <c r="CU57">
        <v>0.41</v>
      </c>
      <c r="CV57">
        <v>13.13</v>
      </c>
      <c r="CW57">
        <v>5.14</v>
      </c>
      <c r="CX57">
        <v>0.52</v>
      </c>
      <c r="CY57">
        <v>0.04</v>
      </c>
      <c r="CZ57">
        <v>0.22</v>
      </c>
      <c r="DA57">
        <v>4.0999999999999996</v>
      </c>
      <c r="DB57">
        <v>-0.94</v>
      </c>
      <c r="DC57">
        <v>0.47</v>
      </c>
      <c r="DD57">
        <v>2.21</v>
      </c>
      <c r="DE57">
        <v>1.6</v>
      </c>
      <c r="DF57">
        <v>0.12</v>
      </c>
      <c r="DG57">
        <v>8.34</v>
      </c>
      <c r="DH57">
        <v>0.128637</v>
      </c>
      <c r="DI57">
        <v>7.7751499999999998E-3</v>
      </c>
      <c r="DJ57">
        <v>4.0157100000000001E-2</v>
      </c>
      <c r="DK57">
        <v>9.5041799999999996E-2</v>
      </c>
      <c r="DL57">
        <v>-1.5686599999999998E-2</v>
      </c>
      <c r="DM57">
        <v>7.1403599999999998E-2</v>
      </c>
      <c r="DN57">
        <v>9.6504099999999995E-2</v>
      </c>
      <c r="DO57">
        <v>0.28698899999999999</v>
      </c>
      <c r="DP57">
        <v>2.56469E-2</v>
      </c>
      <c r="DQ57">
        <v>0.73646800000000001</v>
      </c>
      <c r="DR57">
        <v>0.27161200000000002</v>
      </c>
      <c r="DS57" t="s">
        <v>908</v>
      </c>
      <c r="DT57" t="s">
        <v>700</v>
      </c>
      <c r="DU57" t="s">
        <v>909</v>
      </c>
      <c r="DV57" t="s">
        <v>455</v>
      </c>
      <c r="DW57">
        <v>1.8098400000000001E-2</v>
      </c>
      <c r="DX57">
        <v>1.78754E-2</v>
      </c>
      <c r="EC57">
        <v>5</v>
      </c>
      <c r="ED57">
        <v>0</v>
      </c>
      <c r="EE57">
        <v>5.14</v>
      </c>
      <c r="EF57">
        <v>0</v>
      </c>
      <c r="EG57">
        <v>1.43</v>
      </c>
      <c r="EH57">
        <v>0</v>
      </c>
      <c r="EI57">
        <v>0.83</v>
      </c>
      <c r="EJ57">
        <v>4.05</v>
      </c>
      <c r="EK57">
        <v>1</v>
      </c>
      <c r="EL57">
        <v>1</v>
      </c>
      <c r="EM57">
        <v>2.8338000000000001</v>
      </c>
      <c r="EP57">
        <v>1</v>
      </c>
      <c r="EQ57">
        <v>1</v>
      </c>
      <c r="ER57">
        <v>34.058999999999997</v>
      </c>
      <c r="ES57">
        <v>34.57</v>
      </c>
      <c r="ET57">
        <v>33.9514</v>
      </c>
      <c r="EU57">
        <v>34.460599999999999</v>
      </c>
      <c r="EV57">
        <v>130.73699999999999</v>
      </c>
      <c r="EW57">
        <v>9.61599</v>
      </c>
      <c r="EX57">
        <v>63.448300000000003</v>
      </c>
      <c r="EY57">
        <v>204.52199999999999</v>
      </c>
      <c r="EZ57">
        <v>0</v>
      </c>
      <c r="FA57">
        <v>-404.54399999999998</v>
      </c>
      <c r="FB57">
        <v>0</v>
      </c>
      <c r="FC57">
        <v>0</v>
      </c>
      <c r="FD57">
        <v>134.46700000000001</v>
      </c>
      <c r="FE57">
        <v>179.52199999999999</v>
      </c>
      <c r="FF57">
        <v>457.98599999999999</v>
      </c>
      <c r="FG57">
        <v>35.051499999999997</v>
      </c>
      <c r="FH57">
        <v>810.80600000000004</v>
      </c>
      <c r="FI57">
        <v>0</v>
      </c>
      <c r="FJ57">
        <v>0</v>
      </c>
      <c r="FK57">
        <v>0</v>
      </c>
      <c r="FL57">
        <v>276.30599999999998</v>
      </c>
      <c r="FM57">
        <v>276.30599999999998</v>
      </c>
      <c r="FN57">
        <v>76.918400000000005</v>
      </c>
      <c r="FO57">
        <v>5.17903</v>
      </c>
      <c r="FP57">
        <v>31.7242</v>
      </c>
      <c r="FQ57">
        <v>100.358</v>
      </c>
      <c r="FR57">
        <v>-134.84800000000001</v>
      </c>
      <c r="FS57">
        <v>67.2333</v>
      </c>
      <c r="FT57">
        <v>90.102900000000005</v>
      </c>
      <c r="FU57">
        <v>228.99299999999999</v>
      </c>
      <c r="FV57">
        <v>17.5258</v>
      </c>
      <c r="FW57">
        <v>483.18700000000001</v>
      </c>
      <c r="FX57">
        <v>0</v>
      </c>
      <c r="FY57">
        <v>0</v>
      </c>
      <c r="FZ57">
        <v>276.30599999999998</v>
      </c>
      <c r="GA57">
        <v>276.30599999999998</v>
      </c>
      <c r="GB57">
        <v>2.8338000000000001</v>
      </c>
      <c r="GC57">
        <v>4761.8999999999996</v>
      </c>
      <c r="GD57">
        <v>2525.14</v>
      </c>
      <c r="GE57">
        <v>53.027900000000002</v>
      </c>
      <c r="GF57">
        <v>2.8338000000000001</v>
      </c>
      <c r="GG57">
        <v>4761.8999999999996</v>
      </c>
      <c r="GH57">
        <v>2531.92</v>
      </c>
      <c r="GI57">
        <v>53.170299999999997</v>
      </c>
      <c r="GJ57">
        <v>0</v>
      </c>
      <c r="GK57">
        <v>0</v>
      </c>
      <c r="GN57" t="s">
        <v>951</v>
      </c>
    </row>
    <row r="58" spans="1:196" x14ac:dyDescent="0.3">
      <c r="A58" s="110">
        <v>45981.674560185187</v>
      </c>
      <c r="B58" t="s">
        <v>952</v>
      </c>
      <c r="D58">
        <v>7</v>
      </c>
      <c r="E58">
        <v>1</v>
      </c>
      <c r="F58">
        <v>2700</v>
      </c>
      <c r="G58" t="s">
        <v>452</v>
      </c>
      <c r="H58" t="s">
        <v>453</v>
      </c>
      <c r="I58">
        <v>0.2</v>
      </c>
      <c r="J58">
        <v>0.21</v>
      </c>
      <c r="K58">
        <v>3.42</v>
      </c>
      <c r="L58" t="s">
        <v>688</v>
      </c>
      <c r="M58">
        <v>244.71</v>
      </c>
      <c r="N58">
        <v>138.249</v>
      </c>
      <c r="O58">
        <v>350.33800000000002</v>
      </c>
      <c r="P58">
        <v>1164.54</v>
      </c>
      <c r="Q58">
        <v>0</v>
      </c>
      <c r="R58">
        <v>-4282.7</v>
      </c>
      <c r="S58">
        <v>0</v>
      </c>
      <c r="T58">
        <v>0</v>
      </c>
      <c r="U58">
        <v>615.745</v>
      </c>
      <c r="V58">
        <v>1069.33</v>
      </c>
      <c r="W58">
        <v>2371.31</v>
      </c>
      <c r="X58">
        <v>151.51499999999999</v>
      </c>
      <c r="Y58">
        <v>1823.03</v>
      </c>
      <c r="Z58">
        <v>1897.83</v>
      </c>
      <c r="AA58">
        <v>54.490400000000001</v>
      </c>
      <c r="AB58">
        <v>0</v>
      </c>
      <c r="AC58">
        <v>0</v>
      </c>
      <c r="AD58">
        <v>0</v>
      </c>
      <c r="AE58">
        <v>47.252000000000002</v>
      </c>
      <c r="AF58">
        <v>47.252000000000002</v>
      </c>
      <c r="AG58">
        <v>0</v>
      </c>
      <c r="AH58">
        <v>0.65</v>
      </c>
      <c r="AI58">
        <v>0.55000000000000004</v>
      </c>
      <c r="AJ58">
        <v>0.87</v>
      </c>
      <c r="AK58">
        <v>2.79</v>
      </c>
      <c r="AL58">
        <v>0</v>
      </c>
      <c r="AM58">
        <v>-4.43</v>
      </c>
      <c r="AN58">
        <v>0</v>
      </c>
      <c r="AO58">
        <v>0</v>
      </c>
      <c r="AP58">
        <v>1.71</v>
      </c>
      <c r="AQ58">
        <v>4.75</v>
      </c>
      <c r="AR58">
        <v>6.11</v>
      </c>
      <c r="AS58">
        <v>0.41</v>
      </c>
      <c r="AT58">
        <v>13.41</v>
      </c>
      <c r="AU58">
        <v>4.8600000000000003</v>
      </c>
      <c r="AV58">
        <v>0.32</v>
      </c>
      <c r="AW58">
        <v>0.06</v>
      </c>
      <c r="AX58">
        <v>0.22</v>
      </c>
      <c r="AY58">
        <v>0.69</v>
      </c>
      <c r="AZ58">
        <v>-0.89</v>
      </c>
      <c r="BA58">
        <v>0</v>
      </c>
      <c r="BB58">
        <v>0</v>
      </c>
      <c r="BC58">
        <v>0.47</v>
      </c>
      <c r="BD58">
        <v>2.2000000000000002</v>
      </c>
      <c r="BE58">
        <v>1.6</v>
      </c>
      <c r="BF58">
        <v>0.12</v>
      </c>
      <c r="BG58">
        <v>4.79</v>
      </c>
      <c r="BH58">
        <v>4.2364499999999999E-2</v>
      </c>
      <c r="BI58">
        <v>8.4963199999999999E-3</v>
      </c>
      <c r="BJ58">
        <v>4.0004900000000003E-2</v>
      </c>
      <c r="BK58">
        <v>9.3613199999999994E-2</v>
      </c>
      <c r="BL58">
        <v>0</v>
      </c>
      <c r="BM58">
        <v>-1.5418899999999999E-2</v>
      </c>
      <c r="BN58">
        <v>0</v>
      </c>
      <c r="BO58">
        <v>0</v>
      </c>
      <c r="BP58">
        <v>7.1403599999999998E-2</v>
      </c>
      <c r="BQ58">
        <v>9.7458400000000001E-2</v>
      </c>
      <c r="BR58">
        <v>0.28698899999999999</v>
      </c>
      <c r="BS58">
        <v>2.56469E-2</v>
      </c>
      <c r="BT58">
        <v>0.65055799999999997</v>
      </c>
      <c r="BU58">
        <v>0.184479</v>
      </c>
      <c r="BV58">
        <v>296.476</v>
      </c>
      <c r="BW58">
        <v>164.28299999999999</v>
      </c>
      <c r="BX58">
        <v>350.33800000000002</v>
      </c>
      <c r="BY58">
        <v>1148.68</v>
      </c>
      <c r="BZ58">
        <v>-4282.7</v>
      </c>
      <c r="CA58">
        <v>615.745</v>
      </c>
      <c r="CB58">
        <v>1075.1400000000001</v>
      </c>
      <c r="CC58">
        <v>2371.31</v>
      </c>
      <c r="CD58">
        <v>151.51499999999999</v>
      </c>
      <c r="CE58">
        <v>1890.78</v>
      </c>
      <c r="CF58">
        <v>1959.78</v>
      </c>
      <c r="CG58">
        <v>68.0989</v>
      </c>
      <c r="CH58">
        <v>0</v>
      </c>
      <c r="CI58">
        <v>0</v>
      </c>
      <c r="CJ58">
        <v>47.252000000000002</v>
      </c>
      <c r="CK58">
        <v>47.252000000000002</v>
      </c>
      <c r="CL58">
        <v>0</v>
      </c>
      <c r="CM58">
        <v>0.81</v>
      </c>
      <c r="CN58">
        <v>0.62</v>
      </c>
      <c r="CO58">
        <v>0.87</v>
      </c>
      <c r="CP58">
        <v>2.76</v>
      </c>
      <c r="CQ58">
        <v>-4.43</v>
      </c>
      <c r="CR58">
        <v>1.71</v>
      </c>
      <c r="CS58">
        <v>4.76</v>
      </c>
      <c r="CT58">
        <v>6.11</v>
      </c>
      <c r="CU58">
        <v>0.41</v>
      </c>
      <c r="CV58">
        <v>13.62</v>
      </c>
      <c r="CW58">
        <v>5.0599999999999996</v>
      </c>
      <c r="CX58">
        <v>0.37</v>
      </c>
      <c r="CY58">
        <v>0.08</v>
      </c>
      <c r="CZ58">
        <v>0.22</v>
      </c>
      <c r="DA58">
        <v>4.03</v>
      </c>
      <c r="DB58">
        <v>-0.89</v>
      </c>
      <c r="DC58">
        <v>0.47</v>
      </c>
      <c r="DD58">
        <v>2.21</v>
      </c>
      <c r="DE58">
        <v>1.6</v>
      </c>
      <c r="DF58">
        <v>0.12</v>
      </c>
      <c r="DG58">
        <v>8.2100000000000009</v>
      </c>
      <c r="DH58">
        <v>6.6584699999999997E-2</v>
      </c>
      <c r="DI58">
        <v>9.6204700000000008E-3</v>
      </c>
      <c r="DJ58">
        <v>4.0004900000000003E-2</v>
      </c>
      <c r="DK58">
        <v>9.5151299999999994E-2</v>
      </c>
      <c r="DL58">
        <v>-1.5418899999999999E-2</v>
      </c>
      <c r="DM58">
        <v>7.1403599999999998E-2</v>
      </c>
      <c r="DN58">
        <v>9.7527299999999997E-2</v>
      </c>
      <c r="DO58">
        <v>0.28698899999999999</v>
      </c>
      <c r="DP58">
        <v>2.56469E-2</v>
      </c>
      <c r="DQ58">
        <v>0.67750900000000003</v>
      </c>
      <c r="DR58">
        <v>0.21136099999999999</v>
      </c>
      <c r="DS58" t="s">
        <v>908</v>
      </c>
      <c r="DT58" t="s">
        <v>700</v>
      </c>
      <c r="DU58" t="s">
        <v>909</v>
      </c>
      <c r="DV58" t="s">
        <v>455</v>
      </c>
      <c r="DW58">
        <v>2.6951300000000001E-2</v>
      </c>
      <c r="DX58">
        <v>2.6882400000000001E-2</v>
      </c>
      <c r="EC58">
        <v>4.8600000000000003</v>
      </c>
      <c r="ED58">
        <v>0</v>
      </c>
      <c r="EE58">
        <v>5.0599999999999996</v>
      </c>
      <c r="EF58">
        <v>0</v>
      </c>
      <c r="EG58">
        <v>1.29</v>
      </c>
      <c r="EH58">
        <v>0</v>
      </c>
      <c r="EI58">
        <v>0.72</v>
      </c>
      <c r="EJ58">
        <v>3.98</v>
      </c>
      <c r="EK58">
        <v>1</v>
      </c>
      <c r="EL58">
        <v>1</v>
      </c>
      <c r="EM58">
        <v>2.6943999999999999</v>
      </c>
      <c r="EP58">
        <v>1</v>
      </c>
      <c r="EQ58">
        <v>1</v>
      </c>
      <c r="ER58">
        <v>34.246000000000002</v>
      </c>
      <c r="ES58">
        <v>34.762</v>
      </c>
      <c r="ET58">
        <v>34.085099999999997</v>
      </c>
      <c r="EU58">
        <v>34.597099999999998</v>
      </c>
      <c r="EV58">
        <v>90.292599999999993</v>
      </c>
      <c r="EW58">
        <v>18.335799999999999</v>
      </c>
      <c r="EX58">
        <v>63.207999999999998</v>
      </c>
      <c r="EY58">
        <v>198.499</v>
      </c>
      <c r="EZ58">
        <v>0</v>
      </c>
      <c r="FA58">
        <v>-382.29599999999999</v>
      </c>
      <c r="FB58">
        <v>0</v>
      </c>
      <c r="FC58">
        <v>0</v>
      </c>
      <c r="FD58">
        <v>134.46700000000001</v>
      </c>
      <c r="FE58">
        <v>181.167</v>
      </c>
      <c r="FF58">
        <v>457.98599999999999</v>
      </c>
      <c r="FG58">
        <v>35.051499999999997</v>
      </c>
      <c r="FH58">
        <v>796.71199999999999</v>
      </c>
      <c r="FI58">
        <v>0</v>
      </c>
      <c r="FJ58">
        <v>0</v>
      </c>
      <c r="FK58">
        <v>0</v>
      </c>
      <c r="FL58">
        <v>276.30599999999998</v>
      </c>
      <c r="FM58">
        <v>276.30599999999998</v>
      </c>
      <c r="FN58">
        <v>55.843699999999998</v>
      </c>
      <c r="FO58">
        <v>10.6465</v>
      </c>
      <c r="FP58">
        <v>31.603999999999999</v>
      </c>
      <c r="FQ58">
        <v>98.309299999999993</v>
      </c>
      <c r="FR58">
        <v>-127.432</v>
      </c>
      <c r="FS58">
        <v>67.2333</v>
      </c>
      <c r="FT58">
        <v>90.8977</v>
      </c>
      <c r="FU58">
        <v>228.99299999999999</v>
      </c>
      <c r="FV58">
        <v>17.5258</v>
      </c>
      <c r="FW58">
        <v>473.62200000000001</v>
      </c>
      <c r="FX58">
        <v>0</v>
      </c>
      <c r="FY58">
        <v>0</v>
      </c>
      <c r="FZ58">
        <v>276.30599999999998</v>
      </c>
      <c r="GA58">
        <v>276.30599999999998</v>
      </c>
      <c r="GB58">
        <v>2.6943999999999999</v>
      </c>
      <c r="GC58">
        <v>4283.95</v>
      </c>
      <c r="GD58">
        <v>2103.7199999999998</v>
      </c>
      <c r="GE58">
        <v>49.106900000000003</v>
      </c>
      <c r="GF58">
        <v>2.6943999999999999</v>
      </c>
      <c r="GG58">
        <v>4283.95</v>
      </c>
      <c r="GH58">
        <v>2102.02</v>
      </c>
      <c r="GI58">
        <v>49.067300000000003</v>
      </c>
      <c r="GJ58">
        <v>0</v>
      </c>
      <c r="GK58">
        <v>0</v>
      </c>
      <c r="GN58" t="s">
        <v>953</v>
      </c>
    </row>
    <row r="59" spans="1:196" x14ac:dyDescent="0.3">
      <c r="A59" s="110">
        <v>45981.675381944442</v>
      </c>
      <c r="B59" t="s">
        <v>954</v>
      </c>
      <c r="D59">
        <v>8</v>
      </c>
      <c r="E59">
        <v>1</v>
      </c>
      <c r="F59">
        <v>2700</v>
      </c>
      <c r="G59" t="s">
        <v>452</v>
      </c>
      <c r="H59" t="s">
        <v>453</v>
      </c>
      <c r="I59">
        <v>0.49</v>
      </c>
      <c r="J59">
        <v>0.42</v>
      </c>
      <c r="K59">
        <v>3.4</v>
      </c>
      <c r="L59">
        <v>121</v>
      </c>
      <c r="M59">
        <v>294.06599999999997</v>
      </c>
      <c r="N59">
        <v>589.43100000000004</v>
      </c>
      <c r="O59">
        <v>352.928</v>
      </c>
      <c r="P59">
        <v>1109.3599999999999</v>
      </c>
      <c r="Q59">
        <v>0</v>
      </c>
      <c r="R59">
        <v>-4786.0600000000004</v>
      </c>
      <c r="S59">
        <v>0</v>
      </c>
      <c r="T59">
        <v>0</v>
      </c>
      <c r="U59">
        <v>615.745</v>
      </c>
      <c r="V59">
        <v>1084.9100000000001</v>
      </c>
      <c r="W59">
        <v>2371.31</v>
      </c>
      <c r="X59">
        <v>151.51499999999999</v>
      </c>
      <c r="Y59">
        <v>1783.21</v>
      </c>
      <c r="Z59">
        <v>2345.79</v>
      </c>
      <c r="AA59">
        <v>202.58600000000001</v>
      </c>
      <c r="AB59">
        <v>0</v>
      </c>
      <c r="AC59">
        <v>0</v>
      </c>
      <c r="AD59">
        <v>0</v>
      </c>
      <c r="AE59">
        <v>47.252000000000002</v>
      </c>
      <c r="AF59">
        <v>47.252000000000002</v>
      </c>
      <c r="AG59">
        <v>0</v>
      </c>
      <c r="AH59">
        <v>0.93</v>
      </c>
      <c r="AI59">
        <v>1.55</v>
      </c>
      <c r="AJ59">
        <v>0.88</v>
      </c>
      <c r="AK59">
        <v>2.7</v>
      </c>
      <c r="AL59">
        <v>0</v>
      </c>
      <c r="AM59">
        <v>-5.0599999999999996</v>
      </c>
      <c r="AN59">
        <v>0</v>
      </c>
      <c r="AO59">
        <v>0</v>
      </c>
      <c r="AP59">
        <v>1.63</v>
      </c>
      <c r="AQ59">
        <v>4.75</v>
      </c>
      <c r="AR59">
        <v>6.04</v>
      </c>
      <c r="AS59">
        <v>0.41</v>
      </c>
      <c r="AT59">
        <v>13.83</v>
      </c>
      <c r="AU59">
        <v>6.06</v>
      </c>
      <c r="AV59">
        <v>0.44</v>
      </c>
      <c r="AW59">
        <v>0.27</v>
      </c>
      <c r="AX59">
        <v>0.22</v>
      </c>
      <c r="AY59">
        <v>0.68</v>
      </c>
      <c r="AZ59">
        <v>-0.94</v>
      </c>
      <c r="BA59">
        <v>0</v>
      </c>
      <c r="BB59">
        <v>0</v>
      </c>
      <c r="BC59">
        <v>0.47</v>
      </c>
      <c r="BD59">
        <v>2.21</v>
      </c>
      <c r="BE59">
        <v>1.6</v>
      </c>
      <c r="BF59">
        <v>0.12</v>
      </c>
      <c r="BG59">
        <v>5.07</v>
      </c>
      <c r="BH59">
        <v>0.11175</v>
      </c>
      <c r="BI59">
        <v>2.8642600000000001E-2</v>
      </c>
      <c r="BJ59">
        <v>4.0300700000000002E-2</v>
      </c>
      <c r="BK59">
        <v>9.74241E-2</v>
      </c>
      <c r="BL59">
        <v>0</v>
      </c>
      <c r="BM59">
        <v>-1.54676E-2</v>
      </c>
      <c r="BN59">
        <v>0</v>
      </c>
      <c r="BO59">
        <v>0</v>
      </c>
      <c r="BP59">
        <v>7.1403599999999998E-2</v>
      </c>
      <c r="BQ59">
        <v>9.7159400000000007E-2</v>
      </c>
      <c r="BR59">
        <v>0.28698899999999999</v>
      </c>
      <c r="BS59">
        <v>2.56469E-2</v>
      </c>
      <c r="BT59">
        <v>0.74384899999999998</v>
      </c>
      <c r="BU59">
        <v>0.27811799999999998</v>
      </c>
      <c r="BV59">
        <v>374.113</v>
      </c>
      <c r="BW59">
        <v>719.20500000000004</v>
      </c>
      <c r="BX59">
        <v>352.928</v>
      </c>
      <c r="BY59">
        <v>1090.22</v>
      </c>
      <c r="BZ59">
        <v>-4786.0600000000004</v>
      </c>
      <c r="CA59">
        <v>615.745</v>
      </c>
      <c r="CB59">
        <v>1092.01</v>
      </c>
      <c r="CC59">
        <v>2371.31</v>
      </c>
      <c r="CD59">
        <v>151.51499999999999</v>
      </c>
      <c r="CE59">
        <v>1980.99</v>
      </c>
      <c r="CF59">
        <v>2536.46</v>
      </c>
      <c r="CG59">
        <v>269.82299999999998</v>
      </c>
      <c r="CH59">
        <v>0</v>
      </c>
      <c r="CI59">
        <v>0</v>
      </c>
      <c r="CJ59">
        <v>47.252000000000002</v>
      </c>
      <c r="CK59">
        <v>47.252000000000002</v>
      </c>
      <c r="CL59">
        <v>0</v>
      </c>
      <c r="CM59">
        <v>1.18</v>
      </c>
      <c r="CN59">
        <v>1.83</v>
      </c>
      <c r="CO59">
        <v>0.88</v>
      </c>
      <c r="CP59">
        <v>2.66</v>
      </c>
      <c r="CQ59">
        <v>-5.15</v>
      </c>
      <c r="CR59">
        <v>1.63</v>
      </c>
      <c r="CS59">
        <v>4.7699999999999996</v>
      </c>
      <c r="CT59">
        <v>6.04</v>
      </c>
      <c r="CU59">
        <v>0.41</v>
      </c>
      <c r="CV59">
        <v>14.25</v>
      </c>
      <c r="CW59">
        <v>6.55</v>
      </c>
      <c r="CX59">
        <v>0.53</v>
      </c>
      <c r="CY59">
        <v>0.31</v>
      </c>
      <c r="CZ59">
        <v>0.22</v>
      </c>
      <c r="DA59">
        <v>3.94</v>
      </c>
      <c r="DB59">
        <v>-0.94</v>
      </c>
      <c r="DC59">
        <v>0.47</v>
      </c>
      <c r="DD59">
        <v>2.2200000000000002</v>
      </c>
      <c r="DE59">
        <v>1.6</v>
      </c>
      <c r="DF59">
        <v>0.12</v>
      </c>
      <c r="DG59">
        <v>8.4700000000000006</v>
      </c>
      <c r="DH59">
        <v>0.14921499999999999</v>
      </c>
      <c r="DI59">
        <v>2.9960799999999999E-2</v>
      </c>
      <c r="DJ59">
        <v>4.0300700000000002E-2</v>
      </c>
      <c r="DK59">
        <v>9.4040299999999993E-2</v>
      </c>
      <c r="DL59">
        <v>-1.54676E-2</v>
      </c>
      <c r="DM59">
        <v>7.1403599999999998E-2</v>
      </c>
      <c r="DN59">
        <v>9.72798E-2</v>
      </c>
      <c r="DO59">
        <v>0.28698899999999999</v>
      </c>
      <c r="DP59">
        <v>2.56469E-2</v>
      </c>
      <c r="DQ59">
        <v>0.77936799999999995</v>
      </c>
      <c r="DR59">
        <v>0.31351699999999999</v>
      </c>
      <c r="DS59" t="s">
        <v>908</v>
      </c>
      <c r="DT59" t="s">
        <v>700</v>
      </c>
      <c r="DU59" t="s">
        <v>909</v>
      </c>
      <c r="DV59" t="s">
        <v>455</v>
      </c>
      <c r="DW59">
        <v>3.55194E-2</v>
      </c>
      <c r="DX59">
        <v>3.5399E-2</v>
      </c>
      <c r="EC59">
        <v>6.06</v>
      </c>
      <c r="ED59">
        <v>0</v>
      </c>
      <c r="EE59">
        <v>6.55</v>
      </c>
      <c r="EF59">
        <v>0</v>
      </c>
      <c r="EG59">
        <v>1.61</v>
      </c>
      <c r="EH59">
        <v>0</v>
      </c>
      <c r="EI59">
        <v>1.1100000000000001</v>
      </c>
      <c r="EJ59">
        <v>3.89</v>
      </c>
      <c r="EK59">
        <v>1</v>
      </c>
      <c r="EL59">
        <v>1</v>
      </c>
      <c r="EM59">
        <v>2.9521999999999999</v>
      </c>
      <c r="EP59">
        <v>1</v>
      </c>
      <c r="EQ59">
        <v>1</v>
      </c>
      <c r="ER59">
        <v>31.077999999999999</v>
      </c>
      <c r="ES59">
        <v>31.529</v>
      </c>
      <c r="ET59">
        <v>30.9634</v>
      </c>
      <c r="EU59">
        <v>31.4116</v>
      </c>
      <c r="EV59">
        <v>125.075</v>
      </c>
      <c r="EW59">
        <v>76.304000000000002</v>
      </c>
      <c r="EX59">
        <v>63.675199999999997</v>
      </c>
      <c r="EY59">
        <v>194.077</v>
      </c>
      <c r="EZ59">
        <v>0</v>
      </c>
      <c r="FA59">
        <v>-402.88099999999997</v>
      </c>
      <c r="FB59">
        <v>0</v>
      </c>
      <c r="FC59">
        <v>0</v>
      </c>
      <c r="FD59">
        <v>134.46700000000001</v>
      </c>
      <c r="FE59">
        <v>182.34299999999999</v>
      </c>
      <c r="FF59">
        <v>457.98599999999999</v>
      </c>
      <c r="FG59">
        <v>35.051499999999997</v>
      </c>
      <c r="FH59">
        <v>866.09699999999998</v>
      </c>
      <c r="FI59">
        <v>0</v>
      </c>
      <c r="FJ59">
        <v>0</v>
      </c>
      <c r="FK59">
        <v>0</v>
      </c>
      <c r="FL59">
        <v>276.30599999999998</v>
      </c>
      <c r="FM59">
        <v>276.30599999999998</v>
      </c>
      <c r="FN59">
        <v>78.630300000000005</v>
      </c>
      <c r="FO59">
        <v>43.944000000000003</v>
      </c>
      <c r="FP59">
        <v>31.837599999999998</v>
      </c>
      <c r="FQ59">
        <v>95.717799999999997</v>
      </c>
      <c r="FR59">
        <v>-134.29400000000001</v>
      </c>
      <c r="FS59">
        <v>67.2333</v>
      </c>
      <c r="FT59">
        <v>91.542900000000003</v>
      </c>
      <c r="FU59">
        <v>228.99299999999999</v>
      </c>
      <c r="FV59">
        <v>17.5258</v>
      </c>
      <c r="FW59">
        <v>521.13099999999997</v>
      </c>
      <c r="FX59">
        <v>0</v>
      </c>
      <c r="FY59">
        <v>0</v>
      </c>
      <c r="FZ59">
        <v>276.30599999999998</v>
      </c>
      <c r="GA59">
        <v>276.30599999999998</v>
      </c>
      <c r="GB59">
        <v>2.9521999999999999</v>
      </c>
      <c r="GC59">
        <v>4787.46</v>
      </c>
      <c r="GD59">
        <v>2429.08</v>
      </c>
      <c r="GE59">
        <v>50.738300000000002</v>
      </c>
      <c r="GF59">
        <v>2.9521999999999999</v>
      </c>
      <c r="GG59">
        <v>4787.46</v>
      </c>
      <c r="GH59">
        <v>2379.5</v>
      </c>
      <c r="GI59">
        <v>49.7027</v>
      </c>
      <c r="GJ59">
        <v>0</v>
      </c>
      <c r="GK59">
        <v>0</v>
      </c>
      <c r="GN59" t="s">
        <v>955</v>
      </c>
    </row>
    <row r="60" spans="1:196" x14ac:dyDescent="0.3">
      <c r="A60" s="110">
        <v>45981.676215277781</v>
      </c>
      <c r="B60" t="s">
        <v>956</v>
      </c>
      <c r="D60">
        <v>9</v>
      </c>
      <c r="E60">
        <v>1</v>
      </c>
      <c r="F60">
        <v>2700</v>
      </c>
      <c r="G60" t="s">
        <v>452</v>
      </c>
      <c r="H60" t="s">
        <v>453</v>
      </c>
      <c r="I60">
        <v>0.54</v>
      </c>
      <c r="J60">
        <v>0.46</v>
      </c>
      <c r="K60">
        <v>3.43</v>
      </c>
      <c r="L60">
        <v>121</v>
      </c>
      <c r="M60">
        <v>480.18599999999998</v>
      </c>
      <c r="N60">
        <v>579.98199999999997</v>
      </c>
      <c r="O60">
        <v>349.64499999999998</v>
      </c>
      <c r="P60">
        <v>1145.79</v>
      </c>
      <c r="Q60">
        <v>0</v>
      </c>
      <c r="R60">
        <v>-5080.0600000000004</v>
      </c>
      <c r="S60">
        <v>0</v>
      </c>
      <c r="T60">
        <v>0</v>
      </c>
      <c r="U60">
        <v>615.745</v>
      </c>
      <c r="V60">
        <v>1075.72</v>
      </c>
      <c r="W60">
        <v>2371.31</v>
      </c>
      <c r="X60">
        <v>151.51499999999999</v>
      </c>
      <c r="Y60">
        <v>1689.83</v>
      </c>
      <c r="Z60">
        <v>2555.6</v>
      </c>
      <c r="AA60">
        <v>192.346</v>
      </c>
      <c r="AB60">
        <v>0</v>
      </c>
      <c r="AC60">
        <v>0</v>
      </c>
      <c r="AD60">
        <v>0</v>
      </c>
      <c r="AE60">
        <v>47.252000000000002</v>
      </c>
      <c r="AF60">
        <v>47.252000000000002</v>
      </c>
      <c r="AG60">
        <v>0</v>
      </c>
      <c r="AH60">
        <v>1.51</v>
      </c>
      <c r="AI60">
        <v>1.57</v>
      </c>
      <c r="AJ60">
        <v>0.87</v>
      </c>
      <c r="AK60">
        <v>2.79</v>
      </c>
      <c r="AL60">
        <v>0</v>
      </c>
      <c r="AM60">
        <v>-5.23</v>
      </c>
      <c r="AN60">
        <v>0</v>
      </c>
      <c r="AO60">
        <v>0</v>
      </c>
      <c r="AP60">
        <v>1.63</v>
      </c>
      <c r="AQ60">
        <v>4.7300000000000004</v>
      </c>
      <c r="AR60">
        <v>6.03</v>
      </c>
      <c r="AS60">
        <v>0.41</v>
      </c>
      <c r="AT60">
        <v>14.31</v>
      </c>
      <c r="AU60">
        <v>6.74</v>
      </c>
      <c r="AV60">
        <v>0.7</v>
      </c>
      <c r="AW60">
        <v>0.27</v>
      </c>
      <c r="AX60">
        <v>0.22</v>
      </c>
      <c r="AY60">
        <v>0.71</v>
      </c>
      <c r="AZ60">
        <v>-0.99</v>
      </c>
      <c r="BA60">
        <v>0</v>
      </c>
      <c r="BB60">
        <v>0</v>
      </c>
      <c r="BC60">
        <v>0.47</v>
      </c>
      <c r="BD60">
        <v>2.2000000000000002</v>
      </c>
      <c r="BE60">
        <v>1.6</v>
      </c>
      <c r="BF60">
        <v>0.12</v>
      </c>
      <c r="BG60">
        <v>5.3</v>
      </c>
      <c r="BH60">
        <v>0.17938399999999999</v>
      </c>
      <c r="BI60">
        <v>2.9133200000000001E-2</v>
      </c>
      <c r="BJ60">
        <v>3.9925799999999997E-2</v>
      </c>
      <c r="BK60">
        <v>9.9248600000000006E-2</v>
      </c>
      <c r="BL60">
        <v>0</v>
      </c>
      <c r="BM60">
        <v>-1.83836E-2</v>
      </c>
      <c r="BN60">
        <v>0</v>
      </c>
      <c r="BO60">
        <v>0</v>
      </c>
      <c r="BP60">
        <v>7.1403599999999998E-2</v>
      </c>
      <c r="BQ60">
        <v>9.6300499999999997E-2</v>
      </c>
      <c r="BR60">
        <v>0.28698899999999999</v>
      </c>
      <c r="BS60">
        <v>2.56469E-2</v>
      </c>
      <c r="BT60">
        <v>0.80964800000000003</v>
      </c>
      <c r="BU60">
        <v>0.347692</v>
      </c>
      <c r="BV60">
        <v>561.81299999999999</v>
      </c>
      <c r="BW60">
        <v>729.83900000000006</v>
      </c>
      <c r="BX60">
        <v>349.64499999999998</v>
      </c>
      <c r="BY60">
        <v>1120.76</v>
      </c>
      <c r="BZ60">
        <v>-5080.0600000000004</v>
      </c>
      <c r="CA60">
        <v>615.745</v>
      </c>
      <c r="CB60">
        <v>1083.0999999999999</v>
      </c>
      <c r="CC60">
        <v>2371.31</v>
      </c>
      <c r="CD60">
        <v>151.51499999999999</v>
      </c>
      <c r="CE60">
        <v>1903.67</v>
      </c>
      <c r="CF60">
        <v>2762.06</v>
      </c>
      <c r="CG60">
        <v>261.20800000000003</v>
      </c>
      <c r="CH60">
        <v>0</v>
      </c>
      <c r="CI60">
        <v>0</v>
      </c>
      <c r="CJ60">
        <v>47.252000000000002</v>
      </c>
      <c r="CK60">
        <v>47.252000000000002</v>
      </c>
      <c r="CL60">
        <v>0</v>
      </c>
      <c r="CM60">
        <v>1.77</v>
      </c>
      <c r="CN60">
        <v>1.91</v>
      </c>
      <c r="CO60">
        <v>0.87</v>
      </c>
      <c r="CP60">
        <v>2.73</v>
      </c>
      <c r="CQ60">
        <v>-5.33</v>
      </c>
      <c r="CR60">
        <v>1.63</v>
      </c>
      <c r="CS60">
        <v>4.75</v>
      </c>
      <c r="CT60">
        <v>6.03</v>
      </c>
      <c r="CU60">
        <v>0.41</v>
      </c>
      <c r="CV60">
        <v>14.77</v>
      </c>
      <c r="CW60">
        <v>7.28</v>
      </c>
      <c r="CX60">
        <v>0.8</v>
      </c>
      <c r="CY60">
        <v>0.32</v>
      </c>
      <c r="CZ60">
        <v>0.22</v>
      </c>
      <c r="DA60">
        <v>3.98</v>
      </c>
      <c r="DB60">
        <v>-0.99</v>
      </c>
      <c r="DC60">
        <v>0.47</v>
      </c>
      <c r="DD60">
        <v>2.21</v>
      </c>
      <c r="DE60">
        <v>1.6</v>
      </c>
      <c r="DF60">
        <v>0.12</v>
      </c>
      <c r="DG60">
        <v>8.73</v>
      </c>
      <c r="DH60">
        <v>0.219277</v>
      </c>
      <c r="DI60">
        <v>3.07786E-2</v>
      </c>
      <c r="DJ60">
        <v>3.9925799999999997E-2</v>
      </c>
      <c r="DK60">
        <v>9.6502099999999993E-2</v>
      </c>
      <c r="DL60">
        <v>-1.83836E-2</v>
      </c>
      <c r="DM60">
        <v>7.1403599999999998E-2</v>
      </c>
      <c r="DN60">
        <v>9.6562300000000004E-2</v>
      </c>
      <c r="DO60">
        <v>0.28698899999999999</v>
      </c>
      <c r="DP60">
        <v>2.56469E-2</v>
      </c>
      <c r="DQ60">
        <v>0.84870199999999996</v>
      </c>
      <c r="DR60">
        <v>0.38648399999999999</v>
      </c>
      <c r="DS60" t="s">
        <v>908</v>
      </c>
      <c r="DT60" t="s">
        <v>700</v>
      </c>
      <c r="DU60" t="s">
        <v>909</v>
      </c>
      <c r="DV60" t="s">
        <v>455</v>
      </c>
      <c r="DW60">
        <v>3.9053499999999998E-2</v>
      </c>
      <c r="DX60">
        <v>3.8791800000000001E-2</v>
      </c>
      <c r="EC60">
        <v>6.74</v>
      </c>
      <c r="ED60">
        <v>0</v>
      </c>
      <c r="EE60">
        <v>7.28</v>
      </c>
      <c r="EF60">
        <v>0</v>
      </c>
      <c r="EG60">
        <v>1.9</v>
      </c>
      <c r="EH60">
        <v>0</v>
      </c>
      <c r="EI60">
        <v>1.39</v>
      </c>
      <c r="EJ60">
        <v>3.93</v>
      </c>
      <c r="EK60">
        <v>1</v>
      </c>
      <c r="EL60">
        <v>1</v>
      </c>
      <c r="EM60">
        <v>3.0150999999999999</v>
      </c>
      <c r="EP60">
        <v>1</v>
      </c>
      <c r="EQ60">
        <v>1</v>
      </c>
      <c r="ER60">
        <v>30.904</v>
      </c>
      <c r="ES60">
        <v>31.350999999999999</v>
      </c>
      <c r="ET60">
        <v>30.8005</v>
      </c>
      <c r="EU60">
        <v>31.2454</v>
      </c>
      <c r="EV60">
        <v>199.45</v>
      </c>
      <c r="EW60">
        <v>75.986900000000006</v>
      </c>
      <c r="EX60">
        <v>63.082999999999998</v>
      </c>
      <c r="EY60">
        <v>202.13900000000001</v>
      </c>
      <c r="EZ60">
        <v>0</v>
      </c>
      <c r="FA60">
        <v>-422.94799999999998</v>
      </c>
      <c r="FB60">
        <v>0</v>
      </c>
      <c r="FC60">
        <v>0</v>
      </c>
      <c r="FD60">
        <v>134.46700000000001</v>
      </c>
      <c r="FE60">
        <v>180.81899999999999</v>
      </c>
      <c r="FF60">
        <v>457.98599999999999</v>
      </c>
      <c r="FG60">
        <v>35.051499999999997</v>
      </c>
      <c r="FH60">
        <v>926.03399999999999</v>
      </c>
      <c r="FI60">
        <v>0</v>
      </c>
      <c r="FJ60">
        <v>0</v>
      </c>
      <c r="FK60">
        <v>0</v>
      </c>
      <c r="FL60">
        <v>276.30599999999998</v>
      </c>
      <c r="FM60">
        <v>276.30599999999998</v>
      </c>
      <c r="FN60">
        <v>116.8</v>
      </c>
      <c r="FO60">
        <v>44.593200000000003</v>
      </c>
      <c r="FP60">
        <v>31.541499999999999</v>
      </c>
      <c r="FQ60">
        <v>98.816100000000006</v>
      </c>
      <c r="FR60">
        <v>-140.983</v>
      </c>
      <c r="FS60">
        <v>67.2333</v>
      </c>
      <c r="FT60">
        <v>90.802599999999998</v>
      </c>
      <c r="FU60">
        <v>228.99299999999999</v>
      </c>
      <c r="FV60">
        <v>17.5258</v>
      </c>
      <c r="FW60">
        <v>555.32299999999998</v>
      </c>
      <c r="FX60">
        <v>0</v>
      </c>
      <c r="FY60">
        <v>0</v>
      </c>
      <c r="FZ60">
        <v>276.30599999999998</v>
      </c>
      <c r="GA60">
        <v>276.30599999999998</v>
      </c>
      <c r="GB60">
        <v>3.0150999999999999</v>
      </c>
      <c r="GC60">
        <v>5081.55</v>
      </c>
      <c r="GD60">
        <v>2651.12</v>
      </c>
      <c r="GE60">
        <v>52.171399999999998</v>
      </c>
      <c r="GF60">
        <v>3.0150999999999999</v>
      </c>
      <c r="GG60">
        <v>5081.55</v>
      </c>
      <c r="GH60">
        <v>2594.39</v>
      </c>
      <c r="GI60">
        <v>51.055100000000003</v>
      </c>
      <c r="GJ60">
        <v>0</v>
      </c>
      <c r="GK60">
        <v>0</v>
      </c>
      <c r="GN60" t="s">
        <v>957</v>
      </c>
    </row>
    <row r="61" spans="1:196" x14ac:dyDescent="0.3">
      <c r="A61" s="110">
        <v>45981.677071759259</v>
      </c>
      <c r="B61" t="s">
        <v>958</v>
      </c>
      <c r="D61">
        <v>10</v>
      </c>
      <c r="E61">
        <v>1</v>
      </c>
      <c r="F61">
        <v>2700</v>
      </c>
      <c r="G61" t="s">
        <v>452</v>
      </c>
      <c r="H61" t="s">
        <v>453</v>
      </c>
      <c r="I61">
        <v>0.65</v>
      </c>
      <c r="J61">
        <v>0.52</v>
      </c>
      <c r="K61">
        <v>3.37</v>
      </c>
      <c r="L61">
        <v>152</v>
      </c>
      <c r="M61">
        <v>506.67700000000002</v>
      </c>
      <c r="N61">
        <v>873.18100000000004</v>
      </c>
      <c r="O61">
        <v>347.46100000000001</v>
      </c>
      <c r="P61">
        <v>1113.73</v>
      </c>
      <c r="Q61">
        <v>0</v>
      </c>
      <c r="R61">
        <v>-5196.72</v>
      </c>
      <c r="S61">
        <v>0</v>
      </c>
      <c r="T61">
        <v>0</v>
      </c>
      <c r="U61">
        <v>615.745</v>
      </c>
      <c r="V61">
        <v>1083.04</v>
      </c>
      <c r="W61">
        <v>2371.31</v>
      </c>
      <c r="X61">
        <v>151.51499999999999</v>
      </c>
      <c r="Y61">
        <v>1865.94</v>
      </c>
      <c r="Z61">
        <v>2841.05</v>
      </c>
      <c r="AA61">
        <v>300.45299999999997</v>
      </c>
      <c r="AB61">
        <v>0</v>
      </c>
      <c r="AC61">
        <v>0</v>
      </c>
      <c r="AD61">
        <v>0</v>
      </c>
      <c r="AE61">
        <v>47.252000000000002</v>
      </c>
      <c r="AF61">
        <v>47.252000000000002</v>
      </c>
      <c r="AG61">
        <v>0</v>
      </c>
      <c r="AH61">
        <v>1.6</v>
      </c>
      <c r="AI61">
        <v>2.2000000000000002</v>
      </c>
      <c r="AJ61">
        <v>0.86</v>
      </c>
      <c r="AK61">
        <v>2.71</v>
      </c>
      <c r="AL61">
        <v>0</v>
      </c>
      <c r="AM61">
        <v>-5.49</v>
      </c>
      <c r="AN61">
        <v>0</v>
      </c>
      <c r="AO61">
        <v>0</v>
      </c>
      <c r="AP61">
        <v>1.63</v>
      </c>
      <c r="AQ61">
        <v>4.75</v>
      </c>
      <c r="AR61">
        <v>6.03</v>
      </c>
      <c r="AS61">
        <v>0.41</v>
      </c>
      <c r="AT61">
        <v>14.7</v>
      </c>
      <c r="AU61">
        <v>7.37</v>
      </c>
      <c r="AV61">
        <v>0.72</v>
      </c>
      <c r="AW61">
        <v>0.35</v>
      </c>
      <c r="AX61">
        <v>0.22</v>
      </c>
      <c r="AY61">
        <v>0.69</v>
      </c>
      <c r="AZ61">
        <v>-1.01</v>
      </c>
      <c r="BA61">
        <v>0</v>
      </c>
      <c r="BB61">
        <v>0</v>
      </c>
      <c r="BC61">
        <v>0.47</v>
      </c>
      <c r="BD61">
        <v>2.21</v>
      </c>
      <c r="BE61">
        <v>1.6</v>
      </c>
      <c r="BF61">
        <v>0.12</v>
      </c>
      <c r="BG61">
        <v>5.37</v>
      </c>
      <c r="BH61">
        <v>0.20745</v>
      </c>
      <c r="BI61">
        <v>3.01359E-2</v>
      </c>
      <c r="BJ61">
        <v>3.9676400000000001E-2</v>
      </c>
      <c r="BK61">
        <v>9.8815399999999998E-2</v>
      </c>
      <c r="BL61">
        <v>0</v>
      </c>
      <c r="BM61">
        <v>-1.9610099999999998E-2</v>
      </c>
      <c r="BN61">
        <v>0</v>
      </c>
      <c r="BO61">
        <v>0</v>
      </c>
      <c r="BP61">
        <v>7.1403599999999998E-2</v>
      </c>
      <c r="BQ61">
        <v>9.6296599999999996E-2</v>
      </c>
      <c r="BR61">
        <v>0.28698899999999999</v>
      </c>
      <c r="BS61">
        <v>2.56469E-2</v>
      </c>
      <c r="BT61">
        <v>0.83680399999999999</v>
      </c>
      <c r="BU61">
        <v>0.37607800000000002</v>
      </c>
      <c r="BV61">
        <v>585.55399999999997</v>
      </c>
      <c r="BW61">
        <v>1074.24</v>
      </c>
      <c r="BX61">
        <v>347.46100000000001</v>
      </c>
      <c r="BY61">
        <v>1094.32</v>
      </c>
      <c r="BZ61">
        <v>-5196.72</v>
      </c>
      <c r="CA61">
        <v>615.745</v>
      </c>
      <c r="CB61">
        <v>1089.67</v>
      </c>
      <c r="CC61">
        <v>2371.31</v>
      </c>
      <c r="CD61">
        <v>151.51499999999999</v>
      </c>
      <c r="CE61">
        <v>2133.09</v>
      </c>
      <c r="CF61">
        <v>3101.58</v>
      </c>
      <c r="CG61">
        <v>376.75299999999999</v>
      </c>
      <c r="CH61">
        <v>0</v>
      </c>
      <c r="CI61">
        <v>0</v>
      </c>
      <c r="CJ61">
        <v>47.252000000000002</v>
      </c>
      <c r="CK61">
        <v>47.252000000000002</v>
      </c>
      <c r="CL61">
        <v>0</v>
      </c>
      <c r="CM61">
        <v>1.87</v>
      </c>
      <c r="CN61">
        <v>2.63</v>
      </c>
      <c r="CO61">
        <v>0.86</v>
      </c>
      <c r="CP61">
        <v>2.66</v>
      </c>
      <c r="CQ61">
        <v>-5.63</v>
      </c>
      <c r="CR61">
        <v>1.63</v>
      </c>
      <c r="CS61">
        <v>4.76</v>
      </c>
      <c r="CT61">
        <v>6.03</v>
      </c>
      <c r="CU61">
        <v>0.41</v>
      </c>
      <c r="CV61">
        <v>15.22</v>
      </c>
      <c r="CW61">
        <v>8.02</v>
      </c>
      <c r="CX61">
        <v>0.81</v>
      </c>
      <c r="CY61">
        <v>0.41</v>
      </c>
      <c r="CZ61">
        <v>0.22</v>
      </c>
      <c r="DA61">
        <v>3.91</v>
      </c>
      <c r="DB61">
        <v>-1.01</v>
      </c>
      <c r="DC61">
        <v>0.47</v>
      </c>
      <c r="DD61">
        <v>2.21</v>
      </c>
      <c r="DE61">
        <v>1.6</v>
      </c>
      <c r="DF61">
        <v>0.12</v>
      </c>
      <c r="DG61">
        <v>8.74</v>
      </c>
      <c r="DH61">
        <v>0.26623000000000002</v>
      </c>
      <c r="DI61">
        <v>3.1973000000000001E-2</v>
      </c>
      <c r="DJ61">
        <v>3.9676400000000001E-2</v>
      </c>
      <c r="DK61">
        <v>9.5352199999999998E-2</v>
      </c>
      <c r="DL61">
        <v>-1.9610099999999998E-2</v>
      </c>
      <c r="DM61">
        <v>7.1403599999999998E-2</v>
      </c>
      <c r="DN61">
        <v>9.6518999999999994E-2</v>
      </c>
      <c r="DO61">
        <v>0.28698899999999999</v>
      </c>
      <c r="DP61">
        <v>2.56469E-2</v>
      </c>
      <c r="DQ61">
        <v>0.89417999999999997</v>
      </c>
      <c r="DR61">
        <v>0.43323200000000001</v>
      </c>
      <c r="DS61" t="s">
        <v>908</v>
      </c>
      <c r="DT61" t="s">
        <v>700</v>
      </c>
      <c r="DU61" t="s">
        <v>909</v>
      </c>
      <c r="DV61" t="s">
        <v>455</v>
      </c>
      <c r="DW61">
        <v>5.7376299999999998E-2</v>
      </c>
      <c r="DX61">
        <v>5.7153900000000001E-2</v>
      </c>
      <c r="EC61">
        <v>7.37</v>
      </c>
      <c r="ED61">
        <v>0</v>
      </c>
      <c r="EE61">
        <v>8.02</v>
      </c>
      <c r="EF61">
        <v>0</v>
      </c>
      <c r="EG61">
        <v>1.98</v>
      </c>
      <c r="EH61">
        <v>0</v>
      </c>
      <c r="EI61">
        <v>1.49</v>
      </c>
      <c r="EJ61">
        <v>3.86</v>
      </c>
      <c r="EK61">
        <v>1</v>
      </c>
      <c r="EL61">
        <v>1</v>
      </c>
      <c r="EM61">
        <v>3.1029</v>
      </c>
      <c r="EP61">
        <v>1</v>
      </c>
      <c r="EQ61">
        <v>1</v>
      </c>
      <c r="ER61">
        <v>33.286000000000001</v>
      </c>
      <c r="ES61">
        <v>33.780999999999999</v>
      </c>
      <c r="ET61">
        <v>33.222999999999999</v>
      </c>
      <c r="EU61">
        <v>33.717399999999998</v>
      </c>
      <c r="EV61">
        <v>204.34700000000001</v>
      </c>
      <c r="EW61">
        <v>100.27</v>
      </c>
      <c r="EX61">
        <v>62.688899999999997</v>
      </c>
      <c r="EY61">
        <v>197.75800000000001</v>
      </c>
      <c r="EZ61">
        <v>0</v>
      </c>
      <c r="FA61">
        <v>-432.84300000000002</v>
      </c>
      <c r="FB61">
        <v>0</v>
      </c>
      <c r="FC61">
        <v>0</v>
      </c>
      <c r="FD61">
        <v>134.46700000000001</v>
      </c>
      <c r="FE61">
        <v>181.53700000000001</v>
      </c>
      <c r="FF61">
        <v>457.98599999999999</v>
      </c>
      <c r="FG61">
        <v>35.051499999999997</v>
      </c>
      <c r="FH61">
        <v>941.26300000000003</v>
      </c>
      <c r="FI61">
        <v>0</v>
      </c>
      <c r="FJ61">
        <v>0</v>
      </c>
      <c r="FK61">
        <v>0</v>
      </c>
      <c r="FL61">
        <v>276.30599999999998</v>
      </c>
      <c r="FM61">
        <v>276.30599999999998</v>
      </c>
      <c r="FN61">
        <v>117.979</v>
      </c>
      <c r="FO61">
        <v>57.456600000000002</v>
      </c>
      <c r="FP61">
        <v>31.3444</v>
      </c>
      <c r="FQ61">
        <v>97.520700000000005</v>
      </c>
      <c r="FR61">
        <v>-144.28100000000001</v>
      </c>
      <c r="FS61">
        <v>67.2333</v>
      </c>
      <c r="FT61">
        <v>91.113500000000002</v>
      </c>
      <c r="FU61">
        <v>228.99299999999999</v>
      </c>
      <c r="FV61">
        <v>17.5258</v>
      </c>
      <c r="FW61">
        <v>564.88499999999999</v>
      </c>
      <c r="FX61">
        <v>0</v>
      </c>
      <c r="FY61">
        <v>0</v>
      </c>
      <c r="FZ61">
        <v>276.30599999999998</v>
      </c>
      <c r="GA61">
        <v>276.30599999999998</v>
      </c>
      <c r="GB61">
        <v>3.1029</v>
      </c>
      <c r="GC61">
        <v>5198.25</v>
      </c>
      <c r="GD61">
        <v>2635</v>
      </c>
      <c r="GE61">
        <v>50.690199999999997</v>
      </c>
      <c r="GF61">
        <v>3.1029</v>
      </c>
      <c r="GG61">
        <v>5198.25</v>
      </c>
      <c r="GH61">
        <v>2558.02</v>
      </c>
      <c r="GI61">
        <v>49.209299999999999</v>
      </c>
      <c r="GJ61">
        <v>0</v>
      </c>
      <c r="GK61">
        <v>0</v>
      </c>
      <c r="GN61" t="s">
        <v>959</v>
      </c>
    </row>
    <row r="62" spans="1:196" x14ac:dyDescent="0.3">
      <c r="A62" s="110">
        <v>45981.677928240744</v>
      </c>
      <c r="B62" t="s">
        <v>960</v>
      </c>
      <c r="D62">
        <v>11</v>
      </c>
      <c r="E62">
        <v>1</v>
      </c>
      <c r="F62">
        <v>2700</v>
      </c>
      <c r="G62" t="s">
        <v>452</v>
      </c>
      <c r="H62" t="s">
        <v>453</v>
      </c>
      <c r="I62">
        <v>0.88</v>
      </c>
      <c r="J62">
        <v>0.75</v>
      </c>
      <c r="K62">
        <v>3.39</v>
      </c>
      <c r="L62">
        <v>207</v>
      </c>
      <c r="M62">
        <v>1738.05</v>
      </c>
      <c r="N62">
        <v>1432.82</v>
      </c>
      <c r="O62">
        <v>345.11500000000001</v>
      </c>
      <c r="P62">
        <v>1351.48</v>
      </c>
      <c r="Q62">
        <v>0</v>
      </c>
      <c r="R62">
        <v>-5647.42</v>
      </c>
      <c r="S62">
        <v>0</v>
      </c>
      <c r="T62">
        <v>0</v>
      </c>
      <c r="U62">
        <v>615.745</v>
      </c>
      <c r="V62">
        <v>1071.92</v>
      </c>
      <c r="W62">
        <v>2371.31</v>
      </c>
      <c r="X62">
        <v>151.51499999999999</v>
      </c>
      <c r="Y62">
        <v>3430.53</v>
      </c>
      <c r="Z62">
        <v>4867.47</v>
      </c>
      <c r="AA62">
        <v>524.61400000000003</v>
      </c>
      <c r="AB62">
        <v>0</v>
      </c>
      <c r="AC62">
        <v>0</v>
      </c>
      <c r="AD62">
        <v>0</v>
      </c>
      <c r="AE62">
        <v>47.252000000000002</v>
      </c>
      <c r="AF62">
        <v>47.252000000000002</v>
      </c>
      <c r="AG62">
        <v>0</v>
      </c>
      <c r="AH62">
        <v>5.29</v>
      </c>
      <c r="AI62">
        <v>3.7</v>
      </c>
      <c r="AJ62">
        <v>0.86</v>
      </c>
      <c r="AK62">
        <v>3.33</v>
      </c>
      <c r="AL62">
        <v>0</v>
      </c>
      <c r="AM62">
        <v>-5.74</v>
      </c>
      <c r="AN62">
        <v>0</v>
      </c>
      <c r="AO62">
        <v>0</v>
      </c>
      <c r="AP62">
        <v>1.66</v>
      </c>
      <c r="AQ62">
        <v>4.71</v>
      </c>
      <c r="AR62">
        <v>6.06</v>
      </c>
      <c r="AS62">
        <v>0.42</v>
      </c>
      <c r="AT62">
        <v>20.29</v>
      </c>
      <c r="AU62">
        <v>13.18</v>
      </c>
      <c r="AV62">
        <v>2.2000000000000002</v>
      </c>
      <c r="AW62">
        <v>0.55000000000000004</v>
      </c>
      <c r="AX62">
        <v>0.22</v>
      </c>
      <c r="AY62">
        <v>0.93</v>
      </c>
      <c r="AZ62">
        <v>-0.93</v>
      </c>
      <c r="BA62">
        <v>0</v>
      </c>
      <c r="BB62">
        <v>0</v>
      </c>
      <c r="BC62">
        <v>0.47</v>
      </c>
      <c r="BD62">
        <v>2.2000000000000002</v>
      </c>
      <c r="BE62">
        <v>1.6</v>
      </c>
      <c r="BF62">
        <v>0.12</v>
      </c>
      <c r="BG62">
        <v>7.36</v>
      </c>
      <c r="BH62">
        <v>0.64516899999999999</v>
      </c>
      <c r="BI62">
        <v>3.45875E-2</v>
      </c>
      <c r="BJ62">
        <v>3.9408499999999999E-2</v>
      </c>
      <c r="BK62">
        <v>0.129915</v>
      </c>
      <c r="BL62">
        <v>0</v>
      </c>
      <c r="BM62">
        <v>-7.9110900000000008E-3</v>
      </c>
      <c r="BN62">
        <v>0</v>
      </c>
      <c r="BO62">
        <v>0</v>
      </c>
      <c r="BP62">
        <v>7.1403599999999998E-2</v>
      </c>
      <c r="BQ62">
        <v>9.3559400000000001E-2</v>
      </c>
      <c r="BR62">
        <v>0.28698899999999999</v>
      </c>
      <c r="BS62">
        <v>2.56469E-2</v>
      </c>
      <c r="BT62">
        <v>1.31877</v>
      </c>
      <c r="BU62">
        <v>0.84907900000000003</v>
      </c>
      <c r="BV62">
        <v>1900.13</v>
      </c>
      <c r="BW62">
        <v>1660.39</v>
      </c>
      <c r="BX62">
        <v>345.11500000000001</v>
      </c>
      <c r="BY62">
        <v>1309.27</v>
      </c>
      <c r="BZ62">
        <v>-5647.42</v>
      </c>
      <c r="CA62">
        <v>615.745</v>
      </c>
      <c r="CB62">
        <v>1077.3399999999999</v>
      </c>
      <c r="CC62">
        <v>2371.31</v>
      </c>
      <c r="CD62">
        <v>151.51499999999999</v>
      </c>
      <c r="CE62">
        <v>3783.39</v>
      </c>
      <c r="CF62">
        <v>5214.91</v>
      </c>
      <c r="CG62">
        <v>609.80100000000004</v>
      </c>
      <c r="CH62">
        <v>0</v>
      </c>
      <c r="CI62">
        <v>0</v>
      </c>
      <c r="CJ62">
        <v>47.252000000000002</v>
      </c>
      <c r="CK62">
        <v>47.252000000000002</v>
      </c>
      <c r="CL62">
        <v>0</v>
      </c>
      <c r="CM62">
        <v>5.77</v>
      </c>
      <c r="CN62">
        <v>4.2</v>
      </c>
      <c r="CO62">
        <v>0.86</v>
      </c>
      <c r="CP62">
        <v>3.23</v>
      </c>
      <c r="CQ62">
        <v>-5.88</v>
      </c>
      <c r="CR62">
        <v>1.66</v>
      </c>
      <c r="CS62">
        <v>4.72</v>
      </c>
      <c r="CT62">
        <v>6.06</v>
      </c>
      <c r="CU62">
        <v>0.42</v>
      </c>
      <c r="CV62">
        <v>21.04</v>
      </c>
      <c r="CW62">
        <v>14.06</v>
      </c>
      <c r="CX62">
        <v>2.38</v>
      </c>
      <c r="CY62">
        <v>0.62</v>
      </c>
      <c r="CZ62">
        <v>0.22</v>
      </c>
      <c r="DA62">
        <v>4.0599999999999996</v>
      </c>
      <c r="DB62">
        <v>-0.93</v>
      </c>
      <c r="DC62">
        <v>0.47</v>
      </c>
      <c r="DD62">
        <v>2.21</v>
      </c>
      <c r="DE62">
        <v>1.6</v>
      </c>
      <c r="DF62">
        <v>0.12</v>
      </c>
      <c r="DG62">
        <v>10.75</v>
      </c>
      <c r="DH62">
        <v>0.68587500000000001</v>
      </c>
      <c r="DI62">
        <v>3.6291799999999999E-2</v>
      </c>
      <c r="DJ62">
        <v>3.9408499999999999E-2</v>
      </c>
      <c r="DK62">
        <v>0.124832</v>
      </c>
      <c r="DL62">
        <v>-7.9110900000000008E-3</v>
      </c>
      <c r="DM62">
        <v>7.1403599999999998E-2</v>
      </c>
      <c r="DN62">
        <v>9.3872200000000003E-2</v>
      </c>
      <c r="DO62">
        <v>0.28698899999999999</v>
      </c>
      <c r="DP62">
        <v>2.56469E-2</v>
      </c>
      <c r="DQ62">
        <v>1.3564099999999999</v>
      </c>
      <c r="DR62">
        <v>0.88640799999999997</v>
      </c>
      <c r="DS62" t="s">
        <v>908</v>
      </c>
      <c r="DT62" t="s">
        <v>700</v>
      </c>
      <c r="DU62" t="s">
        <v>909</v>
      </c>
      <c r="DV62" t="s">
        <v>455</v>
      </c>
      <c r="DW62">
        <v>3.7641500000000001E-2</v>
      </c>
      <c r="DX62">
        <v>3.7328600000000003E-2</v>
      </c>
      <c r="EC62">
        <v>13.18</v>
      </c>
      <c r="ED62">
        <v>0</v>
      </c>
      <c r="EE62">
        <v>14.06</v>
      </c>
      <c r="EF62">
        <v>0</v>
      </c>
      <c r="EG62">
        <v>3.9</v>
      </c>
      <c r="EH62">
        <v>0</v>
      </c>
      <c r="EI62">
        <v>3.27</v>
      </c>
      <c r="EJ62">
        <v>4.01</v>
      </c>
      <c r="EK62">
        <v>1</v>
      </c>
      <c r="EL62">
        <v>1</v>
      </c>
      <c r="EM62">
        <v>3.6972</v>
      </c>
      <c r="EP62">
        <v>1</v>
      </c>
      <c r="EQ62">
        <v>1</v>
      </c>
      <c r="ER62">
        <v>35.36</v>
      </c>
      <c r="ES62">
        <v>35.898000000000003</v>
      </c>
      <c r="ET62">
        <v>35.314100000000003</v>
      </c>
      <c r="EU62">
        <v>35.851100000000002</v>
      </c>
      <c r="EV62">
        <v>628.71100000000001</v>
      </c>
      <c r="EW62">
        <v>157.36600000000001</v>
      </c>
      <c r="EX62">
        <v>62.265599999999999</v>
      </c>
      <c r="EY62">
        <v>265.45499999999998</v>
      </c>
      <c r="EZ62">
        <v>0</v>
      </c>
      <c r="FA62">
        <v>-397.577</v>
      </c>
      <c r="FB62">
        <v>0</v>
      </c>
      <c r="FC62">
        <v>0</v>
      </c>
      <c r="FD62">
        <v>134.46700000000001</v>
      </c>
      <c r="FE62">
        <v>177.56299999999999</v>
      </c>
      <c r="FF62">
        <v>457.98599999999999</v>
      </c>
      <c r="FG62">
        <v>35.051499999999997</v>
      </c>
      <c r="FH62">
        <v>1521.29</v>
      </c>
      <c r="FI62">
        <v>0</v>
      </c>
      <c r="FJ62">
        <v>0</v>
      </c>
      <c r="FK62">
        <v>0</v>
      </c>
      <c r="FL62">
        <v>276.30599999999998</v>
      </c>
      <c r="FM62">
        <v>276.30599999999998</v>
      </c>
      <c r="FN62">
        <v>343.23399999999998</v>
      </c>
      <c r="FO62">
        <v>88.425299999999993</v>
      </c>
      <c r="FP62">
        <v>31.1328</v>
      </c>
      <c r="FQ62">
        <v>127.827</v>
      </c>
      <c r="FR62">
        <v>-132.52600000000001</v>
      </c>
      <c r="FS62">
        <v>67.2333</v>
      </c>
      <c r="FT62">
        <v>89.0779</v>
      </c>
      <c r="FU62">
        <v>228.99299999999999</v>
      </c>
      <c r="FV62">
        <v>17.5258</v>
      </c>
      <c r="FW62">
        <v>860.923</v>
      </c>
      <c r="FX62">
        <v>0</v>
      </c>
      <c r="FY62">
        <v>0</v>
      </c>
      <c r="FZ62">
        <v>276.30599999999998</v>
      </c>
      <c r="GA62">
        <v>276.30599999999998</v>
      </c>
      <c r="GB62">
        <v>3.6972</v>
      </c>
      <c r="GC62">
        <v>5649.08</v>
      </c>
      <c r="GD62">
        <v>2817.31</v>
      </c>
      <c r="GE62">
        <v>49.872</v>
      </c>
      <c r="GF62">
        <v>3.6972</v>
      </c>
      <c r="GG62">
        <v>5649.08</v>
      </c>
      <c r="GH62">
        <v>2740.61</v>
      </c>
      <c r="GI62">
        <v>48.514299999999999</v>
      </c>
      <c r="GJ62">
        <v>0</v>
      </c>
      <c r="GK62">
        <v>0</v>
      </c>
      <c r="GN62" t="s">
        <v>961</v>
      </c>
    </row>
    <row r="63" spans="1:196" x14ac:dyDescent="0.3">
      <c r="A63" s="110">
        <v>45981.678761574076</v>
      </c>
      <c r="B63" t="s">
        <v>962</v>
      </c>
      <c r="D63">
        <v>12</v>
      </c>
      <c r="E63">
        <v>1</v>
      </c>
      <c r="F63">
        <v>2700</v>
      </c>
      <c r="G63" t="s">
        <v>452</v>
      </c>
      <c r="H63" t="s">
        <v>453</v>
      </c>
      <c r="I63">
        <v>0.65</v>
      </c>
      <c r="J63">
        <v>0.61</v>
      </c>
      <c r="K63">
        <v>3.55</v>
      </c>
      <c r="L63">
        <v>89</v>
      </c>
      <c r="M63">
        <v>1749.96</v>
      </c>
      <c r="N63">
        <v>320.66399999999999</v>
      </c>
      <c r="O63">
        <v>344.29599999999999</v>
      </c>
      <c r="P63">
        <v>1482.64</v>
      </c>
      <c r="Q63">
        <v>0</v>
      </c>
      <c r="R63">
        <v>-4800.01</v>
      </c>
      <c r="S63">
        <v>0</v>
      </c>
      <c r="T63">
        <v>0</v>
      </c>
      <c r="U63">
        <v>615.745</v>
      </c>
      <c r="V63">
        <v>1045.0899999999999</v>
      </c>
      <c r="W63">
        <v>2371.31</v>
      </c>
      <c r="X63">
        <v>151.51499999999999</v>
      </c>
      <c r="Y63">
        <v>3281.22</v>
      </c>
      <c r="Z63">
        <v>3897.57</v>
      </c>
      <c r="AA63">
        <v>98.124300000000005</v>
      </c>
      <c r="AB63">
        <v>0</v>
      </c>
      <c r="AC63">
        <v>0</v>
      </c>
      <c r="AD63">
        <v>0</v>
      </c>
      <c r="AE63">
        <v>47.252000000000002</v>
      </c>
      <c r="AF63">
        <v>47.252000000000002</v>
      </c>
      <c r="AG63">
        <v>0</v>
      </c>
      <c r="AH63">
        <v>5.29</v>
      </c>
      <c r="AI63">
        <v>0.92</v>
      </c>
      <c r="AJ63">
        <v>0.86</v>
      </c>
      <c r="AK63">
        <v>3.66</v>
      </c>
      <c r="AL63">
        <v>0</v>
      </c>
      <c r="AM63">
        <v>-4.6500000000000004</v>
      </c>
      <c r="AN63">
        <v>0</v>
      </c>
      <c r="AO63">
        <v>0</v>
      </c>
      <c r="AP63">
        <v>1.66</v>
      </c>
      <c r="AQ63">
        <v>4.6500000000000004</v>
      </c>
      <c r="AR63">
        <v>6.06</v>
      </c>
      <c r="AS63">
        <v>0.42</v>
      </c>
      <c r="AT63">
        <v>18.87</v>
      </c>
      <c r="AU63">
        <v>10.73</v>
      </c>
      <c r="AV63">
        <v>2.13</v>
      </c>
      <c r="AW63">
        <v>0.16</v>
      </c>
      <c r="AX63">
        <v>0.22</v>
      </c>
      <c r="AY63">
        <v>0.98</v>
      </c>
      <c r="AZ63">
        <v>-0.77</v>
      </c>
      <c r="BA63">
        <v>0</v>
      </c>
      <c r="BB63">
        <v>0</v>
      </c>
      <c r="BC63">
        <v>0.47</v>
      </c>
      <c r="BD63">
        <v>2.19</v>
      </c>
      <c r="BE63">
        <v>1.6</v>
      </c>
      <c r="BF63">
        <v>0.12</v>
      </c>
      <c r="BG63">
        <v>7.1</v>
      </c>
      <c r="BH63">
        <v>0.64441000000000004</v>
      </c>
      <c r="BI63">
        <v>1.26903E-2</v>
      </c>
      <c r="BJ63">
        <v>3.9315000000000003E-2</v>
      </c>
      <c r="BK63">
        <v>0.14391300000000001</v>
      </c>
      <c r="BL63">
        <v>0</v>
      </c>
      <c r="BM63">
        <v>-7.9438200000000007E-3</v>
      </c>
      <c r="BN63">
        <v>0</v>
      </c>
      <c r="BO63">
        <v>0</v>
      </c>
      <c r="BP63">
        <v>7.1403599999999998E-2</v>
      </c>
      <c r="BQ63">
        <v>9.1856099999999996E-2</v>
      </c>
      <c r="BR63">
        <v>0.28698899999999999</v>
      </c>
      <c r="BS63">
        <v>2.56469E-2</v>
      </c>
      <c r="BT63">
        <v>1.3082800000000001</v>
      </c>
      <c r="BU63">
        <v>0.84032799999999996</v>
      </c>
      <c r="BV63">
        <v>1893.18</v>
      </c>
      <c r="BW63">
        <v>441.63200000000001</v>
      </c>
      <c r="BX63">
        <v>344.29599999999999</v>
      </c>
      <c r="BY63">
        <v>1439.6</v>
      </c>
      <c r="BZ63">
        <v>-4800.01</v>
      </c>
      <c r="CA63">
        <v>615.745</v>
      </c>
      <c r="CB63">
        <v>1052.74</v>
      </c>
      <c r="CC63">
        <v>2371.31</v>
      </c>
      <c r="CD63">
        <v>151.51499999999999</v>
      </c>
      <c r="CE63">
        <v>3510.01</v>
      </c>
      <c r="CF63">
        <v>4118.71</v>
      </c>
      <c r="CG63">
        <v>155.65700000000001</v>
      </c>
      <c r="CH63">
        <v>0</v>
      </c>
      <c r="CI63">
        <v>0</v>
      </c>
      <c r="CJ63">
        <v>47.252000000000002</v>
      </c>
      <c r="CK63">
        <v>47.252000000000002</v>
      </c>
      <c r="CL63">
        <v>0</v>
      </c>
      <c r="CM63">
        <v>5.7</v>
      </c>
      <c r="CN63">
        <v>1.26</v>
      </c>
      <c r="CO63">
        <v>0.86</v>
      </c>
      <c r="CP63">
        <v>3.56</v>
      </c>
      <c r="CQ63">
        <v>-4.71</v>
      </c>
      <c r="CR63">
        <v>1.66</v>
      </c>
      <c r="CS63">
        <v>4.67</v>
      </c>
      <c r="CT63">
        <v>6.06</v>
      </c>
      <c r="CU63">
        <v>0.42</v>
      </c>
      <c r="CV63">
        <v>19.48</v>
      </c>
      <c r="CW63">
        <v>11.38</v>
      </c>
      <c r="CX63">
        <v>2.2799999999999998</v>
      </c>
      <c r="CY63">
        <v>0.22</v>
      </c>
      <c r="CZ63">
        <v>0.22</v>
      </c>
      <c r="DA63">
        <v>4.3099999999999996</v>
      </c>
      <c r="DB63">
        <v>-0.77</v>
      </c>
      <c r="DC63">
        <v>0.47</v>
      </c>
      <c r="DD63">
        <v>2.2000000000000002</v>
      </c>
      <c r="DE63">
        <v>1.6</v>
      </c>
      <c r="DF63">
        <v>0.12</v>
      </c>
      <c r="DG63">
        <v>10.65</v>
      </c>
      <c r="DH63">
        <v>0.66964599999999996</v>
      </c>
      <c r="DI63">
        <v>1.32595E-2</v>
      </c>
      <c r="DJ63">
        <v>3.9315000000000003E-2</v>
      </c>
      <c r="DK63">
        <v>0.13906299999999999</v>
      </c>
      <c r="DL63">
        <v>-7.9438200000000007E-3</v>
      </c>
      <c r="DM63">
        <v>7.1403599999999998E-2</v>
      </c>
      <c r="DN63">
        <v>9.22684E-2</v>
      </c>
      <c r="DO63">
        <v>0.28698899999999999</v>
      </c>
      <c r="DP63">
        <v>2.56469E-2</v>
      </c>
      <c r="DQ63">
        <v>1.32965</v>
      </c>
      <c r="DR63">
        <v>0.86128400000000005</v>
      </c>
      <c r="DS63" t="s">
        <v>908</v>
      </c>
      <c r="DT63" t="s">
        <v>700</v>
      </c>
      <c r="DU63" t="s">
        <v>909</v>
      </c>
      <c r="DV63" t="s">
        <v>455</v>
      </c>
      <c r="DW63">
        <v>2.13676E-2</v>
      </c>
      <c r="DX63">
        <v>2.09552E-2</v>
      </c>
      <c r="EC63">
        <v>10.73</v>
      </c>
      <c r="ED63">
        <v>0</v>
      </c>
      <c r="EE63">
        <v>11.38</v>
      </c>
      <c r="EF63">
        <v>0</v>
      </c>
      <c r="EG63">
        <v>3.49</v>
      </c>
      <c r="EH63">
        <v>0</v>
      </c>
      <c r="EI63">
        <v>2.77</v>
      </c>
      <c r="EJ63">
        <v>4.26</v>
      </c>
      <c r="EK63">
        <v>1</v>
      </c>
      <c r="EL63">
        <v>1</v>
      </c>
      <c r="EM63">
        <v>3.0550999999999999</v>
      </c>
      <c r="EP63">
        <v>1</v>
      </c>
      <c r="EQ63">
        <v>1</v>
      </c>
      <c r="ER63">
        <v>33.323</v>
      </c>
      <c r="ES63">
        <v>33.819000000000003</v>
      </c>
      <c r="ET63">
        <v>33.290100000000002</v>
      </c>
      <c r="EU63">
        <v>33.785800000000002</v>
      </c>
      <c r="EV63">
        <v>609.54899999999998</v>
      </c>
      <c r="EW63">
        <v>46.841500000000003</v>
      </c>
      <c r="EX63">
        <v>62.117899999999999</v>
      </c>
      <c r="EY63">
        <v>279.31299999999999</v>
      </c>
      <c r="EZ63">
        <v>0</v>
      </c>
      <c r="FA63">
        <v>-328.077</v>
      </c>
      <c r="FB63">
        <v>0</v>
      </c>
      <c r="FC63">
        <v>0</v>
      </c>
      <c r="FD63">
        <v>134.46700000000001</v>
      </c>
      <c r="FE63">
        <v>174.51400000000001</v>
      </c>
      <c r="FF63">
        <v>457.98599999999999</v>
      </c>
      <c r="FG63">
        <v>35.051499999999997</v>
      </c>
      <c r="FH63">
        <v>1471.76</v>
      </c>
      <c r="FI63">
        <v>0</v>
      </c>
      <c r="FJ63">
        <v>0</v>
      </c>
      <c r="FK63">
        <v>0</v>
      </c>
      <c r="FL63">
        <v>276.30599999999998</v>
      </c>
      <c r="FM63">
        <v>276.30599999999998</v>
      </c>
      <c r="FN63">
        <v>329.80799999999999</v>
      </c>
      <c r="FO63">
        <v>30.688199999999998</v>
      </c>
      <c r="FP63">
        <v>31.059000000000001</v>
      </c>
      <c r="FQ63">
        <v>134.905</v>
      </c>
      <c r="FR63">
        <v>-109.35899999999999</v>
      </c>
      <c r="FS63">
        <v>67.2333</v>
      </c>
      <c r="FT63">
        <v>87.694999999999993</v>
      </c>
      <c r="FU63">
        <v>228.99299999999999</v>
      </c>
      <c r="FV63">
        <v>17.5258</v>
      </c>
      <c r="FW63">
        <v>818.54899999999998</v>
      </c>
      <c r="FX63">
        <v>0</v>
      </c>
      <c r="FY63">
        <v>0</v>
      </c>
      <c r="FZ63">
        <v>276.30599999999998</v>
      </c>
      <c r="GA63">
        <v>276.30599999999998</v>
      </c>
      <c r="GB63">
        <v>3.0550999999999999</v>
      </c>
      <c r="GC63">
        <v>4801.42</v>
      </c>
      <c r="GD63">
        <v>2512.9299999999998</v>
      </c>
      <c r="GE63">
        <v>52.337200000000003</v>
      </c>
      <c r="GF63">
        <v>3.0550999999999999</v>
      </c>
      <c r="GG63">
        <v>4801.42</v>
      </c>
      <c r="GH63">
        <v>2480.14</v>
      </c>
      <c r="GI63">
        <v>51.654299999999999</v>
      </c>
      <c r="GJ63">
        <v>0</v>
      </c>
      <c r="GK63">
        <v>0</v>
      </c>
      <c r="GN63" t="s">
        <v>963</v>
      </c>
    </row>
    <row r="64" spans="1:196" x14ac:dyDescent="0.3">
      <c r="A64" s="110">
        <v>45981.679594907408</v>
      </c>
      <c r="B64" t="s">
        <v>964</v>
      </c>
      <c r="D64">
        <v>13</v>
      </c>
      <c r="E64">
        <v>1</v>
      </c>
      <c r="F64">
        <v>2700</v>
      </c>
      <c r="G64" t="s">
        <v>452</v>
      </c>
      <c r="H64" t="s">
        <v>453</v>
      </c>
      <c r="I64">
        <v>0.78</v>
      </c>
      <c r="J64">
        <v>0.62</v>
      </c>
      <c r="K64">
        <v>3.32</v>
      </c>
      <c r="L64">
        <v>219</v>
      </c>
      <c r="M64">
        <v>1289.76</v>
      </c>
      <c r="N64">
        <v>1821.48</v>
      </c>
      <c r="O64">
        <v>347.46100000000001</v>
      </c>
      <c r="P64">
        <v>1227.8699999999999</v>
      </c>
      <c r="Q64">
        <v>0</v>
      </c>
      <c r="R64">
        <v>-6161.05</v>
      </c>
      <c r="S64">
        <v>0</v>
      </c>
      <c r="T64">
        <v>0</v>
      </c>
      <c r="U64">
        <v>615.745</v>
      </c>
      <c r="V64">
        <v>1088.99</v>
      </c>
      <c r="W64">
        <v>2371.31</v>
      </c>
      <c r="X64">
        <v>151.51499999999999</v>
      </c>
      <c r="Y64">
        <v>2753.07</v>
      </c>
      <c r="Z64">
        <v>4686.57</v>
      </c>
      <c r="AA64">
        <v>621.23099999999999</v>
      </c>
      <c r="AB64">
        <v>0</v>
      </c>
      <c r="AC64">
        <v>0</v>
      </c>
      <c r="AD64">
        <v>0</v>
      </c>
      <c r="AE64">
        <v>47.252000000000002</v>
      </c>
      <c r="AF64">
        <v>47.252000000000002</v>
      </c>
      <c r="AG64">
        <v>0</v>
      </c>
      <c r="AH64">
        <v>3.99</v>
      </c>
      <c r="AI64">
        <v>4.84</v>
      </c>
      <c r="AJ64">
        <v>0.86</v>
      </c>
      <c r="AK64">
        <v>3.01</v>
      </c>
      <c r="AL64">
        <v>0</v>
      </c>
      <c r="AM64">
        <v>-6.27</v>
      </c>
      <c r="AN64">
        <v>0</v>
      </c>
      <c r="AO64">
        <v>0</v>
      </c>
      <c r="AP64">
        <v>1.66</v>
      </c>
      <c r="AQ64">
        <v>4.75</v>
      </c>
      <c r="AR64">
        <v>6.05</v>
      </c>
      <c r="AS64">
        <v>0.42</v>
      </c>
      <c r="AT64">
        <v>19.309999999999999</v>
      </c>
      <c r="AU64">
        <v>12.7</v>
      </c>
      <c r="AV64">
        <v>1.63</v>
      </c>
      <c r="AW64">
        <v>0.72</v>
      </c>
      <c r="AX64">
        <v>0.22</v>
      </c>
      <c r="AY64">
        <v>0.82</v>
      </c>
      <c r="AZ64">
        <v>-1.01</v>
      </c>
      <c r="BA64">
        <v>0</v>
      </c>
      <c r="BB64">
        <v>0</v>
      </c>
      <c r="BC64">
        <v>0.47</v>
      </c>
      <c r="BD64">
        <v>2.21</v>
      </c>
      <c r="BE64">
        <v>1.6</v>
      </c>
      <c r="BF64">
        <v>0.12</v>
      </c>
      <c r="BG64">
        <v>6.78</v>
      </c>
      <c r="BH64">
        <v>0.54962800000000001</v>
      </c>
      <c r="BI64">
        <v>5.7145899999999999E-2</v>
      </c>
      <c r="BJ64">
        <v>3.9676400000000001E-2</v>
      </c>
      <c r="BK64">
        <v>0.116968</v>
      </c>
      <c r="BL64">
        <v>0</v>
      </c>
      <c r="BM64">
        <v>-1.24759E-2</v>
      </c>
      <c r="BN64">
        <v>0</v>
      </c>
      <c r="BO64">
        <v>0</v>
      </c>
      <c r="BP64">
        <v>7.1403599999999998E-2</v>
      </c>
      <c r="BQ64">
        <v>9.4591800000000004E-2</v>
      </c>
      <c r="BR64">
        <v>0.28698899999999999</v>
      </c>
      <c r="BS64">
        <v>2.56469E-2</v>
      </c>
      <c r="BT64">
        <v>1.2295700000000001</v>
      </c>
      <c r="BU64">
        <v>0.76341899999999996</v>
      </c>
      <c r="BV64">
        <v>1391.62</v>
      </c>
      <c r="BW64">
        <v>2073.33</v>
      </c>
      <c r="BX64">
        <v>347.46100000000001</v>
      </c>
      <c r="BY64">
        <v>1201.5</v>
      </c>
      <c r="BZ64">
        <v>-6161.05</v>
      </c>
      <c r="CA64">
        <v>615.745</v>
      </c>
      <c r="CB64">
        <v>1095.1199999999999</v>
      </c>
      <c r="CC64">
        <v>2371.31</v>
      </c>
      <c r="CD64">
        <v>151.51499999999999</v>
      </c>
      <c r="CE64">
        <v>3086.56</v>
      </c>
      <c r="CF64">
        <v>5013.92</v>
      </c>
      <c r="CG64">
        <v>699.81600000000003</v>
      </c>
      <c r="CH64">
        <v>0</v>
      </c>
      <c r="CI64">
        <v>0</v>
      </c>
      <c r="CJ64">
        <v>47.252000000000002</v>
      </c>
      <c r="CK64">
        <v>47.252000000000002</v>
      </c>
      <c r="CL64">
        <v>0</v>
      </c>
      <c r="CM64">
        <v>4.29</v>
      </c>
      <c r="CN64">
        <v>5.38</v>
      </c>
      <c r="CO64">
        <v>0.86</v>
      </c>
      <c r="CP64">
        <v>2.95</v>
      </c>
      <c r="CQ64">
        <v>-6.45</v>
      </c>
      <c r="CR64">
        <v>1.66</v>
      </c>
      <c r="CS64">
        <v>4.7699999999999996</v>
      </c>
      <c r="CT64">
        <v>6.05</v>
      </c>
      <c r="CU64">
        <v>0.42</v>
      </c>
      <c r="CV64">
        <v>19.93</v>
      </c>
      <c r="CW64">
        <v>13.48</v>
      </c>
      <c r="CX64">
        <v>1.73</v>
      </c>
      <c r="CY64">
        <v>0.79</v>
      </c>
      <c r="CZ64">
        <v>0.22</v>
      </c>
      <c r="DA64">
        <v>3.96</v>
      </c>
      <c r="DB64">
        <v>-1.01</v>
      </c>
      <c r="DC64">
        <v>0.47</v>
      </c>
      <c r="DD64">
        <v>2.2200000000000002</v>
      </c>
      <c r="DE64">
        <v>1.6</v>
      </c>
      <c r="DF64">
        <v>0.12</v>
      </c>
      <c r="DG64">
        <v>10.1</v>
      </c>
      <c r="DH64">
        <v>0.572075</v>
      </c>
      <c r="DI64">
        <v>5.9989599999999997E-2</v>
      </c>
      <c r="DJ64">
        <v>3.9676400000000001E-2</v>
      </c>
      <c r="DK64">
        <v>0.110417</v>
      </c>
      <c r="DL64">
        <v>-1.24759E-2</v>
      </c>
      <c r="DM64">
        <v>7.1403599999999998E-2</v>
      </c>
      <c r="DN64">
        <v>9.4952800000000004E-2</v>
      </c>
      <c r="DO64">
        <v>0.28698899999999999</v>
      </c>
      <c r="DP64">
        <v>2.56469E-2</v>
      </c>
      <c r="DQ64">
        <v>1.2486699999999999</v>
      </c>
      <c r="DR64">
        <v>0.78215800000000002</v>
      </c>
      <c r="DS64" t="s">
        <v>908</v>
      </c>
      <c r="DT64" t="s">
        <v>700</v>
      </c>
      <c r="DU64" t="s">
        <v>909</v>
      </c>
      <c r="DV64" t="s">
        <v>455</v>
      </c>
      <c r="DW64">
        <v>1.9100499999999999E-2</v>
      </c>
      <c r="DX64">
        <v>1.8739499999999999E-2</v>
      </c>
      <c r="EC64">
        <v>12.7</v>
      </c>
      <c r="ED64">
        <v>0</v>
      </c>
      <c r="EE64">
        <v>13.48</v>
      </c>
      <c r="EF64">
        <v>0</v>
      </c>
      <c r="EG64">
        <v>3.39</v>
      </c>
      <c r="EH64">
        <v>0</v>
      </c>
      <c r="EI64">
        <v>2.79</v>
      </c>
      <c r="EJ64">
        <v>3.91</v>
      </c>
      <c r="EK64">
        <v>1</v>
      </c>
      <c r="EL64">
        <v>1</v>
      </c>
      <c r="EM64">
        <v>3.9238</v>
      </c>
      <c r="EP64">
        <v>1</v>
      </c>
      <c r="EQ64">
        <v>1</v>
      </c>
      <c r="ER64">
        <v>36.039000000000001</v>
      </c>
      <c r="ES64">
        <v>36.591000000000001</v>
      </c>
      <c r="ET64">
        <v>35.970599999999997</v>
      </c>
      <c r="EU64">
        <v>36.521000000000001</v>
      </c>
      <c r="EV64">
        <v>464.45299999999997</v>
      </c>
      <c r="EW64">
        <v>206.22300000000001</v>
      </c>
      <c r="EX64">
        <v>62.688899999999997</v>
      </c>
      <c r="EY64">
        <v>234.01400000000001</v>
      </c>
      <c r="EZ64">
        <v>0</v>
      </c>
      <c r="FA64">
        <v>-432.702</v>
      </c>
      <c r="FB64">
        <v>0</v>
      </c>
      <c r="FC64">
        <v>0</v>
      </c>
      <c r="FD64">
        <v>134.46700000000001</v>
      </c>
      <c r="FE64">
        <v>180.56800000000001</v>
      </c>
      <c r="FF64">
        <v>457.98599999999999</v>
      </c>
      <c r="FG64">
        <v>35.051499999999997</v>
      </c>
      <c r="FH64">
        <v>1342.75</v>
      </c>
      <c r="FI64">
        <v>0</v>
      </c>
      <c r="FJ64">
        <v>0</v>
      </c>
      <c r="FK64">
        <v>0</v>
      </c>
      <c r="FL64">
        <v>276.30599999999998</v>
      </c>
      <c r="FM64">
        <v>276.30599999999998</v>
      </c>
      <c r="FN64">
        <v>250.72900000000001</v>
      </c>
      <c r="FO64">
        <v>112.583</v>
      </c>
      <c r="FP64">
        <v>31.3444</v>
      </c>
      <c r="FQ64">
        <v>114.601</v>
      </c>
      <c r="FR64">
        <v>-144.23400000000001</v>
      </c>
      <c r="FS64">
        <v>67.2333</v>
      </c>
      <c r="FT64">
        <v>90.616900000000001</v>
      </c>
      <c r="FU64">
        <v>228.99299999999999</v>
      </c>
      <c r="FV64">
        <v>17.5258</v>
      </c>
      <c r="FW64">
        <v>769.39200000000005</v>
      </c>
      <c r="FX64">
        <v>0</v>
      </c>
      <c r="FY64">
        <v>0</v>
      </c>
      <c r="FZ64">
        <v>276.30599999999998</v>
      </c>
      <c r="GA64">
        <v>276.30599999999998</v>
      </c>
      <c r="GB64">
        <v>3.9238</v>
      </c>
      <c r="GC64">
        <v>6162.86</v>
      </c>
      <c r="GD64">
        <v>3088.34</v>
      </c>
      <c r="GE64">
        <v>50.112099999999998</v>
      </c>
      <c r="GF64">
        <v>3.9238</v>
      </c>
      <c r="GG64">
        <v>6162.86</v>
      </c>
      <c r="GH64">
        <v>2985.5</v>
      </c>
      <c r="GI64">
        <v>48.4435</v>
      </c>
      <c r="GJ64">
        <v>0</v>
      </c>
      <c r="GK64">
        <v>0</v>
      </c>
      <c r="GN64" t="s">
        <v>965</v>
      </c>
    </row>
    <row r="65" spans="1:196" x14ac:dyDescent="0.3">
      <c r="A65" s="110">
        <v>45981.680428240739</v>
      </c>
      <c r="B65" t="s">
        <v>966</v>
      </c>
      <c r="D65">
        <v>14</v>
      </c>
      <c r="E65">
        <v>1</v>
      </c>
      <c r="F65">
        <v>2700</v>
      </c>
      <c r="G65" t="s">
        <v>452</v>
      </c>
      <c r="H65" t="s">
        <v>453</v>
      </c>
      <c r="I65">
        <v>1.05</v>
      </c>
      <c r="J65">
        <v>0.88</v>
      </c>
      <c r="K65">
        <v>3.37</v>
      </c>
      <c r="L65">
        <v>158</v>
      </c>
      <c r="M65">
        <v>1759.33</v>
      </c>
      <c r="N65">
        <v>1265.3800000000001</v>
      </c>
      <c r="O65">
        <v>340.84399999999999</v>
      </c>
      <c r="P65">
        <v>1475.87</v>
      </c>
      <c r="Q65">
        <v>0</v>
      </c>
      <c r="R65">
        <v>-5921.78</v>
      </c>
      <c r="S65">
        <v>0</v>
      </c>
      <c r="T65">
        <v>0</v>
      </c>
      <c r="U65">
        <v>615.745</v>
      </c>
      <c r="V65">
        <v>1065.5</v>
      </c>
      <c r="W65">
        <v>2371.31</v>
      </c>
      <c r="X65">
        <v>151.51499999999999</v>
      </c>
      <c r="Y65">
        <v>3123.72</v>
      </c>
      <c r="Z65">
        <v>4841.43</v>
      </c>
      <c r="AA65">
        <v>394.709</v>
      </c>
      <c r="AB65">
        <v>0</v>
      </c>
      <c r="AC65">
        <v>0</v>
      </c>
      <c r="AD65">
        <v>0</v>
      </c>
      <c r="AE65">
        <v>47.252000000000002</v>
      </c>
      <c r="AF65">
        <v>47.252000000000002</v>
      </c>
      <c r="AG65">
        <v>0</v>
      </c>
      <c r="AH65">
        <v>5.41</v>
      </c>
      <c r="AI65">
        <v>3.01</v>
      </c>
      <c r="AJ65">
        <v>0.85</v>
      </c>
      <c r="AK65">
        <v>3.65</v>
      </c>
      <c r="AL65">
        <v>0</v>
      </c>
      <c r="AM65">
        <v>-6.54</v>
      </c>
      <c r="AN65">
        <v>0</v>
      </c>
      <c r="AO65">
        <v>0</v>
      </c>
      <c r="AP65">
        <v>1.63</v>
      </c>
      <c r="AQ65">
        <v>4.6900000000000004</v>
      </c>
      <c r="AR65">
        <v>6.02</v>
      </c>
      <c r="AS65">
        <v>0.41</v>
      </c>
      <c r="AT65">
        <v>19.13</v>
      </c>
      <c r="AU65">
        <v>12.92</v>
      </c>
      <c r="AV65">
        <v>2.33</v>
      </c>
      <c r="AW65">
        <v>0.42</v>
      </c>
      <c r="AX65">
        <v>0.22</v>
      </c>
      <c r="AY65">
        <v>1.04</v>
      </c>
      <c r="AZ65">
        <v>-1.23</v>
      </c>
      <c r="BA65">
        <v>0</v>
      </c>
      <c r="BB65">
        <v>0</v>
      </c>
      <c r="BC65">
        <v>0.47</v>
      </c>
      <c r="BD65">
        <v>2.19</v>
      </c>
      <c r="BE65">
        <v>1.6</v>
      </c>
      <c r="BF65">
        <v>0.12</v>
      </c>
      <c r="BG65">
        <v>7.16</v>
      </c>
      <c r="BH65">
        <v>0.689558</v>
      </c>
      <c r="BI65">
        <v>2.2538800000000001E-2</v>
      </c>
      <c r="BJ65">
        <v>3.8920799999999998E-2</v>
      </c>
      <c r="BK65">
        <v>0.15856899999999999</v>
      </c>
      <c r="BL65">
        <v>0</v>
      </c>
      <c r="BM65">
        <v>-2.0478799999999998E-2</v>
      </c>
      <c r="BN65">
        <v>0</v>
      </c>
      <c r="BO65">
        <v>0</v>
      </c>
      <c r="BP65">
        <v>7.1403599999999998E-2</v>
      </c>
      <c r="BQ65">
        <v>9.1860300000000006E-2</v>
      </c>
      <c r="BR65">
        <v>0.28698899999999999</v>
      </c>
      <c r="BS65">
        <v>2.56469E-2</v>
      </c>
      <c r="BT65">
        <v>1.3650100000000001</v>
      </c>
      <c r="BU65">
        <v>0.90958700000000003</v>
      </c>
      <c r="BV65">
        <v>1993.04</v>
      </c>
      <c r="BW65">
        <v>1503.45</v>
      </c>
      <c r="BX65">
        <v>340.84399999999999</v>
      </c>
      <c r="BY65">
        <v>1401.79</v>
      </c>
      <c r="BZ65">
        <v>-5921.78</v>
      </c>
      <c r="CA65">
        <v>615.745</v>
      </c>
      <c r="CB65">
        <v>1072.83</v>
      </c>
      <c r="CC65">
        <v>2371.31</v>
      </c>
      <c r="CD65">
        <v>151.51499999999999</v>
      </c>
      <c r="CE65">
        <v>3528.75</v>
      </c>
      <c r="CF65">
        <v>5239.13</v>
      </c>
      <c r="CG65">
        <v>460.90300000000002</v>
      </c>
      <c r="CH65">
        <v>0</v>
      </c>
      <c r="CI65">
        <v>0</v>
      </c>
      <c r="CJ65">
        <v>47.252000000000002</v>
      </c>
      <c r="CK65">
        <v>47.252000000000002</v>
      </c>
      <c r="CL65">
        <v>0</v>
      </c>
      <c r="CM65">
        <v>6.14</v>
      </c>
      <c r="CN65">
        <v>3.52</v>
      </c>
      <c r="CO65">
        <v>0.85</v>
      </c>
      <c r="CP65">
        <v>3.46</v>
      </c>
      <c r="CQ65">
        <v>-6.73</v>
      </c>
      <c r="CR65">
        <v>1.63</v>
      </c>
      <c r="CS65">
        <v>4.71</v>
      </c>
      <c r="CT65">
        <v>6.02</v>
      </c>
      <c r="CU65">
        <v>0.41</v>
      </c>
      <c r="CV65">
        <v>20.010000000000002</v>
      </c>
      <c r="CW65">
        <v>13.97</v>
      </c>
      <c r="CX65">
        <v>2.6</v>
      </c>
      <c r="CY65">
        <v>0.48</v>
      </c>
      <c r="CZ65">
        <v>0.22</v>
      </c>
      <c r="DA65">
        <v>4.08</v>
      </c>
      <c r="DB65">
        <v>-1.23</v>
      </c>
      <c r="DC65">
        <v>0.47</v>
      </c>
      <c r="DD65">
        <v>2.19</v>
      </c>
      <c r="DE65">
        <v>1.6</v>
      </c>
      <c r="DF65">
        <v>0.12</v>
      </c>
      <c r="DG65">
        <v>10.53</v>
      </c>
      <c r="DH65">
        <v>0.80374999999999996</v>
      </c>
      <c r="DI65">
        <v>2.4335599999999999E-2</v>
      </c>
      <c r="DJ65">
        <v>3.8920799999999998E-2</v>
      </c>
      <c r="DK65">
        <v>0.145506</v>
      </c>
      <c r="DL65">
        <v>-2.0478799999999998E-2</v>
      </c>
      <c r="DM65">
        <v>7.1403599999999998E-2</v>
      </c>
      <c r="DN65">
        <v>9.2381599999999994E-2</v>
      </c>
      <c r="DO65">
        <v>0.28698899999999999</v>
      </c>
      <c r="DP65">
        <v>2.56469E-2</v>
      </c>
      <c r="DQ65">
        <v>1.46845</v>
      </c>
      <c r="DR65">
        <v>1.01251</v>
      </c>
      <c r="DS65" t="s">
        <v>908</v>
      </c>
      <c r="DT65" t="s">
        <v>700</v>
      </c>
      <c r="DU65" t="s">
        <v>909</v>
      </c>
      <c r="DV65" t="s">
        <v>455</v>
      </c>
      <c r="DW65">
        <v>0.103447</v>
      </c>
      <c r="DX65">
        <v>0.102925</v>
      </c>
      <c r="EC65">
        <v>12.92</v>
      </c>
      <c r="ED65">
        <v>0</v>
      </c>
      <c r="EE65">
        <v>13.97</v>
      </c>
      <c r="EF65">
        <v>0</v>
      </c>
      <c r="EG65">
        <v>4.01</v>
      </c>
      <c r="EH65">
        <v>0</v>
      </c>
      <c r="EI65">
        <v>3.35</v>
      </c>
      <c r="EJ65">
        <v>4.03</v>
      </c>
      <c r="EK65">
        <v>1</v>
      </c>
      <c r="EL65">
        <v>1</v>
      </c>
      <c r="EM65">
        <v>3.2606999999999999</v>
      </c>
      <c r="EP65">
        <v>1</v>
      </c>
      <c r="EQ65">
        <v>1</v>
      </c>
      <c r="ER65">
        <v>40.616999999999997</v>
      </c>
      <c r="ES65">
        <v>41.262</v>
      </c>
      <c r="ET65">
        <v>40.520899999999997</v>
      </c>
      <c r="EU65">
        <v>41.164200000000001</v>
      </c>
      <c r="EV65">
        <v>664.62300000000005</v>
      </c>
      <c r="EW65">
        <v>121.02800000000001</v>
      </c>
      <c r="EX65">
        <v>61.495100000000001</v>
      </c>
      <c r="EY65">
        <v>298.65800000000002</v>
      </c>
      <c r="EZ65">
        <v>0</v>
      </c>
      <c r="FA65">
        <v>-525.56500000000005</v>
      </c>
      <c r="FB65">
        <v>0</v>
      </c>
      <c r="FC65">
        <v>0</v>
      </c>
      <c r="FD65">
        <v>134.46700000000001</v>
      </c>
      <c r="FE65">
        <v>176.16499999999999</v>
      </c>
      <c r="FF65">
        <v>457.98599999999999</v>
      </c>
      <c r="FG65">
        <v>35.051499999999997</v>
      </c>
      <c r="FH65">
        <v>1423.91</v>
      </c>
      <c r="FI65">
        <v>0</v>
      </c>
      <c r="FJ65">
        <v>0</v>
      </c>
      <c r="FK65">
        <v>0</v>
      </c>
      <c r="FL65">
        <v>276.30599999999998</v>
      </c>
      <c r="FM65">
        <v>276.30599999999998</v>
      </c>
      <c r="FN65">
        <v>374.69900000000001</v>
      </c>
      <c r="FO65">
        <v>68.447000000000003</v>
      </c>
      <c r="FP65">
        <v>30.747499999999999</v>
      </c>
      <c r="FQ65">
        <v>140.65100000000001</v>
      </c>
      <c r="FR65">
        <v>-175.18799999999999</v>
      </c>
      <c r="FS65">
        <v>67.2333</v>
      </c>
      <c r="FT65">
        <v>88.555300000000003</v>
      </c>
      <c r="FU65">
        <v>228.99299999999999</v>
      </c>
      <c r="FV65">
        <v>17.5258</v>
      </c>
      <c r="FW65">
        <v>841.66399999999999</v>
      </c>
      <c r="FX65">
        <v>0</v>
      </c>
      <c r="FY65">
        <v>0</v>
      </c>
      <c r="FZ65">
        <v>276.30599999999998</v>
      </c>
      <c r="GA65">
        <v>276.30599999999998</v>
      </c>
      <c r="GB65">
        <v>3.2606999999999999</v>
      </c>
      <c r="GC65">
        <v>5923.51</v>
      </c>
      <c r="GD65">
        <v>2870.78</v>
      </c>
      <c r="GE65">
        <v>48.464199999999998</v>
      </c>
      <c r="GF65">
        <v>3.2606999999999999</v>
      </c>
      <c r="GG65">
        <v>5923.51</v>
      </c>
      <c r="GH65">
        <v>2764.03</v>
      </c>
      <c r="GI65">
        <v>46.662100000000002</v>
      </c>
      <c r="GJ65">
        <v>0</v>
      </c>
      <c r="GK65">
        <v>0</v>
      </c>
      <c r="GN65" t="s">
        <v>967</v>
      </c>
    </row>
    <row r="66" spans="1:196" x14ac:dyDescent="0.3">
      <c r="A66" s="110">
        <v>45981.681261574071</v>
      </c>
      <c r="B66" t="s">
        <v>968</v>
      </c>
      <c r="D66">
        <v>15</v>
      </c>
      <c r="E66">
        <v>1</v>
      </c>
      <c r="F66">
        <v>2700</v>
      </c>
      <c r="G66" t="s">
        <v>452</v>
      </c>
      <c r="H66" t="s">
        <v>453</v>
      </c>
      <c r="I66">
        <v>0.67</v>
      </c>
      <c r="J66">
        <v>0.48</v>
      </c>
      <c r="K66">
        <v>2.76</v>
      </c>
      <c r="L66">
        <v>265</v>
      </c>
      <c r="M66">
        <v>192.41200000000001</v>
      </c>
      <c r="N66">
        <v>4570.1899999999996</v>
      </c>
      <c r="O66">
        <v>345.11500000000001</v>
      </c>
      <c r="P66">
        <v>765.61099999999999</v>
      </c>
      <c r="Q66">
        <v>0</v>
      </c>
      <c r="R66">
        <v>-9570.39</v>
      </c>
      <c r="S66">
        <v>0</v>
      </c>
      <c r="T66">
        <v>0</v>
      </c>
      <c r="U66">
        <v>615.745</v>
      </c>
      <c r="V66">
        <v>1156.45</v>
      </c>
      <c r="W66">
        <v>2371.31</v>
      </c>
      <c r="X66">
        <v>151.51499999999999</v>
      </c>
      <c r="Y66">
        <v>597.95899999999995</v>
      </c>
      <c r="Z66">
        <v>5873.33</v>
      </c>
      <c r="AA66">
        <v>1011.23</v>
      </c>
      <c r="AB66">
        <v>0</v>
      </c>
      <c r="AC66">
        <v>0</v>
      </c>
      <c r="AD66">
        <v>0</v>
      </c>
      <c r="AE66">
        <v>47.252000000000002</v>
      </c>
      <c r="AF66">
        <v>47.252000000000002</v>
      </c>
      <c r="AG66">
        <v>0</v>
      </c>
      <c r="AH66">
        <v>0.66</v>
      </c>
      <c r="AI66">
        <v>10.74</v>
      </c>
      <c r="AJ66">
        <v>0.86</v>
      </c>
      <c r="AK66">
        <v>1.88</v>
      </c>
      <c r="AL66">
        <v>0</v>
      </c>
      <c r="AM66">
        <v>-9.94</v>
      </c>
      <c r="AN66">
        <v>0</v>
      </c>
      <c r="AO66">
        <v>0</v>
      </c>
      <c r="AP66">
        <v>1.63</v>
      </c>
      <c r="AQ66">
        <v>4.91</v>
      </c>
      <c r="AR66">
        <v>6.02</v>
      </c>
      <c r="AS66">
        <v>0.41</v>
      </c>
      <c r="AT66">
        <v>17.170000000000002</v>
      </c>
      <c r="AU66">
        <v>14.14</v>
      </c>
      <c r="AV66">
        <v>0.32</v>
      </c>
      <c r="AW66">
        <v>1.51</v>
      </c>
      <c r="AX66">
        <v>0.22</v>
      </c>
      <c r="AY66">
        <v>0.5</v>
      </c>
      <c r="AZ66">
        <v>-2.0099999999999998</v>
      </c>
      <c r="BA66">
        <v>0</v>
      </c>
      <c r="BB66">
        <v>0</v>
      </c>
      <c r="BC66">
        <v>0.47</v>
      </c>
      <c r="BD66">
        <v>2.2400000000000002</v>
      </c>
      <c r="BE66">
        <v>1.6</v>
      </c>
      <c r="BF66">
        <v>0.12</v>
      </c>
      <c r="BG66">
        <v>4.97</v>
      </c>
      <c r="BH66">
        <v>0.10882600000000001</v>
      </c>
      <c r="BI66">
        <v>0.157614</v>
      </c>
      <c r="BJ66">
        <v>3.9408499999999999E-2</v>
      </c>
      <c r="BK66">
        <v>7.8611500000000001E-2</v>
      </c>
      <c r="BL66">
        <v>0</v>
      </c>
      <c r="BM66">
        <v>-3.6879700000000001E-2</v>
      </c>
      <c r="BN66">
        <v>0</v>
      </c>
      <c r="BO66">
        <v>0</v>
      </c>
      <c r="BP66">
        <v>7.1403599999999998E-2</v>
      </c>
      <c r="BQ66">
        <v>0.100538</v>
      </c>
      <c r="BR66">
        <v>0.28698899999999999</v>
      </c>
      <c r="BS66">
        <v>2.56469E-2</v>
      </c>
      <c r="BT66">
        <v>0.83215799999999995</v>
      </c>
      <c r="BU66">
        <v>0.384461</v>
      </c>
      <c r="BV66">
        <v>232.94300000000001</v>
      </c>
      <c r="BW66">
        <v>4849.71</v>
      </c>
      <c r="BX66">
        <v>345.11500000000001</v>
      </c>
      <c r="BY66">
        <v>746.14800000000002</v>
      </c>
      <c r="BZ66">
        <v>-9570.39</v>
      </c>
      <c r="CA66">
        <v>615.745</v>
      </c>
      <c r="CB66">
        <v>1162.69</v>
      </c>
      <c r="CC66">
        <v>2371.31</v>
      </c>
      <c r="CD66">
        <v>151.51499999999999</v>
      </c>
      <c r="CE66">
        <v>904.79</v>
      </c>
      <c r="CF66">
        <v>6173.92</v>
      </c>
      <c r="CG66">
        <v>1063.43</v>
      </c>
      <c r="CH66">
        <v>0</v>
      </c>
      <c r="CI66">
        <v>0</v>
      </c>
      <c r="CJ66">
        <v>47.252000000000002</v>
      </c>
      <c r="CK66">
        <v>47.252000000000002</v>
      </c>
      <c r="CL66">
        <v>0</v>
      </c>
      <c r="CM66">
        <v>0.81</v>
      </c>
      <c r="CN66">
        <v>11.31</v>
      </c>
      <c r="CO66">
        <v>0.86</v>
      </c>
      <c r="CP66">
        <v>1.83</v>
      </c>
      <c r="CQ66">
        <v>-10.14</v>
      </c>
      <c r="CR66">
        <v>1.63</v>
      </c>
      <c r="CS66">
        <v>4.92</v>
      </c>
      <c r="CT66">
        <v>6.02</v>
      </c>
      <c r="CU66">
        <v>0.41</v>
      </c>
      <c r="CV66">
        <v>17.649999999999999</v>
      </c>
      <c r="CW66">
        <v>14.81</v>
      </c>
      <c r="CX66">
        <v>0.37</v>
      </c>
      <c r="CY66">
        <v>1.57</v>
      </c>
      <c r="CZ66">
        <v>0.22</v>
      </c>
      <c r="DA66">
        <v>3.14</v>
      </c>
      <c r="DB66">
        <v>-2.0099999999999998</v>
      </c>
      <c r="DC66">
        <v>0.47</v>
      </c>
      <c r="DD66">
        <v>2.25</v>
      </c>
      <c r="DE66">
        <v>1.6</v>
      </c>
      <c r="DF66">
        <v>0.12</v>
      </c>
      <c r="DG66">
        <v>7.73</v>
      </c>
      <c r="DH66">
        <v>0.14085300000000001</v>
      </c>
      <c r="DI66">
        <v>0.160025</v>
      </c>
      <c r="DJ66">
        <v>3.9408499999999999E-2</v>
      </c>
      <c r="DK66">
        <v>7.6276200000000002E-2</v>
      </c>
      <c r="DL66">
        <v>-3.6879700000000001E-2</v>
      </c>
      <c r="DM66">
        <v>7.1403599999999998E-2</v>
      </c>
      <c r="DN66">
        <v>0.10076400000000001</v>
      </c>
      <c r="DO66">
        <v>0.28698899999999999</v>
      </c>
      <c r="DP66">
        <v>2.56469E-2</v>
      </c>
      <c r="DQ66">
        <v>0.86448599999999998</v>
      </c>
      <c r="DR66">
        <v>0.41656199999999999</v>
      </c>
      <c r="DS66" t="s">
        <v>908</v>
      </c>
      <c r="DT66" t="s">
        <v>700</v>
      </c>
      <c r="DU66" t="s">
        <v>909</v>
      </c>
      <c r="DV66" t="s">
        <v>455</v>
      </c>
      <c r="DW66">
        <v>3.2327399999999999E-2</v>
      </c>
      <c r="DX66">
        <v>3.2101699999999997E-2</v>
      </c>
      <c r="EC66">
        <v>14.14</v>
      </c>
      <c r="ED66">
        <v>0</v>
      </c>
      <c r="EE66">
        <v>14.81</v>
      </c>
      <c r="EF66">
        <v>0</v>
      </c>
      <c r="EG66">
        <v>2.5499999999999998</v>
      </c>
      <c r="EH66">
        <v>0</v>
      </c>
      <c r="EI66">
        <v>2.21</v>
      </c>
      <c r="EJ66">
        <v>3.09</v>
      </c>
      <c r="EK66">
        <v>1</v>
      </c>
      <c r="EL66">
        <v>1</v>
      </c>
      <c r="EM66">
        <v>5.6820000000000004</v>
      </c>
      <c r="EP66">
        <v>1</v>
      </c>
      <c r="EQ66">
        <v>1</v>
      </c>
      <c r="ER66">
        <v>46.677999999999997</v>
      </c>
      <c r="ES66">
        <v>47.447000000000003</v>
      </c>
      <c r="ET66">
        <v>46.6389</v>
      </c>
      <c r="EU66">
        <v>47.406999999999996</v>
      </c>
      <c r="EV66">
        <v>91.513300000000001</v>
      </c>
      <c r="EW66">
        <v>430.71699999999998</v>
      </c>
      <c r="EX66">
        <v>62.265599999999999</v>
      </c>
      <c r="EY66">
        <v>144.059</v>
      </c>
      <c r="EZ66">
        <v>0</v>
      </c>
      <c r="FA66">
        <v>-862.89499999999998</v>
      </c>
      <c r="FB66">
        <v>0</v>
      </c>
      <c r="FC66">
        <v>0</v>
      </c>
      <c r="FD66">
        <v>134.46700000000001</v>
      </c>
      <c r="FE66">
        <v>191.17</v>
      </c>
      <c r="FF66">
        <v>457.98599999999999</v>
      </c>
      <c r="FG66">
        <v>35.051499999999997</v>
      </c>
      <c r="FH66">
        <v>684.33500000000004</v>
      </c>
      <c r="FI66">
        <v>0</v>
      </c>
      <c r="FJ66">
        <v>0</v>
      </c>
      <c r="FK66">
        <v>0</v>
      </c>
      <c r="FL66">
        <v>276.30599999999998</v>
      </c>
      <c r="FM66">
        <v>276.30599999999998</v>
      </c>
      <c r="FN66">
        <v>54.686300000000003</v>
      </c>
      <c r="FO66">
        <v>222.91900000000001</v>
      </c>
      <c r="FP66">
        <v>31.1328</v>
      </c>
      <c r="FQ66">
        <v>70.259500000000003</v>
      </c>
      <c r="FR66">
        <v>-287.63200000000001</v>
      </c>
      <c r="FS66">
        <v>67.2333</v>
      </c>
      <c r="FT66">
        <v>95.981999999999999</v>
      </c>
      <c r="FU66">
        <v>228.99299999999999</v>
      </c>
      <c r="FV66">
        <v>17.5258</v>
      </c>
      <c r="FW66">
        <v>501.1</v>
      </c>
      <c r="FX66">
        <v>0</v>
      </c>
      <c r="FY66">
        <v>0</v>
      </c>
      <c r="FZ66">
        <v>276.30599999999998</v>
      </c>
      <c r="GA66">
        <v>276.30599999999998</v>
      </c>
      <c r="GB66">
        <v>5.6820000000000004</v>
      </c>
      <c r="GC66">
        <v>9573.19</v>
      </c>
      <c r="GD66">
        <v>4945.82</v>
      </c>
      <c r="GE66">
        <v>51.663200000000003</v>
      </c>
      <c r="GF66">
        <v>5.6820000000000004</v>
      </c>
      <c r="GG66">
        <v>9573.19</v>
      </c>
      <c r="GH66">
        <v>4832.8</v>
      </c>
      <c r="GI66">
        <v>50.482599999999998</v>
      </c>
      <c r="GJ66">
        <v>0</v>
      </c>
      <c r="GK66">
        <v>0</v>
      </c>
      <c r="GN66" t="s">
        <v>969</v>
      </c>
    </row>
    <row r="67" spans="1:196" x14ac:dyDescent="0.3">
      <c r="A67" s="110">
        <v>45981.682118055556</v>
      </c>
      <c r="B67" t="s">
        <v>970</v>
      </c>
      <c r="D67">
        <v>16</v>
      </c>
      <c r="E67">
        <v>1</v>
      </c>
      <c r="F67">
        <v>2700</v>
      </c>
      <c r="G67" t="s">
        <v>452</v>
      </c>
      <c r="H67" t="s">
        <v>453</v>
      </c>
      <c r="I67">
        <v>0.84</v>
      </c>
      <c r="J67">
        <v>0.8</v>
      </c>
      <c r="K67">
        <v>3.9</v>
      </c>
      <c r="L67" t="s">
        <v>688</v>
      </c>
      <c r="M67">
        <v>3371.62</v>
      </c>
      <c r="N67">
        <v>91.782200000000003</v>
      </c>
      <c r="O67">
        <v>345.916</v>
      </c>
      <c r="P67">
        <v>1505.66</v>
      </c>
      <c r="Q67">
        <v>0</v>
      </c>
      <c r="R67">
        <v>-4646.3</v>
      </c>
      <c r="S67">
        <v>0</v>
      </c>
      <c r="T67">
        <v>0</v>
      </c>
      <c r="U67">
        <v>615.745</v>
      </c>
      <c r="V67">
        <v>1010.56</v>
      </c>
      <c r="W67">
        <v>2371.31</v>
      </c>
      <c r="X67">
        <v>151.51499999999999</v>
      </c>
      <c r="Y67">
        <v>4817.8</v>
      </c>
      <c r="Z67">
        <v>5314.98</v>
      </c>
      <c r="AA67">
        <v>49.204799999999999</v>
      </c>
      <c r="AB67">
        <v>0</v>
      </c>
      <c r="AC67">
        <v>0</v>
      </c>
      <c r="AD67">
        <v>0</v>
      </c>
      <c r="AE67">
        <v>47.252000000000002</v>
      </c>
      <c r="AF67">
        <v>47.252000000000002</v>
      </c>
      <c r="AG67">
        <v>0</v>
      </c>
      <c r="AH67">
        <v>9.81</v>
      </c>
      <c r="AI67">
        <v>0.2</v>
      </c>
      <c r="AJ67">
        <v>0.86</v>
      </c>
      <c r="AK67">
        <v>3.88</v>
      </c>
      <c r="AL67">
        <v>0</v>
      </c>
      <c r="AM67">
        <v>-4.8499999999999996</v>
      </c>
      <c r="AN67">
        <v>0</v>
      </c>
      <c r="AO67">
        <v>0</v>
      </c>
      <c r="AP67">
        <v>1.66</v>
      </c>
      <c r="AQ67">
        <v>4.5599999999999996</v>
      </c>
      <c r="AR67">
        <v>6.08</v>
      </c>
      <c r="AS67">
        <v>0.42</v>
      </c>
      <c r="AT67">
        <v>22.62</v>
      </c>
      <c r="AU67">
        <v>14.75</v>
      </c>
      <c r="AV67">
        <v>3.46</v>
      </c>
      <c r="AW67">
        <v>0.04</v>
      </c>
      <c r="AX67">
        <v>0.22</v>
      </c>
      <c r="AY67">
        <v>1.07</v>
      </c>
      <c r="AZ67">
        <v>-0.83</v>
      </c>
      <c r="BA67">
        <v>0</v>
      </c>
      <c r="BB67">
        <v>0</v>
      </c>
      <c r="BC67">
        <v>0.47</v>
      </c>
      <c r="BD67">
        <v>2.16</v>
      </c>
      <c r="BE67">
        <v>1.6</v>
      </c>
      <c r="BF67">
        <v>0.12</v>
      </c>
      <c r="BG67">
        <v>8.31</v>
      </c>
      <c r="BH67">
        <v>0.81068799999999996</v>
      </c>
      <c r="BI67" s="117">
        <v>5.4506000000000003E-5</v>
      </c>
      <c r="BJ67">
        <v>3.95E-2</v>
      </c>
      <c r="BK67">
        <v>0.160662</v>
      </c>
      <c r="BL67">
        <v>0</v>
      </c>
      <c r="BM67">
        <v>-1.07029E-2</v>
      </c>
      <c r="BN67">
        <v>0</v>
      </c>
      <c r="BO67">
        <v>0</v>
      </c>
      <c r="BP67">
        <v>7.1403599999999998E-2</v>
      </c>
      <c r="BQ67">
        <v>8.8399599999999995E-2</v>
      </c>
      <c r="BR67">
        <v>0.28698899999999999</v>
      </c>
      <c r="BS67">
        <v>2.56469E-2</v>
      </c>
      <c r="BT67">
        <v>1.4726399999999999</v>
      </c>
      <c r="BU67">
        <v>1.0108999999999999</v>
      </c>
      <c r="BV67">
        <v>3603.3</v>
      </c>
      <c r="BW67">
        <v>201.75200000000001</v>
      </c>
      <c r="BX67">
        <v>345.916</v>
      </c>
      <c r="BY67">
        <v>1418.02</v>
      </c>
      <c r="BZ67">
        <v>-4646.3</v>
      </c>
      <c r="CA67">
        <v>615.745</v>
      </c>
      <c r="CB67">
        <v>1019.21</v>
      </c>
      <c r="CC67">
        <v>2371.31</v>
      </c>
      <c r="CD67">
        <v>151.51499999999999</v>
      </c>
      <c r="CE67">
        <v>5080.46</v>
      </c>
      <c r="CF67">
        <v>5568.99</v>
      </c>
      <c r="CG67">
        <v>102.011</v>
      </c>
      <c r="CH67">
        <v>0</v>
      </c>
      <c r="CI67">
        <v>0</v>
      </c>
      <c r="CJ67">
        <v>47.252000000000002</v>
      </c>
      <c r="CK67">
        <v>47.252000000000002</v>
      </c>
      <c r="CL67">
        <v>0</v>
      </c>
      <c r="CM67">
        <v>10.63</v>
      </c>
      <c r="CN67">
        <v>0.42</v>
      </c>
      <c r="CO67">
        <v>0.86</v>
      </c>
      <c r="CP67">
        <v>3.68</v>
      </c>
      <c r="CQ67">
        <v>-4.91</v>
      </c>
      <c r="CR67">
        <v>1.66</v>
      </c>
      <c r="CS67">
        <v>4.58</v>
      </c>
      <c r="CT67">
        <v>6.08</v>
      </c>
      <c r="CU67">
        <v>0.42</v>
      </c>
      <c r="CV67">
        <v>23.42</v>
      </c>
      <c r="CW67">
        <v>15.59</v>
      </c>
      <c r="CX67">
        <v>3.82</v>
      </c>
      <c r="CY67">
        <v>7.0000000000000007E-2</v>
      </c>
      <c r="CZ67">
        <v>0.22</v>
      </c>
      <c r="DA67">
        <v>4.57</v>
      </c>
      <c r="DB67">
        <v>-0.83</v>
      </c>
      <c r="DC67">
        <v>0.47</v>
      </c>
      <c r="DD67">
        <v>2.17</v>
      </c>
      <c r="DE67">
        <v>1.6</v>
      </c>
      <c r="DF67">
        <v>0.12</v>
      </c>
      <c r="DG67">
        <v>12.21</v>
      </c>
      <c r="DH67">
        <v>0.89892099999999997</v>
      </c>
      <c r="DI67">
        <v>1.0014999999999999E-4</v>
      </c>
      <c r="DJ67">
        <v>3.95E-2</v>
      </c>
      <c r="DK67">
        <v>0.157249</v>
      </c>
      <c r="DL67">
        <v>-1.07029E-2</v>
      </c>
      <c r="DM67">
        <v>7.1403599999999998E-2</v>
      </c>
      <c r="DN67">
        <v>8.8909199999999994E-2</v>
      </c>
      <c r="DO67">
        <v>0.28698899999999999</v>
      </c>
      <c r="DP67">
        <v>2.56469E-2</v>
      </c>
      <c r="DQ67">
        <v>1.55802</v>
      </c>
      <c r="DR67">
        <v>1.0957699999999999</v>
      </c>
      <c r="DS67" t="s">
        <v>908</v>
      </c>
      <c r="DT67" t="s">
        <v>700</v>
      </c>
      <c r="DU67" t="s">
        <v>909</v>
      </c>
      <c r="DV67" t="s">
        <v>455</v>
      </c>
      <c r="DW67">
        <v>8.5374800000000001E-2</v>
      </c>
      <c r="DX67">
        <v>8.4865200000000002E-2</v>
      </c>
      <c r="EC67">
        <v>14.75</v>
      </c>
      <c r="ED67">
        <v>0</v>
      </c>
      <c r="EE67">
        <v>15.59</v>
      </c>
      <c r="EF67">
        <v>0</v>
      </c>
      <c r="EG67">
        <v>4.79</v>
      </c>
      <c r="EH67">
        <v>0</v>
      </c>
      <c r="EI67">
        <v>4.16</v>
      </c>
      <c r="EJ67">
        <v>4.5199999999999996</v>
      </c>
      <c r="EK67">
        <v>1</v>
      </c>
      <c r="EL67">
        <v>1</v>
      </c>
      <c r="EM67">
        <v>2.8130000000000002</v>
      </c>
      <c r="EP67">
        <v>1</v>
      </c>
      <c r="EQ67">
        <v>1</v>
      </c>
      <c r="ER67">
        <v>45.637</v>
      </c>
      <c r="ES67">
        <v>46.384</v>
      </c>
      <c r="ET67">
        <v>45.566400000000002</v>
      </c>
      <c r="EU67">
        <v>46.312600000000003</v>
      </c>
      <c r="EV67">
        <v>989.02700000000004</v>
      </c>
      <c r="EW67">
        <v>10.120699999999999</v>
      </c>
      <c r="EX67">
        <v>62.4101</v>
      </c>
      <c r="EY67">
        <v>306.19499999999999</v>
      </c>
      <c r="EZ67">
        <v>0</v>
      </c>
      <c r="FA67">
        <v>-356.99599999999998</v>
      </c>
      <c r="FB67">
        <v>0</v>
      </c>
      <c r="FC67">
        <v>0</v>
      </c>
      <c r="FD67">
        <v>134.46700000000001</v>
      </c>
      <c r="FE67">
        <v>168.739</v>
      </c>
      <c r="FF67">
        <v>457.98599999999999</v>
      </c>
      <c r="FG67">
        <v>35.051499999999997</v>
      </c>
      <c r="FH67">
        <v>1807</v>
      </c>
      <c r="FI67">
        <v>0</v>
      </c>
      <c r="FJ67">
        <v>0</v>
      </c>
      <c r="FK67">
        <v>0</v>
      </c>
      <c r="FL67">
        <v>276.30599999999998</v>
      </c>
      <c r="FM67">
        <v>276.30599999999998</v>
      </c>
      <c r="FN67">
        <v>547.351</v>
      </c>
      <c r="FO67">
        <v>10.1816</v>
      </c>
      <c r="FP67">
        <v>31.205100000000002</v>
      </c>
      <c r="FQ67">
        <v>145.62899999999999</v>
      </c>
      <c r="FR67">
        <v>-118.999</v>
      </c>
      <c r="FS67">
        <v>67.2333</v>
      </c>
      <c r="FT67">
        <v>84.826499999999996</v>
      </c>
      <c r="FU67">
        <v>228.99299999999999</v>
      </c>
      <c r="FV67">
        <v>17.5258</v>
      </c>
      <c r="FW67">
        <v>1013.95</v>
      </c>
      <c r="FX67">
        <v>0</v>
      </c>
      <c r="FY67">
        <v>0</v>
      </c>
      <c r="FZ67">
        <v>276.30599999999998</v>
      </c>
      <c r="GA67">
        <v>276.30599999999998</v>
      </c>
      <c r="GB67">
        <v>2.8130000000000002</v>
      </c>
      <c r="GC67">
        <v>4647.67</v>
      </c>
      <c r="GD67">
        <v>2365.21</v>
      </c>
      <c r="GE67">
        <v>50.8902</v>
      </c>
      <c r="GF67">
        <v>2.8130000000000002</v>
      </c>
      <c r="GG67">
        <v>4647.67</v>
      </c>
      <c r="GH67">
        <v>2331.5300000000002</v>
      </c>
      <c r="GI67">
        <v>50.165700000000001</v>
      </c>
      <c r="GJ67">
        <v>0</v>
      </c>
      <c r="GK67">
        <v>0</v>
      </c>
      <c r="GN67" t="s">
        <v>971</v>
      </c>
    </row>
    <row r="68" spans="1:196" x14ac:dyDescent="0.3">
      <c r="A68" s="110">
        <v>45981.682870370372</v>
      </c>
      <c r="B68" t="s">
        <v>972</v>
      </c>
      <c r="D68">
        <v>12</v>
      </c>
      <c r="E68">
        <v>1</v>
      </c>
      <c r="F68">
        <v>2100</v>
      </c>
      <c r="G68" t="s">
        <v>452</v>
      </c>
      <c r="H68" t="s">
        <v>453</v>
      </c>
      <c r="I68">
        <v>0.51</v>
      </c>
      <c r="J68">
        <v>0.47</v>
      </c>
      <c r="K68">
        <v>4.03</v>
      </c>
      <c r="L68">
        <v>49</v>
      </c>
      <c r="M68">
        <v>1531.55</v>
      </c>
      <c r="N68">
        <v>176.74199999999999</v>
      </c>
      <c r="O68">
        <v>277.07299999999998</v>
      </c>
      <c r="P68">
        <v>1304.79</v>
      </c>
      <c r="Q68">
        <v>0</v>
      </c>
      <c r="R68">
        <v>-4222.1400000000003</v>
      </c>
      <c r="S68">
        <v>0</v>
      </c>
      <c r="T68">
        <v>0</v>
      </c>
      <c r="U68">
        <v>505.55700000000002</v>
      </c>
      <c r="V68">
        <v>935</v>
      </c>
      <c r="W68">
        <v>2025.88</v>
      </c>
      <c r="X68">
        <v>119.621</v>
      </c>
      <c r="Y68">
        <v>2654.07</v>
      </c>
      <c r="Z68">
        <v>3290.15</v>
      </c>
      <c r="AA68">
        <v>39.826999999999998</v>
      </c>
      <c r="AB68">
        <v>0</v>
      </c>
      <c r="AC68">
        <v>0</v>
      </c>
      <c r="AD68">
        <v>0</v>
      </c>
      <c r="AE68">
        <v>43.1492</v>
      </c>
      <c r="AF68">
        <v>43.1492</v>
      </c>
      <c r="AG68">
        <v>0</v>
      </c>
      <c r="AH68">
        <v>5.87</v>
      </c>
      <c r="AI68">
        <v>0.61</v>
      </c>
      <c r="AJ68">
        <v>0.88</v>
      </c>
      <c r="AK68">
        <v>4.18</v>
      </c>
      <c r="AL68">
        <v>0</v>
      </c>
      <c r="AM68">
        <v>-5.13</v>
      </c>
      <c r="AN68">
        <v>0</v>
      </c>
      <c r="AO68">
        <v>0</v>
      </c>
      <c r="AP68">
        <v>1.75</v>
      </c>
      <c r="AQ68">
        <v>5.43</v>
      </c>
      <c r="AR68">
        <v>6.66</v>
      </c>
      <c r="AS68">
        <v>0.42</v>
      </c>
      <c r="AT68">
        <v>20.67</v>
      </c>
      <c r="AU68">
        <v>11.54</v>
      </c>
      <c r="AV68">
        <v>2.35</v>
      </c>
      <c r="AW68">
        <v>0.11</v>
      </c>
      <c r="AX68">
        <v>0.22</v>
      </c>
      <c r="AY68">
        <v>1.1100000000000001</v>
      </c>
      <c r="AZ68">
        <v>-0.87</v>
      </c>
      <c r="BA68">
        <v>0</v>
      </c>
      <c r="BB68">
        <v>0</v>
      </c>
      <c r="BC68">
        <v>0.5</v>
      </c>
      <c r="BD68">
        <v>2.57</v>
      </c>
      <c r="BE68">
        <v>1.76</v>
      </c>
      <c r="BF68">
        <v>0.12</v>
      </c>
      <c r="BG68">
        <v>7.87</v>
      </c>
      <c r="BH68">
        <v>0.53001699999999996</v>
      </c>
      <c r="BI68">
        <v>8.98032E-3</v>
      </c>
      <c r="BJ68">
        <v>3.1638800000000002E-2</v>
      </c>
      <c r="BK68">
        <v>0.14572499999999999</v>
      </c>
      <c r="BL68">
        <v>0</v>
      </c>
      <c r="BM68">
        <v>-6.98747E-3</v>
      </c>
      <c r="BN68">
        <v>0</v>
      </c>
      <c r="BO68">
        <v>0</v>
      </c>
      <c r="BP68">
        <v>5.8625900000000002E-2</v>
      </c>
      <c r="BQ68">
        <v>8.6452899999999999E-2</v>
      </c>
      <c r="BR68">
        <v>0.24510499999999999</v>
      </c>
      <c r="BS68">
        <v>2.02483E-2</v>
      </c>
      <c r="BT68">
        <v>1.11981</v>
      </c>
      <c r="BU68">
        <v>0.71636100000000003</v>
      </c>
      <c r="BV68">
        <v>1642.07</v>
      </c>
      <c r="BW68">
        <v>235.41</v>
      </c>
      <c r="BX68">
        <v>277.07299999999998</v>
      </c>
      <c r="BY68">
        <v>1271.28</v>
      </c>
      <c r="BZ68">
        <v>-4222.1400000000003</v>
      </c>
      <c r="CA68">
        <v>505.55700000000002</v>
      </c>
      <c r="CB68">
        <v>940.84699999999998</v>
      </c>
      <c r="CC68">
        <v>2025.88</v>
      </c>
      <c r="CD68">
        <v>119.621</v>
      </c>
      <c r="CE68">
        <v>2795.6</v>
      </c>
      <c r="CF68">
        <v>3425.83</v>
      </c>
      <c r="CG68">
        <v>73.775199999999998</v>
      </c>
      <c r="CH68">
        <v>0</v>
      </c>
      <c r="CI68">
        <v>0</v>
      </c>
      <c r="CJ68">
        <v>43.1492</v>
      </c>
      <c r="CK68">
        <v>43.1492</v>
      </c>
      <c r="CL68">
        <v>0</v>
      </c>
      <c r="CM68">
        <v>6.27</v>
      </c>
      <c r="CN68">
        <v>0.83</v>
      </c>
      <c r="CO68">
        <v>0.88</v>
      </c>
      <c r="CP68">
        <v>4.07</v>
      </c>
      <c r="CQ68">
        <v>-5.18</v>
      </c>
      <c r="CR68">
        <v>1.75</v>
      </c>
      <c r="CS68">
        <v>5.44</v>
      </c>
      <c r="CT68">
        <v>6.66</v>
      </c>
      <c r="CU68">
        <v>0.42</v>
      </c>
      <c r="CV68">
        <v>21.14</v>
      </c>
      <c r="CW68">
        <v>12.05</v>
      </c>
      <c r="CX68">
        <v>2.5</v>
      </c>
      <c r="CY68">
        <v>0.15</v>
      </c>
      <c r="CZ68">
        <v>0.22</v>
      </c>
      <c r="DA68">
        <v>4.95</v>
      </c>
      <c r="DB68">
        <v>-0.87</v>
      </c>
      <c r="DC68">
        <v>0.5</v>
      </c>
      <c r="DD68">
        <v>2.57</v>
      </c>
      <c r="DE68">
        <v>1.76</v>
      </c>
      <c r="DF68">
        <v>0.12</v>
      </c>
      <c r="DG68">
        <v>11.9</v>
      </c>
      <c r="DH68">
        <v>0.546149</v>
      </c>
      <c r="DI68">
        <v>9.0878699999999996E-3</v>
      </c>
      <c r="DJ68">
        <v>3.1638800000000002E-2</v>
      </c>
      <c r="DK68">
        <v>0.14361299999999999</v>
      </c>
      <c r="DL68">
        <v>-6.98747E-3</v>
      </c>
      <c r="DM68">
        <v>5.8625900000000002E-2</v>
      </c>
      <c r="DN68">
        <v>8.6817800000000001E-2</v>
      </c>
      <c r="DO68">
        <v>0.24510499999999999</v>
      </c>
      <c r="DP68">
        <v>2.02483E-2</v>
      </c>
      <c r="DQ68">
        <v>1.1343000000000001</v>
      </c>
      <c r="DR68">
        <v>0.73048900000000005</v>
      </c>
      <c r="DS68" t="s">
        <v>908</v>
      </c>
      <c r="DT68" t="s">
        <v>700</v>
      </c>
      <c r="DU68" t="s">
        <v>909</v>
      </c>
      <c r="DV68" t="s">
        <v>455</v>
      </c>
      <c r="DW68">
        <v>1.44931E-2</v>
      </c>
      <c r="DX68">
        <v>1.41282E-2</v>
      </c>
      <c r="EC68">
        <v>11.54</v>
      </c>
      <c r="ED68">
        <v>0</v>
      </c>
      <c r="EE68">
        <v>12.05</v>
      </c>
      <c r="EF68">
        <v>0</v>
      </c>
      <c r="EG68">
        <v>3.79</v>
      </c>
      <c r="EH68">
        <v>0</v>
      </c>
      <c r="EI68">
        <v>2.93</v>
      </c>
      <c r="EJ68">
        <v>4.8899999999999997</v>
      </c>
      <c r="EK68">
        <v>1</v>
      </c>
      <c r="EL68">
        <v>1</v>
      </c>
      <c r="EM68">
        <v>2.6873</v>
      </c>
      <c r="EP68">
        <v>1</v>
      </c>
      <c r="EQ68">
        <v>1</v>
      </c>
      <c r="ER68">
        <v>26.847999999999999</v>
      </c>
      <c r="ES68">
        <v>27.213000000000001</v>
      </c>
      <c r="ET68">
        <v>26.9893</v>
      </c>
      <c r="EU68">
        <v>27.356400000000001</v>
      </c>
      <c r="EV68">
        <v>522.73400000000004</v>
      </c>
      <c r="EW68">
        <v>25.499600000000001</v>
      </c>
      <c r="EX68">
        <v>49.9895</v>
      </c>
      <c r="EY68">
        <v>246.79599999999999</v>
      </c>
      <c r="EZ68">
        <v>0</v>
      </c>
      <c r="FA68">
        <v>-288.58</v>
      </c>
      <c r="FB68">
        <v>0</v>
      </c>
      <c r="FC68">
        <v>0</v>
      </c>
      <c r="FD68">
        <v>110.404</v>
      </c>
      <c r="FE68">
        <v>156.88800000000001</v>
      </c>
      <c r="FF68">
        <v>391.38499999999999</v>
      </c>
      <c r="FG68">
        <v>27.673200000000001</v>
      </c>
      <c r="FH68">
        <v>1242.79</v>
      </c>
      <c r="FI68">
        <v>0</v>
      </c>
      <c r="FJ68">
        <v>0</v>
      </c>
      <c r="FK68">
        <v>0</v>
      </c>
      <c r="FL68">
        <v>252.315</v>
      </c>
      <c r="FM68">
        <v>252.315</v>
      </c>
      <c r="FN68">
        <v>280.07100000000003</v>
      </c>
      <c r="FO68">
        <v>16.9802</v>
      </c>
      <c r="FP68">
        <v>24.994700000000002</v>
      </c>
      <c r="FQ68">
        <v>119.75</v>
      </c>
      <c r="FR68">
        <v>-96.193399999999997</v>
      </c>
      <c r="FS68">
        <v>55.201799999999999</v>
      </c>
      <c r="FT68">
        <v>78.835300000000004</v>
      </c>
      <c r="FU68">
        <v>195.69200000000001</v>
      </c>
      <c r="FV68">
        <v>13.836600000000001</v>
      </c>
      <c r="FW68">
        <v>689.16899999999998</v>
      </c>
      <c r="FX68">
        <v>0</v>
      </c>
      <c r="FY68">
        <v>0</v>
      </c>
      <c r="FZ68">
        <v>252.315</v>
      </c>
      <c r="GA68">
        <v>252.315</v>
      </c>
      <c r="GB68">
        <v>2.6873</v>
      </c>
      <c r="GC68">
        <v>4223.38</v>
      </c>
      <c r="GD68">
        <v>2271.0700000000002</v>
      </c>
      <c r="GE68">
        <v>53.773800000000001</v>
      </c>
      <c r="GF68">
        <v>2.6873</v>
      </c>
      <c r="GG68">
        <v>4223.38</v>
      </c>
      <c r="GH68">
        <v>2248.14</v>
      </c>
      <c r="GI68">
        <v>53.230699999999999</v>
      </c>
      <c r="GJ68">
        <v>0</v>
      </c>
      <c r="GK68">
        <v>0</v>
      </c>
      <c r="GN68" t="s">
        <v>973</v>
      </c>
    </row>
    <row r="69" spans="1:196" x14ac:dyDescent="0.3">
      <c r="A69" s="110">
        <v>45981.683599537035</v>
      </c>
      <c r="B69" t="s">
        <v>974</v>
      </c>
      <c r="D69">
        <v>12</v>
      </c>
      <c r="E69">
        <v>1</v>
      </c>
      <c r="F69">
        <v>2100</v>
      </c>
      <c r="G69" t="s">
        <v>452</v>
      </c>
      <c r="H69" t="s">
        <v>456</v>
      </c>
      <c r="I69">
        <v>0.11</v>
      </c>
      <c r="J69">
        <v>0.14000000000000001</v>
      </c>
      <c r="K69">
        <v>3.95</v>
      </c>
      <c r="L69">
        <v>-31</v>
      </c>
      <c r="M69">
        <v>1478.98</v>
      </c>
      <c r="N69">
        <v>311.96499999999997</v>
      </c>
      <c r="O69">
        <v>277.07299999999998</v>
      </c>
      <c r="P69">
        <v>1303.81</v>
      </c>
      <c r="Q69">
        <v>0</v>
      </c>
      <c r="R69">
        <v>-4222.1400000000003</v>
      </c>
      <c r="S69">
        <v>0</v>
      </c>
      <c r="T69">
        <v>0</v>
      </c>
      <c r="U69">
        <v>505.55700000000002</v>
      </c>
      <c r="V69">
        <v>941.26800000000003</v>
      </c>
      <c r="W69">
        <v>2025.88</v>
      </c>
      <c r="X69">
        <v>119.621</v>
      </c>
      <c r="Y69">
        <v>2742.01</v>
      </c>
      <c r="Z69">
        <v>3371.83</v>
      </c>
      <c r="AA69">
        <v>119.57599999999999</v>
      </c>
      <c r="AB69">
        <v>0</v>
      </c>
      <c r="AC69">
        <v>0</v>
      </c>
      <c r="AD69">
        <v>0</v>
      </c>
      <c r="AE69">
        <v>43.1492</v>
      </c>
      <c r="AF69">
        <v>43.1492</v>
      </c>
      <c r="AG69">
        <v>0</v>
      </c>
      <c r="AH69">
        <v>5.78</v>
      </c>
      <c r="AI69">
        <v>1.1000000000000001</v>
      </c>
      <c r="AJ69">
        <v>0.88</v>
      </c>
      <c r="AK69">
        <v>4.18</v>
      </c>
      <c r="AL69">
        <v>0</v>
      </c>
      <c r="AM69">
        <v>-5.21</v>
      </c>
      <c r="AN69">
        <v>0</v>
      </c>
      <c r="AO69">
        <v>0</v>
      </c>
      <c r="AP69">
        <v>1.75</v>
      </c>
      <c r="AQ69">
        <v>5.44</v>
      </c>
      <c r="AR69">
        <v>6.66</v>
      </c>
      <c r="AS69">
        <v>0.42</v>
      </c>
      <c r="AT69">
        <v>21</v>
      </c>
      <c r="AU69">
        <v>11.94</v>
      </c>
      <c r="AV69">
        <v>2.34</v>
      </c>
      <c r="AW69">
        <v>0.2</v>
      </c>
      <c r="AX69">
        <v>0.22</v>
      </c>
      <c r="AY69">
        <v>1.1100000000000001</v>
      </c>
      <c r="AZ69">
        <v>-0.87</v>
      </c>
      <c r="BA69">
        <v>0</v>
      </c>
      <c r="BB69">
        <v>0</v>
      </c>
      <c r="BC69">
        <v>0.5</v>
      </c>
      <c r="BD69">
        <v>2.57</v>
      </c>
      <c r="BE69">
        <v>1.76</v>
      </c>
      <c r="BF69">
        <v>0.12</v>
      </c>
      <c r="BG69">
        <v>7.95</v>
      </c>
      <c r="BH69">
        <v>0.56847000000000003</v>
      </c>
      <c r="BI69">
        <v>1.05629E-2</v>
      </c>
      <c r="BJ69">
        <v>3.1638800000000002E-2</v>
      </c>
      <c r="BK69">
        <v>0.14557300000000001</v>
      </c>
      <c r="BL69">
        <v>0</v>
      </c>
      <c r="BM69">
        <v>-6.98747E-3</v>
      </c>
      <c r="BN69">
        <v>0</v>
      </c>
      <c r="BO69">
        <v>0</v>
      </c>
      <c r="BP69">
        <v>5.8625900000000002E-2</v>
      </c>
      <c r="BQ69">
        <v>8.6786100000000005E-2</v>
      </c>
      <c r="BR69">
        <v>0.24510499999999999</v>
      </c>
      <c r="BS69">
        <v>2.02483E-2</v>
      </c>
      <c r="BT69">
        <v>1.1600200000000001</v>
      </c>
      <c r="BU69">
        <v>0.75624499999999995</v>
      </c>
      <c r="BV69">
        <v>1642.07</v>
      </c>
      <c r="BW69">
        <v>235.41</v>
      </c>
      <c r="BX69">
        <v>277.07299999999998</v>
      </c>
      <c r="BY69">
        <v>1271.28</v>
      </c>
      <c r="BZ69">
        <v>-4222.1400000000003</v>
      </c>
      <c r="CA69">
        <v>505.55700000000002</v>
      </c>
      <c r="CB69">
        <v>940.84699999999998</v>
      </c>
      <c r="CC69">
        <v>2025.88</v>
      </c>
      <c r="CD69">
        <v>119.621</v>
      </c>
      <c r="CE69">
        <v>2795.6</v>
      </c>
      <c r="CF69">
        <v>3425.83</v>
      </c>
      <c r="CG69">
        <v>73.775199999999998</v>
      </c>
      <c r="CH69">
        <v>0</v>
      </c>
      <c r="CI69">
        <v>0</v>
      </c>
      <c r="CJ69">
        <v>43.1492</v>
      </c>
      <c r="CK69">
        <v>43.1492</v>
      </c>
      <c r="CL69">
        <v>0</v>
      </c>
      <c r="CM69">
        <v>6.27</v>
      </c>
      <c r="CN69">
        <v>0.83</v>
      </c>
      <c r="CO69">
        <v>0.88</v>
      </c>
      <c r="CP69">
        <v>4.07</v>
      </c>
      <c r="CQ69">
        <v>-5.18</v>
      </c>
      <c r="CR69">
        <v>1.75</v>
      </c>
      <c r="CS69">
        <v>5.44</v>
      </c>
      <c r="CT69">
        <v>6.66</v>
      </c>
      <c r="CU69">
        <v>0.42</v>
      </c>
      <c r="CV69">
        <v>21.14</v>
      </c>
      <c r="CW69">
        <v>12.05</v>
      </c>
      <c r="CX69">
        <v>2.5</v>
      </c>
      <c r="CY69">
        <v>0.15</v>
      </c>
      <c r="CZ69">
        <v>0.22</v>
      </c>
      <c r="DA69">
        <v>4.95</v>
      </c>
      <c r="DB69">
        <v>-0.87</v>
      </c>
      <c r="DC69">
        <v>0.5</v>
      </c>
      <c r="DD69">
        <v>2.57</v>
      </c>
      <c r="DE69">
        <v>1.76</v>
      </c>
      <c r="DF69">
        <v>0.12</v>
      </c>
      <c r="DG69">
        <v>11.9</v>
      </c>
      <c r="DH69">
        <v>0.546149</v>
      </c>
      <c r="DI69">
        <v>9.0878699999999996E-3</v>
      </c>
      <c r="DJ69">
        <v>3.1638800000000002E-2</v>
      </c>
      <c r="DK69">
        <v>0.14361299999999999</v>
      </c>
      <c r="DL69">
        <v>-6.98747E-3</v>
      </c>
      <c r="DM69">
        <v>5.8625900000000002E-2</v>
      </c>
      <c r="DN69">
        <v>8.6817800000000001E-2</v>
      </c>
      <c r="DO69">
        <v>0.24510499999999999</v>
      </c>
      <c r="DP69">
        <v>2.02483E-2</v>
      </c>
      <c r="DQ69">
        <v>1.1343000000000001</v>
      </c>
      <c r="DR69">
        <v>0.73048900000000005</v>
      </c>
      <c r="DS69" t="s">
        <v>908</v>
      </c>
      <c r="DT69" t="s">
        <v>700</v>
      </c>
      <c r="DU69" t="s">
        <v>909</v>
      </c>
      <c r="DV69" t="s">
        <v>455</v>
      </c>
      <c r="DW69">
        <v>-2.5724E-2</v>
      </c>
      <c r="DX69">
        <v>-2.5755699999999999E-2</v>
      </c>
      <c r="EC69">
        <v>11.94</v>
      </c>
      <c r="ED69">
        <v>0</v>
      </c>
      <c r="EE69">
        <v>12.05</v>
      </c>
      <c r="EF69">
        <v>0</v>
      </c>
      <c r="EG69">
        <v>3.87</v>
      </c>
      <c r="EH69">
        <v>0</v>
      </c>
      <c r="EI69">
        <v>2.93</v>
      </c>
      <c r="EJ69">
        <v>4.8899999999999997</v>
      </c>
      <c r="EK69">
        <v>1</v>
      </c>
      <c r="EL69">
        <v>1</v>
      </c>
      <c r="EM69">
        <v>2.6873</v>
      </c>
      <c r="EP69">
        <v>1</v>
      </c>
      <c r="EQ69">
        <v>1</v>
      </c>
      <c r="ER69">
        <v>26.847999999999999</v>
      </c>
      <c r="ES69">
        <v>27.213000000000001</v>
      </c>
      <c r="ET69">
        <v>26.9893</v>
      </c>
      <c r="EU69">
        <v>27.356400000000001</v>
      </c>
      <c r="EV69">
        <v>520.20799999999997</v>
      </c>
      <c r="EW69">
        <v>44.699800000000003</v>
      </c>
      <c r="EX69">
        <v>49.9895</v>
      </c>
      <c r="EY69">
        <v>246.738</v>
      </c>
      <c r="EZ69">
        <v>0</v>
      </c>
      <c r="FA69">
        <v>-288.58</v>
      </c>
      <c r="FB69">
        <v>0</v>
      </c>
      <c r="FC69">
        <v>0</v>
      </c>
      <c r="FD69">
        <v>110.404</v>
      </c>
      <c r="FE69">
        <v>157.78</v>
      </c>
      <c r="FF69">
        <v>391.38499999999999</v>
      </c>
      <c r="FG69">
        <v>27.673200000000001</v>
      </c>
      <c r="FH69">
        <v>1260.3</v>
      </c>
      <c r="FI69">
        <v>0</v>
      </c>
      <c r="FJ69">
        <v>0</v>
      </c>
      <c r="FK69">
        <v>0</v>
      </c>
      <c r="FL69">
        <v>252.315</v>
      </c>
      <c r="FM69">
        <v>252.315</v>
      </c>
      <c r="FN69">
        <v>280.07100000000003</v>
      </c>
      <c r="FO69">
        <v>16.9802</v>
      </c>
      <c r="FP69">
        <v>24.994700000000002</v>
      </c>
      <c r="FQ69">
        <v>119.75</v>
      </c>
      <c r="FR69">
        <v>-96.193399999999997</v>
      </c>
      <c r="FS69">
        <v>55.201799999999999</v>
      </c>
      <c r="FT69">
        <v>78.835300000000004</v>
      </c>
      <c r="FU69">
        <v>195.69200000000001</v>
      </c>
      <c r="FV69">
        <v>13.836600000000001</v>
      </c>
      <c r="FW69">
        <v>689.16899999999998</v>
      </c>
      <c r="FX69">
        <v>0</v>
      </c>
      <c r="FY69">
        <v>0</v>
      </c>
      <c r="FZ69">
        <v>252.315</v>
      </c>
      <c r="GA69">
        <v>252.315</v>
      </c>
      <c r="GB69">
        <v>2.6873</v>
      </c>
      <c r="GC69">
        <v>4223.38</v>
      </c>
      <c r="GD69">
        <v>2234.19</v>
      </c>
      <c r="GE69">
        <v>52.900399999999998</v>
      </c>
      <c r="GF69">
        <v>2.6873</v>
      </c>
      <c r="GG69">
        <v>4223.38</v>
      </c>
      <c r="GH69">
        <v>2248.14</v>
      </c>
      <c r="GI69">
        <v>53.230699999999999</v>
      </c>
      <c r="GJ69">
        <v>0</v>
      </c>
      <c r="GK69">
        <v>0</v>
      </c>
      <c r="GN69" t="s">
        <v>975</v>
      </c>
    </row>
    <row r="70" spans="1:196" x14ac:dyDescent="0.3">
      <c r="A70" s="110">
        <v>45981.684351851851</v>
      </c>
      <c r="B70" t="s">
        <v>976</v>
      </c>
      <c r="D70">
        <v>12</v>
      </c>
      <c r="E70">
        <v>1</v>
      </c>
      <c r="F70">
        <v>2100</v>
      </c>
      <c r="G70" t="s">
        <v>452</v>
      </c>
      <c r="H70" t="s">
        <v>456</v>
      </c>
      <c r="I70">
        <v>-0.52</v>
      </c>
      <c r="J70">
        <v>-0.52</v>
      </c>
      <c r="K70">
        <v>3.66</v>
      </c>
      <c r="L70">
        <v>23</v>
      </c>
      <c r="M70">
        <v>1756.98</v>
      </c>
      <c r="N70">
        <v>220.04</v>
      </c>
      <c r="O70">
        <v>277.07299999999998</v>
      </c>
      <c r="P70">
        <v>1294.68</v>
      </c>
      <c r="Q70">
        <v>0</v>
      </c>
      <c r="R70">
        <v>-4222.1400000000003</v>
      </c>
      <c r="S70">
        <v>0</v>
      </c>
      <c r="T70">
        <v>0</v>
      </c>
      <c r="U70">
        <v>505.55700000000002</v>
      </c>
      <c r="V70">
        <v>936.51499999999999</v>
      </c>
      <c r="W70">
        <v>2025.88</v>
      </c>
      <c r="X70">
        <v>119.621</v>
      </c>
      <c r="Y70">
        <v>2914.21</v>
      </c>
      <c r="Z70">
        <v>3548.77</v>
      </c>
      <c r="AA70">
        <v>66.043599999999998</v>
      </c>
      <c r="AB70">
        <v>0</v>
      </c>
      <c r="AC70">
        <v>0</v>
      </c>
      <c r="AD70">
        <v>0</v>
      </c>
      <c r="AE70">
        <v>43.1492</v>
      </c>
      <c r="AF70">
        <v>43.1492</v>
      </c>
      <c r="AG70">
        <v>0</v>
      </c>
      <c r="AH70">
        <v>6.73</v>
      </c>
      <c r="AI70">
        <v>0.81</v>
      </c>
      <c r="AJ70">
        <v>0.88</v>
      </c>
      <c r="AK70">
        <v>4.1500000000000004</v>
      </c>
      <c r="AL70">
        <v>0</v>
      </c>
      <c r="AM70">
        <v>-5.17</v>
      </c>
      <c r="AN70">
        <v>0</v>
      </c>
      <c r="AO70">
        <v>0</v>
      </c>
      <c r="AP70">
        <v>1.75</v>
      </c>
      <c r="AQ70">
        <v>5.43</v>
      </c>
      <c r="AR70">
        <v>6.66</v>
      </c>
      <c r="AS70">
        <v>0.42</v>
      </c>
      <c r="AT70">
        <v>21.66</v>
      </c>
      <c r="AU70">
        <v>12.57</v>
      </c>
      <c r="AV70">
        <v>2.69</v>
      </c>
      <c r="AW70">
        <v>0.15</v>
      </c>
      <c r="AX70">
        <v>0.22</v>
      </c>
      <c r="AY70">
        <v>1.1000000000000001</v>
      </c>
      <c r="AZ70">
        <v>-0.87</v>
      </c>
      <c r="BA70">
        <v>0</v>
      </c>
      <c r="BB70">
        <v>0</v>
      </c>
      <c r="BC70">
        <v>0.5</v>
      </c>
      <c r="BD70">
        <v>2.57</v>
      </c>
      <c r="BE70">
        <v>1.76</v>
      </c>
      <c r="BF70">
        <v>0.12</v>
      </c>
      <c r="BG70">
        <v>8.24</v>
      </c>
      <c r="BH70">
        <v>0.60192599999999996</v>
      </c>
      <c r="BI70">
        <v>9.2367999999999999E-3</v>
      </c>
      <c r="BJ70">
        <v>3.1638800000000002E-2</v>
      </c>
      <c r="BK70">
        <v>0.14575299999999999</v>
      </c>
      <c r="BL70">
        <v>0</v>
      </c>
      <c r="BM70">
        <v>-6.98747E-3</v>
      </c>
      <c r="BN70">
        <v>0</v>
      </c>
      <c r="BO70">
        <v>0</v>
      </c>
      <c r="BP70">
        <v>5.8625900000000002E-2</v>
      </c>
      <c r="BQ70">
        <v>8.6638400000000004E-2</v>
      </c>
      <c r="BR70">
        <v>0.24510499999999999</v>
      </c>
      <c r="BS70">
        <v>2.02483E-2</v>
      </c>
      <c r="BT70">
        <v>1.1921900000000001</v>
      </c>
      <c r="BU70">
        <v>0.78855600000000003</v>
      </c>
      <c r="BV70">
        <v>1642.07</v>
      </c>
      <c r="BW70">
        <v>235.40600000000001</v>
      </c>
      <c r="BX70">
        <v>277.07299999999998</v>
      </c>
      <c r="BY70">
        <v>1271.28</v>
      </c>
      <c r="BZ70">
        <v>-4222.1400000000003</v>
      </c>
      <c r="CA70">
        <v>505.55700000000002</v>
      </c>
      <c r="CB70">
        <v>940.84699999999998</v>
      </c>
      <c r="CC70">
        <v>2025.88</v>
      </c>
      <c r="CD70">
        <v>119.621</v>
      </c>
      <c r="CE70">
        <v>2795.59</v>
      </c>
      <c r="CF70">
        <v>3425.83</v>
      </c>
      <c r="CG70">
        <v>73.772999999999996</v>
      </c>
      <c r="CH70">
        <v>0</v>
      </c>
      <c r="CI70">
        <v>0</v>
      </c>
      <c r="CJ70">
        <v>43.1492</v>
      </c>
      <c r="CK70">
        <v>43.1492</v>
      </c>
      <c r="CL70">
        <v>0</v>
      </c>
      <c r="CM70">
        <v>6.27</v>
      </c>
      <c r="CN70">
        <v>0.83</v>
      </c>
      <c r="CO70">
        <v>0.88</v>
      </c>
      <c r="CP70">
        <v>4.07</v>
      </c>
      <c r="CQ70">
        <v>-5.18</v>
      </c>
      <c r="CR70">
        <v>1.75</v>
      </c>
      <c r="CS70">
        <v>5.44</v>
      </c>
      <c r="CT70">
        <v>6.66</v>
      </c>
      <c r="CU70">
        <v>0.42</v>
      </c>
      <c r="CV70">
        <v>21.14</v>
      </c>
      <c r="CW70">
        <v>12.05</v>
      </c>
      <c r="CX70">
        <v>2.5</v>
      </c>
      <c r="CY70">
        <v>0.15</v>
      </c>
      <c r="CZ70">
        <v>0.22</v>
      </c>
      <c r="DA70">
        <v>4.95</v>
      </c>
      <c r="DB70">
        <v>-0.87</v>
      </c>
      <c r="DC70">
        <v>0.5</v>
      </c>
      <c r="DD70">
        <v>2.57</v>
      </c>
      <c r="DE70">
        <v>1.76</v>
      </c>
      <c r="DF70">
        <v>0.12</v>
      </c>
      <c r="DG70">
        <v>11.9</v>
      </c>
      <c r="DH70">
        <v>0.54614799999999997</v>
      </c>
      <c r="DI70">
        <v>9.0878599999999997E-3</v>
      </c>
      <c r="DJ70">
        <v>3.1638800000000002E-2</v>
      </c>
      <c r="DK70">
        <v>0.14361299999999999</v>
      </c>
      <c r="DL70">
        <v>-6.98747E-3</v>
      </c>
      <c r="DM70">
        <v>5.8625900000000002E-2</v>
      </c>
      <c r="DN70">
        <v>8.6817800000000001E-2</v>
      </c>
      <c r="DO70">
        <v>0.24510499999999999</v>
      </c>
      <c r="DP70">
        <v>2.02483E-2</v>
      </c>
      <c r="DQ70">
        <v>1.1343000000000001</v>
      </c>
      <c r="DR70">
        <v>0.73048800000000003</v>
      </c>
      <c r="DS70" t="s">
        <v>908</v>
      </c>
      <c r="DT70" t="s">
        <v>700</v>
      </c>
      <c r="DU70" t="s">
        <v>909</v>
      </c>
      <c r="DV70" t="s">
        <v>455</v>
      </c>
      <c r="DW70">
        <v>-5.7888500000000002E-2</v>
      </c>
      <c r="DX70">
        <v>-5.8068000000000002E-2</v>
      </c>
      <c r="EC70">
        <v>12.57</v>
      </c>
      <c r="ED70">
        <v>0</v>
      </c>
      <c r="EE70">
        <v>12.05</v>
      </c>
      <c r="EF70">
        <v>0</v>
      </c>
      <c r="EG70">
        <v>4.16</v>
      </c>
      <c r="EH70">
        <v>0</v>
      </c>
      <c r="EI70">
        <v>2.93</v>
      </c>
      <c r="EJ70">
        <v>4.8899999999999997</v>
      </c>
      <c r="EK70">
        <v>1</v>
      </c>
      <c r="EL70">
        <v>1</v>
      </c>
      <c r="EM70">
        <v>2.6873</v>
      </c>
      <c r="EP70">
        <v>1</v>
      </c>
      <c r="EQ70">
        <v>1</v>
      </c>
      <c r="ER70">
        <v>26.847999999999999</v>
      </c>
      <c r="ES70">
        <v>27.213000000000001</v>
      </c>
      <c r="ET70">
        <v>26.9892</v>
      </c>
      <c r="EU70">
        <v>27.356300000000001</v>
      </c>
      <c r="EV70">
        <v>598.81799999999998</v>
      </c>
      <c r="EW70">
        <v>32.75</v>
      </c>
      <c r="EX70">
        <v>49.9895</v>
      </c>
      <c r="EY70">
        <v>243.517</v>
      </c>
      <c r="EZ70">
        <v>0</v>
      </c>
      <c r="FA70">
        <v>-288.58</v>
      </c>
      <c r="FB70">
        <v>0</v>
      </c>
      <c r="FC70">
        <v>0</v>
      </c>
      <c r="FD70">
        <v>110.404</v>
      </c>
      <c r="FE70">
        <v>157.12799999999999</v>
      </c>
      <c r="FF70">
        <v>391.38499999999999</v>
      </c>
      <c r="FG70">
        <v>27.673200000000001</v>
      </c>
      <c r="FH70">
        <v>1323.08</v>
      </c>
      <c r="FI70">
        <v>0</v>
      </c>
      <c r="FJ70">
        <v>0</v>
      </c>
      <c r="FK70">
        <v>0</v>
      </c>
      <c r="FL70">
        <v>252.315</v>
      </c>
      <c r="FM70">
        <v>252.315</v>
      </c>
      <c r="FN70">
        <v>280.07100000000003</v>
      </c>
      <c r="FO70">
        <v>16.98</v>
      </c>
      <c r="FP70">
        <v>24.994700000000002</v>
      </c>
      <c r="FQ70">
        <v>119.75</v>
      </c>
      <c r="FR70">
        <v>-96.193399999999997</v>
      </c>
      <c r="FS70">
        <v>55.201799999999999</v>
      </c>
      <c r="FT70">
        <v>78.835300000000004</v>
      </c>
      <c r="FU70">
        <v>195.69200000000001</v>
      </c>
      <c r="FV70">
        <v>13.836600000000001</v>
      </c>
      <c r="FW70">
        <v>689.16800000000001</v>
      </c>
      <c r="FX70">
        <v>0</v>
      </c>
      <c r="FY70">
        <v>0</v>
      </c>
      <c r="FZ70">
        <v>252.315</v>
      </c>
      <c r="GA70">
        <v>252.315</v>
      </c>
      <c r="GB70">
        <v>2.6873</v>
      </c>
      <c r="GC70">
        <v>4223.38</v>
      </c>
      <c r="GD70">
        <v>2252.67</v>
      </c>
      <c r="GE70">
        <v>53.338099999999997</v>
      </c>
      <c r="GF70">
        <v>2.6873</v>
      </c>
      <c r="GG70">
        <v>4223.38</v>
      </c>
      <c r="GH70">
        <v>2248.13</v>
      </c>
      <c r="GI70">
        <v>53.230699999999999</v>
      </c>
      <c r="GJ70">
        <v>0</v>
      </c>
      <c r="GK70">
        <v>0</v>
      </c>
      <c r="GN70" t="s">
        <v>977</v>
      </c>
    </row>
    <row r="71" spans="1:196" x14ac:dyDescent="0.3">
      <c r="A71" s="110">
        <v>45981.685057870367</v>
      </c>
      <c r="B71" t="s">
        <v>978</v>
      </c>
      <c r="D71">
        <v>12</v>
      </c>
      <c r="E71">
        <v>1</v>
      </c>
      <c r="F71">
        <v>2100</v>
      </c>
      <c r="G71" t="s">
        <v>452</v>
      </c>
      <c r="H71" t="s">
        <v>456</v>
      </c>
      <c r="I71">
        <v>-0.38</v>
      </c>
      <c r="J71">
        <v>-0.38</v>
      </c>
      <c r="K71">
        <v>3.74</v>
      </c>
      <c r="L71">
        <v>1</v>
      </c>
      <c r="M71">
        <v>1673.61</v>
      </c>
      <c r="N71">
        <v>252.006</v>
      </c>
      <c r="O71">
        <v>277.07299999999998</v>
      </c>
      <c r="P71">
        <v>1304.6300000000001</v>
      </c>
      <c r="Q71">
        <v>0</v>
      </c>
      <c r="R71">
        <v>-4222.1400000000003</v>
      </c>
      <c r="S71">
        <v>0</v>
      </c>
      <c r="T71">
        <v>0</v>
      </c>
      <c r="U71">
        <v>505.55700000000002</v>
      </c>
      <c r="V71">
        <v>937.14700000000005</v>
      </c>
      <c r="W71">
        <v>2025.88</v>
      </c>
      <c r="X71">
        <v>119.621</v>
      </c>
      <c r="Y71">
        <v>2873.38</v>
      </c>
      <c r="Z71">
        <v>3507.32</v>
      </c>
      <c r="AA71">
        <v>88.032200000000003</v>
      </c>
      <c r="AB71">
        <v>0</v>
      </c>
      <c r="AC71">
        <v>0</v>
      </c>
      <c r="AD71">
        <v>0</v>
      </c>
      <c r="AE71">
        <v>43.1492</v>
      </c>
      <c r="AF71">
        <v>43.1492</v>
      </c>
      <c r="AG71">
        <v>0</v>
      </c>
      <c r="AH71">
        <v>6.43</v>
      </c>
      <c r="AI71">
        <v>0.94</v>
      </c>
      <c r="AJ71">
        <v>0.88</v>
      </c>
      <c r="AK71">
        <v>4.18</v>
      </c>
      <c r="AL71">
        <v>0</v>
      </c>
      <c r="AM71">
        <v>-5.17</v>
      </c>
      <c r="AN71">
        <v>0</v>
      </c>
      <c r="AO71">
        <v>0</v>
      </c>
      <c r="AP71">
        <v>1.75</v>
      </c>
      <c r="AQ71">
        <v>5.43</v>
      </c>
      <c r="AR71">
        <v>6.66</v>
      </c>
      <c r="AS71">
        <v>0.42</v>
      </c>
      <c r="AT71">
        <v>21.52</v>
      </c>
      <c r="AU71">
        <v>12.43</v>
      </c>
      <c r="AV71">
        <v>2.58</v>
      </c>
      <c r="AW71">
        <v>0.17</v>
      </c>
      <c r="AX71">
        <v>0.22</v>
      </c>
      <c r="AY71">
        <v>1.1100000000000001</v>
      </c>
      <c r="AZ71">
        <v>-0.87</v>
      </c>
      <c r="BA71">
        <v>0</v>
      </c>
      <c r="BB71">
        <v>0</v>
      </c>
      <c r="BC71">
        <v>0.5</v>
      </c>
      <c r="BD71">
        <v>2.57</v>
      </c>
      <c r="BE71">
        <v>1.76</v>
      </c>
      <c r="BF71">
        <v>0.12</v>
      </c>
      <c r="BG71">
        <v>8.16</v>
      </c>
      <c r="BH71">
        <v>0.58455800000000002</v>
      </c>
      <c r="BI71">
        <v>9.7438999999999998E-3</v>
      </c>
      <c r="BJ71">
        <v>3.1638800000000002E-2</v>
      </c>
      <c r="BK71">
        <v>0.145708</v>
      </c>
      <c r="BL71">
        <v>0</v>
      </c>
      <c r="BM71">
        <v>-6.98747E-3</v>
      </c>
      <c r="BN71">
        <v>0</v>
      </c>
      <c r="BO71">
        <v>0</v>
      </c>
      <c r="BP71">
        <v>5.8625900000000002E-2</v>
      </c>
      <c r="BQ71">
        <v>8.66151E-2</v>
      </c>
      <c r="BR71">
        <v>0.24510499999999999</v>
      </c>
      <c r="BS71">
        <v>2.02483E-2</v>
      </c>
      <c r="BT71">
        <v>1.17526</v>
      </c>
      <c r="BU71">
        <v>0.77164900000000003</v>
      </c>
      <c r="BV71">
        <v>1642.07</v>
      </c>
      <c r="BW71">
        <v>235.41</v>
      </c>
      <c r="BX71">
        <v>277.07299999999998</v>
      </c>
      <c r="BY71">
        <v>1271.28</v>
      </c>
      <c r="BZ71">
        <v>-4222.1400000000003</v>
      </c>
      <c r="CA71">
        <v>505.55700000000002</v>
      </c>
      <c r="CB71">
        <v>940.84699999999998</v>
      </c>
      <c r="CC71">
        <v>2025.88</v>
      </c>
      <c r="CD71">
        <v>119.621</v>
      </c>
      <c r="CE71">
        <v>2795.6</v>
      </c>
      <c r="CF71">
        <v>3425.83</v>
      </c>
      <c r="CG71">
        <v>73.775199999999998</v>
      </c>
      <c r="CH71">
        <v>0</v>
      </c>
      <c r="CI71">
        <v>0</v>
      </c>
      <c r="CJ71">
        <v>43.1492</v>
      </c>
      <c r="CK71">
        <v>43.1492</v>
      </c>
      <c r="CL71">
        <v>0</v>
      </c>
      <c r="CM71">
        <v>6.27</v>
      </c>
      <c r="CN71">
        <v>0.83</v>
      </c>
      <c r="CO71">
        <v>0.88</v>
      </c>
      <c r="CP71">
        <v>4.07</v>
      </c>
      <c r="CQ71">
        <v>-5.18</v>
      </c>
      <c r="CR71">
        <v>1.75</v>
      </c>
      <c r="CS71">
        <v>5.44</v>
      </c>
      <c r="CT71">
        <v>6.66</v>
      </c>
      <c r="CU71">
        <v>0.42</v>
      </c>
      <c r="CV71">
        <v>21.14</v>
      </c>
      <c r="CW71">
        <v>12.05</v>
      </c>
      <c r="CX71">
        <v>2.5</v>
      </c>
      <c r="CY71">
        <v>0.15</v>
      </c>
      <c r="CZ71">
        <v>0.22</v>
      </c>
      <c r="DA71">
        <v>4.95</v>
      </c>
      <c r="DB71">
        <v>-0.87</v>
      </c>
      <c r="DC71">
        <v>0.5</v>
      </c>
      <c r="DD71">
        <v>2.57</v>
      </c>
      <c r="DE71">
        <v>1.76</v>
      </c>
      <c r="DF71">
        <v>0.12</v>
      </c>
      <c r="DG71">
        <v>11.9</v>
      </c>
      <c r="DH71">
        <v>0.546149</v>
      </c>
      <c r="DI71">
        <v>9.0878699999999996E-3</v>
      </c>
      <c r="DJ71">
        <v>3.1638800000000002E-2</v>
      </c>
      <c r="DK71">
        <v>0.14361299999999999</v>
      </c>
      <c r="DL71">
        <v>-6.98747E-3</v>
      </c>
      <c r="DM71">
        <v>5.8625900000000002E-2</v>
      </c>
      <c r="DN71">
        <v>8.6817800000000001E-2</v>
      </c>
      <c r="DO71">
        <v>0.24510499999999999</v>
      </c>
      <c r="DP71">
        <v>2.02483E-2</v>
      </c>
      <c r="DQ71">
        <v>1.1343000000000001</v>
      </c>
      <c r="DR71">
        <v>0.73048900000000005</v>
      </c>
      <c r="DS71" t="s">
        <v>908</v>
      </c>
      <c r="DT71" t="s">
        <v>700</v>
      </c>
      <c r="DU71" t="s">
        <v>909</v>
      </c>
      <c r="DV71" t="s">
        <v>455</v>
      </c>
      <c r="DW71">
        <v>-4.0957800000000003E-2</v>
      </c>
      <c r="DX71">
        <v>-4.1160500000000003E-2</v>
      </c>
      <c r="EC71">
        <v>12.43</v>
      </c>
      <c r="ED71">
        <v>0</v>
      </c>
      <c r="EE71">
        <v>12.05</v>
      </c>
      <c r="EF71">
        <v>0</v>
      </c>
      <c r="EG71">
        <v>4.08</v>
      </c>
      <c r="EH71">
        <v>0</v>
      </c>
      <c r="EI71">
        <v>2.93</v>
      </c>
      <c r="EJ71">
        <v>4.8899999999999997</v>
      </c>
      <c r="EK71">
        <v>1</v>
      </c>
      <c r="EL71">
        <v>1</v>
      </c>
      <c r="EM71">
        <v>2.6873</v>
      </c>
      <c r="EP71">
        <v>1</v>
      </c>
      <c r="EQ71">
        <v>1</v>
      </c>
      <c r="ER71">
        <v>26.847999999999999</v>
      </c>
      <c r="ES71">
        <v>27.213000000000001</v>
      </c>
      <c r="ET71">
        <v>26.9893</v>
      </c>
      <c r="EU71">
        <v>27.356400000000001</v>
      </c>
      <c r="EV71">
        <v>573.05600000000004</v>
      </c>
      <c r="EW71">
        <v>37.7239</v>
      </c>
      <c r="EX71">
        <v>49.9895</v>
      </c>
      <c r="EY71">
        <v>246.77600000000001</v>
      </c>
      <c r="EZ71">
        <v>0</v>
      </c>
      <c r="FA71">
        <v>-288.58</v>
      </c>
      <c r="FB71">
        <v>0</v>
      </c>
      <c r="FC71">
        <v>0</v>
      </c>
      <c r="FD71">
        <v>110.404</v>
      </c>
      <c r="FE71">
        <v>157.16999999999999</v>
      </c>
      <c r="FF71">
        <v>391.38499999999999</v>
      </c>
      <c r="FG71">
        <v>27.673200000000001</v>
      </c>
      <c r="FH71">
        <v>1305.5999999999999</v>
      </c>
      <c r="FI71">
        <v>0</v>
      </c>
      <c r="FJ71">
        <v>0</v>
      </c>
      <c r="FK71">
        <v>0</v>
      </c>
      <c r="FL71">
        <v>252.315</v>
      </c>
      <c r="FM71">
        <v>252.315</v>
      </c>
      <c r="FN71">
        <v>280.07100000000003</v>
      </c>
      <c r="FO71">
        <v>16.9802</v>
      </c>
      <c r="FP71">
        <v>24.994700000000002</v>
      </c>
      <c r="FQ71">
        <v>119.75</v>
      </c>
      <c r="FR71">
        <v>-96.193399999999997</v>
      </c>
      <c r="FS71">
        <v>55.201799999999999</v>
      </c>
      <c r="FT71">
        <v>78.835300000000004</v>
      </c>
      <c r="FU71">
        <v>195.69200000000001</v>
      </c>
      <c r="FV71">
        <v>13.836600000000001</v>
      </c>
      <c r="FW71">
        <v>689.16899999999998</v>
      </c>
      <c r="FX71">
        <v>0</v>
      </c>
      <c r="FY71">
        <v>0</v>
      </c>
      <c r="FZ71">
        <v>252.315</v>
      </c>
      <c r="GA71">
        <v>252.315</v>
      </c>
      <c r="GB71">
        <v>2.6873</v>
      </c>
      <c r="GC71">
        <v>4223.38</v>
      </c>
      <c r="GD71">
        <v>2250.1999999999998</v>
      </c>
      <c r="GE71">
        <v>53.279499999999999</v>
      </c>
      <c r="GF71">
        <v>2.6873</v>
      </c>
      <c r="GG71">
        <v>4223.38</v>
      </c>
      <c r="GH71">
        <v>2248.14</v>
      </c>
      <c r="GI71">
        <v>53.230699999999999</v>
      </c>
      <c r="GJ71">
        <v>0</v>
      </c>
      <c r="GK71">
        <v>0</v>
      </c>
      <c r="GN71" t="s">
        <v>979</v>
      </c>
    </row>
    <row r="72" spans="1:196" x14ac:dyDescent="0.3">
      <c r="A72" s="110">
        <v>45981.685798611114</v>
      </c>
      <c r="B72" t="s">
        <v>980</v>
      </c>
      <c r="D72">
        <v>12</v>
      </c>
      <c r="E72">
        <v>1</v>
      </c>
      <c r="F72">
        <v>2100</v>
      </c>
      <c r="G72" t="s">
        <v>452</v>
      </c>
      <c r="H72" t="s">
        <v>456</v>
      </c>
      <c r="I72">
        <v>-2.87</v>
      </c>
      <c r="J72">
        <v>-2.88</v>
      </c>
      <c r="K72">
        <v>-0.06</v>
      </c>
      <c r="L72">
        <v>48</v>
      </c>
      <c r="M72">
        <v>161.53899999999999</v>
      </c>
      <c r="N72">
        <v>177.55</v>
      </c>
      <c r="O72">
        <v>277.07299999999998</v>
      </c>
      <c r="P72">
        <v>1304.52</v>
      </c>
      <c r="Q72">
        <v>0</v>
      </c>
      <c r="R72">
        <v>-4222.1400000000003</v>
      </c>
      <c r="S72">
        <v>0</v>
      </c>
      <c r="T72">
        <v>0</v>
      </c>
      <c r="U72">
        <v>505.55700000000002</v>
      </c>
      <c r="V72">
        <v>932.56700000000001</v>
      </c>
      <c r="W72">
        <v>2025.88</v>
      </c>
      <c r="X72">
        <v>119.621</v>
      </c>
      <c r="Y72">
        <v>1282.17</v>
      </c>
      <c r="Z72">
        <v>1920.68</v>
      </c>
      <c r="AA72">
        <v>40.501300000000001</v>
      </c>
      <c r="AB72">
        <v>144.303</v>
      </c>
      <c r="AC72">
        <v>0</v>
      </c>
      <c r="AD72">
        <v>0</v>
      </c>
      <c r="AE72">
        <v>43.1492</v>
      </c>
      <c r="AF72">
        <v>187.452</v>
      </c>
      <c r="AG72">
        <v>144.303</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3.28134E-2</v>
      </c>
      <c r="BI72">
        <v>8.9807299999999993E-3</v>
      </c>
      <c r="BJ72">
        <v>3.1638800000000002E-2</v>
      </c>
      <c r="BK72">
        <v>0.14560300000000001</v>
      </c>
      <c r="BL72">
        <v>0</v>
      </c>
      <c r="BM72">
        <v>-6.98747E-3</v>
      </c>
      <c r="BN72">
        <v>0</v>
      </c>
      <c r="BO72">
        <v>0</v>
      </c>
      <c r="BP72">
        <v>5.8625900000000002E-2</v>
      </c>
      <c r="BQ72">
        <v>8.5755200000000004E-2</v>
      </c>
      <c r="BR72">
        <v>0.24510499999999999</v>
      </c>
      <c r="BS72">
        <v>2.02483E-2</v>
      </c>
      <c r="BT72">
        <v>0.62178299999999997</v>
      </c>
      <c r="BU72">
        <v>0.21903600000000001</v>
      </c>
      <c r="BV72">
        <v>1642.07</v>
      </c>
      <c r="BW72">
        <v>235.41</v>
      </c>
      <c r="BX72">
        <v>277.07299999999998</v>
      </c>
      <c r="BY72">
        <v>1271.28</v>
      </c>
      <c r="BZ72">
        <v>-4222.1400000000003</v>
      </c>
      <c r="CA72">
        <v>505.55700000000002</v>
      </c>
      <c r="CB72">
        <v>940.84699999999998</v>
      </c>
      <c r="CC72">
        <v>2025.88</v>
      </c>
      <c r="CD72">
        <v>119.621</v>
      </c>
      <c r="CE72">
        <v>2795.6</v>
      </c>
      <c r="CF72">
        <v>3425.83</v>
      </c>
      <c r="CG72">
        <v>73.775199999999998</v>
      </c>
      <c r="CH72">
        <v>0</v>
      </c>
      <c r="CI72">
        <v>0</v>
      </c>
      <c r="CJ72">
        <v>43.1492</v>
      </c>
      <c r="CK72">
        <v>43.1492</v>
      </c>
      <c r="CL72">
        <v>0</v>
      </c>
      <c r="CM72">
        <v>6.27</v>
      </c>
      <c r="CN72">
        <v>0.83</v>
      </c>
      <c r="CO72">
        <v>0.88</v>
      </c>
      <c r="CP72">
        <v>4.07</v>
      </c>
      <c r="CQ72">
        <v>-5.12</v>
      </c>
      <c r="CR72">
        <v>1.75</v>
      </c>
      <c r="CS72">
        <v>5.44</v>
      </c>
      <c r="CT72">
        <v>6.66</v>
      </c>
      <c r="CU72">
        <v>0.42</v>
      </c>
      <c r="CV72">
        <v>21.2</v>
      </c>
      <c r="CW72">
        <v>12.05</v>
      </c>
      <c r="CX72">
        <v>2.5</v>
      </c>
      <c r="CY72">
        <v>0.15</v>
      </c>
      <c r="CZ72">
        <v>0.22</v>
      </c>
      <c r="DA72">
        <v>4.95</v>
      </c>
      <c r="DB72">
        <v>-0.87</v>
      </c>
      <c r="DC72">
        <v>0.5</v>
      </c>
      <c r="DD72">
        <v>2.57</v>
      </c>
      <c r="DE72">
        <v>1.76</v>
      </c>
      <c r="DF72">
        <v>0.12</v>
      </c>
      <c r="DG72">
        <v>11.9</v>
      </c>
      <c r="DH72">
        <v>0.546149</v>
      </c>
      <c r="DI72">
        <v>9.0878699999999996E-3</v>
      </c>
      <c r="DJ72">
        <v>3.1638800000000002E-2</v>
      </c>
      <c r="DK72">
        <v>0.14361299999999999</v>
      </c>
      <c r="DL72">
        <v>-6.98747E-3</v>
      </c>
      <c r="DM72">
        <v>5.8625900000000002E-2</v>
      </c>
      <c r="DN72">
        <v>8.6817800000000001E-2</v>
      </c>
      <c r="DO72">
        <v>0.24510499999999999</v>
      </c>
      <c r="DP72">
        <v>2.02483E-2</v>
      </c>
      <c r="DQ72">
        <v>1.1343000000000001</v>
      </c>
      <c r="DR72">
        <v>0.73048900000000005</v>
      </c>
      <c r="DS72" t="s">
        <v>908</v>
      </c>
      <c r="DT72" t="s">
        <v>700</v>
      </c>
      <c r="DU72" t="s">
        <v>909</v>
      </c>
      <c r="DV72" t="s">
        <v>455</v>
      </c>
      <c r="DW72">
        <v>0.51251500000000005</v>
      </c>
      <c r="DX72">
        <v>0.51145300000000005</v>
      </c>
      <c r="EC72">
        <v>6.25</v>
      </c>
      <c r="ED72">
        <v>8.67</v>
      </c>
      <c r="EE72">
        <v>12.05</v>
      </c>
      <c r="EF72">
        <v>0</v>
      </c>
      <c r="EG72">
        <v>1.67</v>
      </c>
      <c r="EH72">
        <v>6.22</v>
      </c>
      <c r="EI72">
        <v>2.93</v>
      </c>
      <c r="EJ72">
        <v>4.8899999999999997</v>
      </c>
      <c r="EK72">
        <v>1</v>
      </c>
      <c r="EL72">
        <v>1</v>
      </c>
      <c r="EM72">
        <v>2.6873</v>
      </c>
      <c r="EP72">
        <v>1</v>
      </c>
      <c r="EQ72">
        <v>1</v>
      </c>
      <c r="ER72">
        <v>21.768599999999999</v>
      </c>
      <c r="ES72">
        <v>22.165700000000001</v>
      </c>
      <c r="ET72">
        <v>26.9893</v>
      </c>
      <c r="EU72">
        <v>27.356400000000001</v>
      </c>
      <c r="EV72">
        <v>48.618699999999997</v>
      </c>
      <c r="EW72">
        <v>25.6541</v>
      </c>
      <c r="EX72">
        <v>49.9895</v>
      </c>
      <c r="EY72">
        <v>246.953</v>
      </c>
      <c r="EZ72">
        <v>0</v>
      </c>
      <c r="FA72">
        <v>-288.58</v>
      </c>
      <c r="FB72">
        <v>0</v>
      </c>
      <c r="FC72">
        <v>0</v>
      </c>
      <c r="FD72">
        <v>110.404</v>
      </c>
      <c r="FE72">
        <v>156.143</v>
      </c>
      <c r="FF72">
        <v>391.38499999999999</v>
      </c>
      <c r="FG72">
        <v>27.673200000000001</v>
      </c>
      <c r="FH72">
        <v>768.23900000000003</v>
      </c>
      <c r="FI72">
        <v>843.81100000000004</v>
      </c>
      <c r="FJ72">
        <v>0</v>
      </c>
      <c r="FK72">
        <v>0</v>
      </c>
      <c r="FL72">
        <v>252.315</v>
      </c>
      <c r="FM72">
        <v>1096.1300000000001</v>
      </c>
      <c r="FN72">
        <v>280.07100000000003</v>
      </c>
      <c r="FO72">
        <v>16.9802</v>
      </c>
      <c r="FP72">
        <v>24.994700000000002</v>
      </c>
      <c r="FQ72">
        <v>119.75</v>
      </c>
      <c r="FR72">
        <v>-96.193399999999997</v>
      </c>
      <c r="FS72">
        <v>55.201799999999999</v>
      </c>
      <c r="FT72">
        <v>78.835300000000004</v>
      </c>
      <c r="FU72">
        <v>195.69200000000001</v>
      </c>
      <c r="FV72">
        <v>13.836600000000001</v>
      </c>
      <c r="FW72">
        <v>689.16899999999998</v>
      </c>
      <c r="FX72">
        <v>0</v>
      </c>
      <c r="FY72">
        <v>0</v>
      </c>
      <c r="FZ72">
        <v>252.315</v>
      </c>
      <c r="GA72">
        <v>252.315</v>
      </c>
      <c r="GB72">
        <v>2.6873</v>
      </c>
      <c r="GC72">
        <v>4223.38</v>
      </c>
      <c r="GD72">
        <v>2284.4499999999998</v>
      </c>
      <c r="GE72">
        <v>54.090499999999999</v>
      </c>
      <c r="GF72">
        <v>2.6873</v>
      </c>
      <c r="GG72">
        <v>4223.38</v>
      </c>
      <c r="GH72">
        <v>2248.14</v>
      </c>
      <c r="GI72">
        <v>53.230699999999999</v>
      </c>
      <c r="GJ72">
        <v>0</v>
      </c>
      <c r="GK72">
        <v>0</v>
      </c>
      <c r="GN72" t="s">
        <v>981</v>
      </c>
    </row>
    <row r="73" spans="1:196" x14ac:dyDescent="0.3">
      <c r="A73" s="110">
        <v>45981.686527777776</v>
      </c>
      <c r="B73" t="s">
        <v>982</v>
      </c>
      <c r="D73">
        <v>12</v>
      </c>
      <c r="E73">
        <v>1</v>
      </c>
      <c r="F73">
        <v>2100</v>
      </c>
      <c r="G73" t="s">
        <v>452</v>
      </c>
      <c r="H73" t="s">
        <v>456</v>
      </c>
      <c r="I73">
        <v>-4.1500000000000004</v>
      </c>
      <c r="J73">
        <v>-4.16</v>
      </c>
      <c r="K73">
        <v>-0.98</v>
      </c>
      <c r="L73">
        <v>52</v>
      </c>
      <c r="M73">
        <v>161.53899999999999</v>
      </c>
      <c r="N73">
        <v>172.36199999999999</v>
      </c>
      <c r="O73">
        <v>277.07299999999998</v>
      </c>
      <c r="P73">
        <v>1304.52</v>
      </c>
      <c r="Q73">
        <v>0</v>
      </c>
      <c r="R73">
        <v>-4222.1400000000003</v>
      </c>
      <c r="S73">
        <v>0</v>
      </c>
      <c r="T73">
        <v>0</v>
      </c>
      <c r="U73">
        <v>505.55700000000002</v>
      </c>
      <c r="V73">
        <v>932.56700000000001</v>
      </c>
      <c r="W73">
        <v>2025.88</v>
      </c>
      <c r="X73">
        <v>119.621</v>
      </c>
      <c r="Y73">
        <v>1276.98</v>
      </c>
      <c r="Z73">
        <v>1915.49</v>
      </c>
      <c r="AA73">
        <v>36.719000000000001</v>
      </c>
      <c r="AB73">
        <v>165.94800000000001</v>
      </c>
      <c r="AC73">
        <v>0</v>
      </c>
      <c r="AD73">
        <v>0</v>
      </c>
      <c r="AE73">
        <v>43.1492</v>
      </c>
      <c r="AF73">
        <v>209.09700000000001</v>
      </c>
      <c r="AG73">
        <v>165.94800000000001</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3.28134E-2</v>
      </c>
      <c r="BI73">
        <v>8.9768299999999999E-3</v>
      </c>
      <c r="BJ73">
        <v>3.1638800000000002E-2</v>
      </c>
      <c r="BK73">
        <v>0.14560300000000001</v>
      </c>
      <c r="BL73">
        <v>0</v>
      </c>
      <c r="BM73">
        <v>-6.98747E-3</v>
      </c>
      <c r="BN73">
        <v>0</v>
      </c>
      <c r="BO73">
        <v>0</v>
      </c>
      <c r="BP73">
        <v>5.8625900000000002E-2</v>
      </c>
      <c r="BQ73">
        <v>8.5755200000000004E-2</v>
      </c>
      <c r="BR73">
        <v>0.24510499999999999</v>
      </c>
      <c r="BS73">
        <v>2.02483E-2</v>
      </c>
      <c r="BT73">
        <v>0.62177899999999997</v>
      </c>
      <c r="BU73">
        <v>0.219032</v>
      </c>
      <c r="BV73">
        <v>1642.07</v>
      </c>
      <c r="BW73">
        <v>235.41</v>
      </c>
      <c r="BX73">
        <v>277.07299999999998</v>
      </c>
      <c r="BY73">
        <v>1271.28</v>
      </c>
      <c r="BZ73">
        <v>-4222.1400000000003</v>
      </c>
      <c r="CA73">
        <v>505.55700000000002</v>
      </c>
      <c r="CB73">
        <v>940.84699999999998</v>
      </c>
      <c r="CC73">
        <v>2025.88</v>
      </c>
      <c r="CD73">
        <v>119.621</v>
      </c>
      <c r="CE73">
        <v>2795.6</v>
      </c>
      <c r="CF73">
        <v>3425.83</v>
      </c>
      <c r="CG73">
        <v>73.775199999999998</v>
      </c>
      <c r="CH73">
        <v>0</v>
      </c>
      <c r="CI73">
        <v>0</v>
      </c>
      <c r="CJ73">
        <v>43.1492</v>
      </c>
      <c r="CK73">
        <v>43.1492</v>
      </c>
      <c r="CL73">
        <v>0</v>
      </c>
      <c r="CM73">
        <v>6.27</v>
      </c>
      <c r="CN73">
        <v>0.83</v>
      </c>
      <c r="CO73">
        <v>0.88</v>
      </c>
      <c r="CP73">
        <v>4.07</v>
      </c>
      <c r="CQ73">
        <v>-5.12</v>
      </c>
      <c r="CR73">
        <v>1.75</v>
      </c>
      <c r="CS73">
        <v>5.44</v>
      </c>
      <c r="CT73">
        <v>6.66</v>
      </c>
      <c r="CU73">
        <v>0.42</v>
      </c>
      <c r="CV73">
        <v>21.2</v>
      </c>
      <c r="CW73">
        <v>12.05</v>
      </c>
      <c r="CX73">
        <v>2.5</v>
      </c>
      <c r="CY73">
        <v>0.15</v>
      </c>
      <c r="CZ73">
        <v>0.22</v>
      </c>
      <c r="DA73">
        <v>4.95</v>
      </c>
      <c r="DB73">
        <v>-0.87</v>
      </c>
      <c r="DC73">
        <v>0.5</v>
      </c>
      <c r="DD73">
        <v>2.57</v>
      </c>
      <c r="DE73">
        <v>1.76</v>
      </c>
      <c r="DF73">
        <v>0.12</v>
      </c>
      <c r="DG73">
        <v>11.9</v>
      </c>
      <c r="DH73">
        <v>0.546149</v>
      </c>
      <c r="DI73">
        <v>9.0878699999999996E-3</v>
      </c>
      <c r="DJ73">
        <v>3.1638800000000002E-2</v>
      </c>
      <c r="DK73">
        <v>0.14361299999999999</v>
      </c>
      <c r="DL73">
        <v>-6.98747E-3</v>
      </c>
      <c r="DM73">
        <v>5.8625900000000002E-2</v>
      </c>
      <c r="DN73">
        <v>8.6817800000000001E-2</v>
      </c>
      <c r="DO73">
        <v>0.24510499999999999</v>
      </c>
      <c r="DP73">
        <v>2.02483E-2</v>
      </c>
      <c r="DQ73">
        <v>1.1343000000000001</v>
      </c>
      <c r="DR73">
        <v>0.73048900000000005</v>
      </c>
      <c r="DS73" t="s">
        <v>908</v>
      </c>
      <c r="DT73" t="s">
        <v>700</v>
      </c>
      <c r="DU73" t="s">
        <v>909</v>
      </c>
      <c r="DV73" t="s">
        <v>455</v>
      </c>
      <c r="DW73">
        <v>0.51251899999999995</v>
      </c>
      <c r="DX73">
        <v>0.51145600000000002</v>
      </c>
      <c r="EC73">
        <v>6.23</v>
      </c>
      <c r="ED73">
        <v>9.9700000000000006</v>
      </c>
      <c r="EE73">
        <v>12.05</v>
      </c>
      <c r="EF73">
        <v>0</v>
      </c>
      <c r="EG73">
        <v>1.66</v>
      </c>
      <c r="EH73">
        <v>7.15</v>
      </c>
      <c r="EI73">
        <v>2.93</v>
      </c>
      <c r="EJ73">
        <v>4.8899999999999997</v>
      </c>
      <c r="EK73">
        <v>1</v>
      </c>
      <c r="EL73">
        <v>1</v>
      </c>
      <c r="EM73">
        <v>2.6873</v>
      </c>
      <c r="EP73">
        <v>1</v>
      </c>
      <c r="EQ73">
        <v>1</v>
      </c>
      <c r="ER73">
        <v>21.768599999999999</v>
      </c>
      <c r="ES73">
        <v>22.165700000000001</v>
      </c>
      <c r="ET73">
        <v>26.9893</v>
      </c>
      <c r="EU73">
        <v>27.356400000000001</v>
      </c>
      <c r="EV73">
        <v>48.618699999999997</v>
      </c>
      <c r="EW73">
        <v>24.845400000000001</v>
      </c>
      <c r="EX73">
        <v>49.9895</v>
      </c>
      <c r="EY73">
        <v>246.953</v>
      </c>
      <c r="EZ73">
        <v>0</v>
      </c>
      <c r="FA73">
        <v>-288.58</v>
      </c>
      <c r="FB73">
        <v>0</v>
      </c>
      <c r="FC73">
        <v>0</v>
      </c>
      <c r="FD73">
        <v>110.404</v>
      </c>
      <c r="FE73">
        <v>156.143</v>
      </c>
      <c r="FF73">
        <v>391.38499999999999</v>
      </c>
      <c r="FG73">
        <v>27.673200000000001</v>
      </c>
      <c r="FH73">
        <v>767.43100000000004</v>
      </c>
      <c r="FI73">
        <v>970.38199999999995</v>
      </c>
      <c r="FJ73">
        <v>0</v>
      </c>
      <c r="FK73">
        <v>0</v>
      </c>
      <c r="FL73">
        <v>252.315</v>
      </c>
      <c r="FM73">
        <v>1222.7</v>
      </c>
      <c r="FN73">
        <v>280.07100000000003</v>
      </c>
      <c r="FO73">
        <v>16.9802</v>
      </c>
      <c r="FP73">
        <v>24.994700000000002</v>
      </c>
      <c r="FQ73">
        <v>119.75</v>
      </c>
      <c r="FR73">
        <v>-96.193399999999997</v>
      </c>
      <c r="FS73">
        <v>55.201799999999999</v>
      </c>
      <c r="FT73">
        <v>78.835300000000004</v>
      </c>
      <c r="FU73">
        <v>195.69200000000001</v>
      </c>
      <c r="FV73">
        <v>13.836600000000001</v>
      </c>
      <c r="FW73">
        <v>689.16899999999998</v>
      </c>
      <c r="FX73">
        <v>0</v>
      </c>
      <c r="FY73">
        <v>0</v>
      </c>
      <c r="FZ73">
        <v>252.315</v>
      </c>
      <c r="GA73">
        <v>252.315</v>
      </c>
      <c r="GB73">
        <v>2.6873</v>
      </c>
      <c r="GC73">
        <v>4223.38</v>
      </c>
      <c r="GD73">
        <v>2285.52</v>
      </c>
      <c r="GE73">
        <v>54.1158</v>
      </c>
      <c r="GF73">
        <v>2.6873</v>
      </c>
      <c r="GG73">
        <v>4223.38</v>
      </c>
      <c r="GH73">
        <v>2248.14</v>
      </c>
      <c r="GI73">
        <v>53.230699999999999</v>
      </c>
      <c r="GJ73">
        <v>0</v>
      </c>
      <c r="GK73">
        <v>0</v>
      </c>
      <c r="GN73" t="s">
        <v>983</v>
      </c>
    </row>
    <row r="74" spans="1:196" x14ac:dyDescent="0.3">
      <c r="A74" s="110">
        <v>45981.687256944446</v>
      </c>
      <c r="B74" t="s">
        <v>984</v>
      </c>
      <c r="D74">
        <v>12</v>
      </c>
      <c r="E74">
        <v>1</v>
      </c>
      <c r="F74">
        <v>2100</v>
      </c>
      <c r="G74" t="s">
        <v>452</v>
      </c>
      <c r="H74" t="s">
        <v>456</v>
      </c>
      <c r="I74">
        <v>0.47</v>
      </c>
      <c r="J74">
        <v>0.43</v>
      </c>
      <c r="K74">
        <v>4.03</v>
      </c>
      <c r="L74">
        <v>-9</v>
      </c>
      <c r="M74">
        <v>1537.69</v>
      </c>
      <c r="N74">
        <v>151.86500000000001</v>
      </c>
      <c r="O74">
        <v>277.07299999999998</v>
      </c>
      <c r="P74">
        <v>1304.6300000000001</v>
      </c>
      <c r="Q74">
        <v>0</v>
      </c>
      <c r="R74">
        <v>-4222.1400000000003</v>
      </c>
      <c r="S74">
        <v>0</v>
      </c>
      <c r="T74">
        <v>0</v>
      </c>
      <c r="U74">
        <v>505.55700000000002</v>
      </c>
      <c r="V74">
        <v>940.17499999999995</v>
      </c>
      <c r="W74">
        <v>2025.88</v>
      </c>
      <c r="X74">
        <v>119.621</v>
      </c>
      <c r="Y74">
        <v>2640.36</v>
      </c>
      <c r="Z74">
        <v>3271.27</v>
      </c>
      <c r="AA74">
        <v>97.548000000000002</v>
      </c>
      <c r="AB74">
        <v>0</v>
      </c>
      <c r="AC74">
        <v>0</v>
      </c>
      <c r="AD74">
        <v>0</v>
      </c>
      <c r="AE74">
        <v>43.1492</v>
      </c>
      <c r="AF74">
        <v>43.1492</v>
      </c>
      <c r="AG74">
        <v>0</v>
      </c>
      <c r="AH74">
        <v>5.89</v>
      </c>
      <c r="AI74">
        <v>0.63</v>
      </c>
      <c r="AJ74">
        <v>0.88</v>
      </c>
      <c r="AK74">
        <v>4.18</v>
      </c>
      <c r="AL74">
        <v>0</v>
      </c>
      <c r="AM74">
        <v>-5.14</v>
      </c>
      <c r="AN74">
        <v>0</v>
      </c>
      <c r="AO74">
        <v>0</v>
      </c>
      <c r="AP74">
        <v>1.75</v>
      </c>
      <c r="AQ74">
        <v>5.44</v>
      </c>
      <c r="AR74">
        <v>6.66</v>
      </c>
      <c r="AS74">
        <v>0.42</v>
      </c>
      <c r="AT74">
        <v>20.71</v>
      </c>
      <c r="AU74">
        <v>11.58</v>
      </c>
      <c r="AV74">
        <v>2.36</v>
      </c>
      <c r="AW74">
        <v>0.1</v>
      </c>
      <c r="AX74">
        <v>0.22</v>
      </c>
      <c r="AY74">
        <v>1.1100000000000001</v>
      </c>
      <c r="AZ74">
        <v>-0.87</v>
      </c>
      <c r="BA74">
        <v>0</v>
      </c>
      <c r="BB74">
        <v>0</v>
      </c>
      <c r="BC74">
        <v>0.5</v>
      </c>
      <c r="BD74">
        <v>2.57</v>
      </c>
      <c r="BE74">
        <v>1.76</v>
      </c>
      <c r="BF74">
        <v>0.12</v>
      </c>
      <c r="BG74">
        <v>7.87</v>
      </c>
      <c r="BH74">
        <v>0.53150699999999995</v>
      </c>
      <c r="BI74">
        <v>1.0495400000000001E-3</v>
      </c>
      <c r="BJ74">
        <v>3.1638800000000002E-2</v>
      </c>
      <c r="BK74">
        <v>0.14567099999999999</v>
      </c>
      <c r="BL74">
        <v>0</v>
      </c>
      <c r="BM74">
        <v>-6.98747E-3</v>
      </c>
      <c r="BN74">
        <v>0</v>
      </c>
      <c r="BO74">
        <v>0</v>
      </c>
      <c r="BP74">
        <v>5.8625900000000002E-2</v>
      </c>
      <c r="BQ74">
        <v>8.6915300000000001E-2</v>
      </c>
      <c r="BR74">
        <v>0.24510499999999999</v>
      </c>
      <c r="BS74">
        <v>2.02483E-2</v>
      </c>
      <c r="BT74">
        <v>1.1137699999999999</v>
      </c>
      <c r="BU74">
        <v>0.70986700000000003</v>
      </c>
      <c r="BV74">
        <v>1642.07</v>
      </c>
      <c r="BW74">
        <v>235.41</v>
      </c>
      <c r="BX74">
        <v>277.07299999999998</v>
      </c>
      <c r="BY74">
        <v>1271.28</v>
      </c>
      <c r="BZ74">
        <v>-4222.1400000000003</v>
      </c>
      <c r="CA74">
        <v>505.55700000000002</v>
      </c>
      <c r="CB74">
        <v>940.84699999999998</v>
      </c>
      <c r="CC74">
        <v>2025.88</v>
      </c>
      <c r="CD74">
        <v>119.621</v>
      </c>
      <c r="CE74">
        <v>2795.6</v>
      </c>
      <c r="CF74">
        <v>3425.83</v>
      </c>
      <c r="CG74">
        <v>73.775199999999998</v>
      </c>
      <c r="CH74">
        <v>0</v>
      </c>
      <c r="CI74">
        <v>0</v>
      </c>
      <c r="CJ74">
        <v>43.1492</v>
      </c>
      <c r="CK74">
        <v>43.1492</v>
      </c>
      <c r="CL74">
        <v>0</v>
      </c>
      <c r="CM74">
        <v>6.27</v>
      </c>
      <c r="CN74">
        <v>0.83</v>
      </c>
      <c r="CO74">
        <v>0.88</v>
      </c>
      <c r="CP74">
        <v>4.07</v>
      </c>
      <c r="CQ74">
        <v>-5.18</v>
      </c>
      <c r="CR74">
        <v>1.75</v>
      </c>
      <c r="CS74">
        <v>5.44</v>
      </c>
      <c r="CT74">
        <v>6.66</v>
      </c>
      <c r="CU74">
        <v>0.42</v>
      </c>
      <c r="CV74">
        <v>21.14</v>
      </c>
      <c r="CW74">
        <v>12.05</v>
      </c>
      <c r="CX74">
        <v>2.5</v>
      </c>
      <c r="CY74">
        <v>0.15</v>
      </c>
      <c r="CZ74">
        <v>0.22</v>
      </c>
      <c r="DA74">
        <v>4.95</v>
      </c>
      <c r="DB74">
        <v>-0.87</v>
      </c>
      <c r="DC74">
        <v>0.5</v>
      </c>
      <c r="DD74">
        <v>2.57</v>
      </c>
      <c r="DE74">
        <v>1.76</v>
      </c>
      <c r="DF74">
        <v>0.12</v>
      </c>
      <c r="DG74">
        <v>11.9</v>
      </c>
      <c r="DH74">
        <v>0.546149</v>
      </c>
      <c r="DI74">
        <v>9.0878699999999996E-3</v>
      </c>
      <c r="DJ74">
        <v>3.1638800000000002E-2</v>
      </c>
      <c r="DK74">
        <v>0.14361299999999999</v>
      </c>
      <c r="DL74">
        <v>-6.98747E-3</v>
      </c>
      <c r="DM74">
        <v>5.8625900000000002E-2</v>
      </c>
      <c r="DN74">
        <v>8.6817800000000001E-2</v>
      </c>
      <c r="DO74">
        <v>0.24510499999999999</v>
      </c>
      <c r="DP74">
        <v>2.02483E-2</v>
      </c>
      <c r="DQ74">
        <v>1.1343000000000001</v>
      </c>
      <c r="DR74">
        <v>0.73048900000000005</v>
      </c>
      <c r="DS74" t="s">
        <v>908</v>
      </c>
      <c r="DT74" t="s">
        <v>700</v>
      </c>
      <c r="DU74" t="s">
        <v>909</v>
      </c>
      <c r="DV74" t="s">
        <v>455</v>
      </c>
      <c r="DW74">
        <v>2.05246E-2</v>
      </c>
      <c r="DX74">
        <v>2.0622100000000001E-2</v>
      </c>
      <c r="EC74">
        <v>11.58</v>
      </c>
      <c r="ED74">
        <v>0</v>
      </c>
      <c r="EE74">
        <v>12.05</v>
      </c>
      <c r="EF74">
        <v>0</v>
      </c>
      <c r="EG74">
        <v>3.79</v>
      </c>
      <c r="EH74">
        <v>0</v>
      </c>
      <c r="EI74">
        <v>2.93</v>
      </c>
      <c r="EJ74">
        <v>4.8899999999999997</v>
      </c>
      <c r="EK74">
        <v>1</v>
      </c>
      <c r="EL74">
        <v>1</v>
      </c>
      <c r="EM74">
        <v>2.6873</v>
      </c>
      <c r="EP74">
        <v>1</v>
      </c>
      <c r="EQ74">
        <v>1</v>
      </c>
      <c r="ER74">
        <v>26.847999999999999</v>
      </c>
      <c r="ES74">
        <v>27.213000000000001</v>
      </c>
      <c r="ET74">
        <v>26.9893</v>
      </c>
      <c r="EU74">
        <v>27.356400000000001</v>
      </c>
      <c r="EV74">
        <v>524.58399999999995</v>
      </c>
      <c r="EW74">
        <v>23.015499999999999</v>
      </c>
      <c r="EX74">
        <v>49.9895</v>
      </c>
      <c r="EY74">
        <v>246.76599999999999</v>
      </c>
      <c r="EZ74">
        <v>0</v>
      </c>
      <c r="FA74">
        <v>-288.58</v>
      </c>
      <c r="FB74">
        <v>0</v>
      </c>
      <c r="FC74">
        <v>0</v>
      </c>
      <c r="FD74">
        <v>110.404</v>
      </c>
      <c r="FE74">
        <v>157.50299999999999</v>
      </c>
      <c r="FF74">
        <v>391.38499999999999</v>
      </c>
      <c r="FG74">
        <v>27.673200000000001</v>
      </c>
      <c r="FH74">
        <v>1242.74</v>
      </c>
      <c r="FI74">
        <v>0</v>
      </c>
      <c r="FJ74">
        <v>0</v>
      </c>
      <c r="FK74">
        <v>0</v>
      </c>
      <c r="FL74">
        <v>252.315</v>
      </c>
      <c r="FM74">
        <v>252.315</v>
      </c>
      <c r="FN74">
        <v>280.07100000000003</v>
      </c>
      <c r="FO74">
        <v>16.9802</v>
      </c>
      <c r="FP74">
        <v>24.994700000000002</v>
      </c>
      <c r="FQ74">
        <v>119.75</v>
      </c>
      <c r="FR74">
        <v>-96.193399999999997</v>
      </c>
      <c r="FS74">
        <v>55.201799999999999</v>
      </c>
      <c r="FT74">
        <v>78.835300000000004</v>
      </c>
      <c r="FU74">
        <v>195.69200000000001</v>
      </c>
      <c r="FV74">
        <v>13.836600000000001</v>
      </c>
      <c r="FW74">
        <v>689.16899999999998</v>
      </c>
      <c r="FX74">
        <v>0</v>
      </c>
      <c r="FY74">
        <v>0</v>
      </c>
      <c r="FZ74">
        <v>252.315</v>
      </c>
      <c r="GA74">
        <v>252.315</v>
      </c>
      <c r="GB74">
        <v>2.6873</v>
      </c>
      <c r="GC74">
        <v>4223.38</v>
      </c>
      <c r="GD74">
        <v>2264.5300000000002</v>
      </c>
      <c r="GE74">
        <v>53.6188</v>
      </c>
      <c r="GF74">
        <v>2.6873</v>
      </c>
      <c r="GG74">
        <v>4223.38</v>
      </c>
      <c r="GH74">
        <v>2248.14</v>
      </c>
      <c r="GI74">
        <v>53.230699999999999</v>
      </c>
      <c r="GJ74">
        <v>0</v>
      </c>
      <c r="GK74">
        <v>0</v>
      </c>
      <c r="GN74" t="s">
        <v>985</v>
      </c>
    </row>
    <row r="75" spans="1:196" x14ac:dyDescent="0.3">
      <c r="A75" s="110">
        <v>45981.687986111108</v>
      </c>
      <c r="B75" t="s">
        <v>986</v>
      </c>
      <c r="D75">
        <v>12</v>
      </c>
      <c r="E75">
        <v>1</v>
      </c>
      <c r="F75">
        <v>2100</v>
      </c>
      <c r="G75" t="s">
        <v>452</v>
      </c>
      <c r="H75" t="s">
        <v>453</v>
      </c>
      <c r="I75">
        <v>0.64</v>
      </c>
      <c r="J75">
        <v>0.6</v>
      </c>
      <c r="K75">
        <v>4.08</v>
      </c>
      <c r="L75">
        <v>50</v>
      </c>
      <c r="M75">
        <v>1499.05</v>
      </c>
      <c r="N75">
        <v>175.61</v>
      </c>
      <c r="O75">
        <v>277.07299999999998</v>
      </c>
      <c r="P75">
        <v>1304.79</v>
      </c>
      <c r="Q75">
        <v>0</v>
      </c>
      <c r="R75">
        <v>-4222.1400000000003</v>
      </c>
      <c r="S75">
        <v>0</v>
      </c>
      <c r="T75">
        <v>0</v>
      </c>
      <c r="U75">
        <v>505.55700000000002</v>
      </c>
      <c r="V75">
        <v>934.98</v>
      </c>
      <c r="W75">
        <v>2025.88</v>
      </c>
      <c r="X75">
        <v>119.621</v>
      </c>
      <c r="Y75">
        <v>2620.42</v>
      </c>
      <c r="Z75">
        <v>3256.52</v>
      </c>
      <c r="AA75">
        <v>38.954900000000002</v>
      </c>
      <c r="AB75">
        <v>0</v>
      </c>
      <c r="AC75">
        <v>0</v>
      </c>
      <c r="AD75">
        <v>0</v>
      </c>
      <c r="AE75">
        <v>43.1492</v>
      </c>
      <c r="AF75">
        <v>43.1492</v>
      </c>
      <c r="AG75">
        <v>0</v>
      </c>
      <c r="AH75">
        <v>5.75</v>
      </c>
      <c r="AI75">
        <v>0.6</v>
      </c>
      <c r="AJ75">
        <v>0.88</v>
      </c>
      <c r="AK75">
        <v>4.18</v>
      </c>
      <c r="AL75">
        <v>0</v>
      </c>
      <c r="AM75">
        <v>-5.13</v>
      </c>
      <c r="AN75">
        <v>0</v>
      </c>
      <c r="AO75">
        <v>0</v>
      </c>
      <c r="AP75">
        <v>1.75</v>
      </c>
      <c r="AQ75">
        <v>5.43</v>
      </c>
      <c r="AR75">
        <v>6.66</v>
      </c>
      <c r="AS75">
        <v>0.42</v>
      </c>
      <c r="AT75">
        <v>20.54</v>
      </c>
      <c r="AU75">
        <v>11.41</v>
      </c>
      <c r="AV75">
        <v>2.2999999999999998</v>
      </c>
      <c r="AW75">
        <v>0.11</v>
      </c>
      <c r="AX75">
        <v>0.22</v>
      </c>
      <c r="AY75">
        <v>1.1100000000000001</v>
      </c>
      <c r="AZ75">
        <v>-0.87</v>
      </c>
      <c r="BA75">
        <v>0</v>
      </c>
      <c r="BB75">
        <v>0</v>
      </c>
      <c r="BC75">
        <v>0.5</v>
      </c>
      <c r="BD75">
        <v>2.57</v>
      </c>
      <c r="BE75">
        <v>1.76</v>
      </c>
      <c r="BF75">
        <v>0.12</v>
      </c>
      <c r="BG75">
        <v>7.82</v>
      </c>
      <c r="BH75">
        <v>0.51722400000000002</v>
      </c>
      <c r="BI75">
        <v>8.9796900000000002E-3</v>
      </c>
      <c r="BJ75">
        <v>3.1638800000000002E-2</v>
      </c>
      <c r="BK75">
        <v>0.14572499999999999</v>
      </c>
      <c r="BL75">
        <v>0</v>
      </c>
      <c r="BM75">
        <v>-6.98747E-3</v>
      </c>
      <c r="BN75">
        <v>0</v>
      </c>
      <c r="BO75">
        <v>0</v>
      </c>
      <c r="BP75">
        <v>5.8625900000000002E-2</v>
      </c>
      <c r="BQ75">
        <v>8.6452699999999993E-2</v>
      </c>
      <c r="BR75">
        <v>0.24510499999999999</v>
      </c>
      <c r="BS75">
        <v>2.02483E-2</v>
      </c>
      <c r="BT75">
        <v>1.10701</v>
      </c>
      <c r="BU75">
        <v>0.70356700000000005</v>
      </c>
      <c r="BV75">
        <v>1642.07</v>
      </c>
      <c r="BW75">
        <v>235.41</v>
      </c>
      <c r="BX75">
        <v>277.07299999999998</v>
      </c>
      <c r="BY75">
        <v>1271.28</v>
      </c>
      <c r="BZ75">
        <v>-4222.1400000000003</v>
      </c>
      <c r="CA75">
        <v>505.55700000000002</v>
      </c>
      <c r="CB75">
        <v>940.84699999999998</v>
      </c>
      <c r="CC75">
        <v>2025.88</v>
      </c>
      <c r="CD75">
        <v>119.621</v>
      </c>
      <c r="CE75">
        <v>2795.6</v>
      </c>
      <c r="CF75">
        <v>3425.83</v>
      </c>
      <c r="CG75">
        <v>73.775199999999998</v>
      </c>
      <c r="CH75">
        <v>0</v>
      </c>
      <c r="CI75">
        <v>0</v>
      </c>
      <c r="CJ75">
        <v>43.1492</v>
      </c>
      <c r="CK75">
        <v>43.1492</v>
      </c>
      <c r="CL75">
        <v>0</v>
      </c>
      <c r="CM75">
        <v>6.27</v>
      </c>
      <c r="CN75">
        <v>0.83</v>
      </c>
      <c r="CO75">
        <v>0.88</v>
      </c>
      <c r="CP75">
        <v>4.07</v>
      </c>
      <c r="CQ75">
        <v>-5.18</v>
      </c>
      <c r="CR75">
        <v>1.75</v>
      </c>
      <c r="CS75">
        <v>5.44</v>
      </c>
      <c r="CT75">
        <v>6.66</v>
      </c>
      <c r="CU75">
        <v>0.42</v>
      </c>
      <c r="CV75">
        <v>21.14</v>
      </c>
      <c r="CW75">
        <v>12.05</v>
      </c>
      <c r="CX75">
        <v>2.5</v>
      </c>
      <c r="CY75">
        <v>0.15</v>
      </c>
      <c r="CZ75">
        <v>0.22</v>
      </c>
      <c r="DA75">
        <v>4.95</v>
      </c>
      <c r="DB75">
        <v>-0.87</v>
      </c>
      <c r="DC75">
        <v>0.5</v>
      </c>
      <c r="DD75">
        <v>2.57</v>
      </c>
      <c r="DE75">
        <v>1.76</v>
      </c>
      <c r="DF75">
        <v>0.12</v>
      </c>
      <c r="DG75">
        <v>11.9</v>
      </c>
      <c r="DH75">
        <v>0.546149</v>
      </c>
      <c r="DI75">
        <v>9.0878699999999996E-3</v>
      </c>
      <c r="DJ75">
        <v>3.1638800000000002E-2</v>
      </c>
      <c r="DK75">
        <v>0.14361299999999999</v>
      </c>
      <c r="DL75">
        <v>-6.98747E-3</v>
      </c>
      <c r="DM75">
        <v>5.8625900000000002E-2</v>
      </c>
      <c r="DN75">
        <v>8.6817800000000001E-2</v>
      </c>
      <c r="DO75">
        <v>0.24510499999999999</v>
      </c>
      <c r="DP75">
        <v>2.02483E-2</v>
      </c>
      <c r="DQ75">
        <v>1.1343000000000001</v>
      </c>
      <c r="DR75">
        <v>0.73048900000000005</v>
      </c>
      <c r="DS75" t="s">
        <v>908</v>
      </c>
      <c r="DT75" t="s">
        <v>700</v>
      </c>
      <c r="DU75" t="s">
        <v>909</v>
      </c>
      <c r="DV75" t="s">
        <v>455</v>
      </c>
      <c r="DW75">
        <v>2.7286899999999999E-2</v>
      </c>
      <c r="DX75">
        <v>2.6921799999999999E-2</v>
      </c>
      <c r="EC75">
        <v>11.41</v>
      </c>
      <c r="ED75">
        <v>0</v>
      </c>
      <c r="EE75">
        <v>12.05</v>
      </c>
      <c r="EF75">
        <v>0</v>
      </c>
      <c r="EG75">
        <v>3.74</v>
      </c>
      <c r="EH75">
        <v>0</v>
      </c>
      <c r="EI75">
        <v>2.93</v>
      </c>
      <c r="EJ75">
        <v>4.8899999999999997</v>
      </c>
      <c r="EK75">
        <v>1</v>
      </c>
      <c r="EL75">
        <v>1</v>
      </c>
      <c r="EM75">
        <v>2.6873</v>
      </c>
      <c r="EP75">
        <v>1</v>
      </c>
      <c r="EQ75">
        <v>1</v>
      </c>
      <c r="ER75">
        <v>26.847999999999999</v>
      </c>
      <c r="ES75">
        <v>27.213000000000001</v>
      </c>
      <c r="ET75">
        <v>26.9893</v>
      </c>
      <c r="EU75">
        <v>27.356400000000001</v>
      </c>
      <c r="EV75">
        <v>511.36200000000002</v>
      </c>
      <c r="EW75">
        <v>25.300599999999999</v>
      </c>
      <c r="EX75">
        <v>49.9895</v>
      </c>
      <c r="EY75">
        <v>246.79599999999999</v>
      </c>
      <c r="EZ75">
        <v>0</v>
      </c>
      <c r="FA75">
        <v>-288.58</v>
      </c>
      <c r="FB75">
        <v>0</v>
      </c>
      <c r="FC75">
        <v>0</v>
      </c>
      <c r="FD75">
        <v>110.404</v>
      </c>
      <c r="FE75">
        <v>156.88399999999999</v>
      </c>
      <c r="FF75">
        <v>391.38499999999999</v>
      </c>
      <c r="FG75">
        <v>27.673200000000001</v>
      </c>
      <c r="FH75">
        <v>1231.21</v>
      </c>
      <c r="FI75">
        <v>0</v>
      </c>
      <c r="FJ75">
        <v>0</v>
      </c>
      <c r="FK75">
        <v>0</v>
      </c>
      <c r="FL75">
        <v>252.315</v>
      </c>
      <c r="FM75">
        <v>252.315</v>
      </c>
      <c r="FN75">
        <v>280.07100000000003</v>
      </c>
      <c r="FO75">
        <v>16.9802</v>
      </c>
      <c r="FP75">
        <v>24.994700000000002</v>
      </c>
      <c r="FQ75">
        <v>119.75</v>
      </c>
      <c r="FR75">
        <v>-96.193399999999997</v>
      </c>
      <c r="FS75">
        <v>55.201799999999999</v>
      </c>
      <c r="FT75">
        <v>78.835300000000004</v>
      </c>
      <c r="FU75">
        <v>195.69200000000001</v>
      </c>
      <c r="FV75">
        <v>13.836600000000001</v>
      </c>
      <c r="FW75">
        <v>689.16899999999998</v>
      </c>
      <c r="FX75">
        <v>0</v>
      </c>
      <c r="FY75">
        <v>0</v>
      </c>
      <c r="FZ75">
        <v>252.315</v>
      </c>
      <c r="GA75">
        <v>252.315</v>
      </c>
      <c r="GB75">
        <v>2.6873</v>
      </c>
      <c r="GC75">
        <v>4223.38</v>
      </c>
      <c r="GD75">
        <v>2270.9</v>
      </c>
      <c r="GE75">
        <v>53.7697</v>
      </c>
      <c r="GF75">
        <v>2.6873</v>
      </c>
      <c r="GG75">
        <v>4223.38</v>
      </c>
      <c r="GH75">
        <v>2248.14</v>
      </c>
      <c r="GI75">
        <v>53.230699999999999</v>
      </c>
      <c r="GJ75">
        <v>0</v>
      </c>
      <c r="GK75">
        <v>0</v>
      </c>
      <c r="GN75" t="s">
        <v>987</v>
      </c>
    </row>
    <row r="76" spans="1:196" x14ac:dyDescent="0.3">
      <c r="A76" s="110">
        <v>45981.688726851855</v>
      </c>
      <c r="B76" t="s">
        <v>988</v>
      </c>
      <c r="D76">
        <v>12</v>
      </c>
      <c r="E76">
        <v>1</v>
      </c>
      <c r="F76">
        <v>2100</v>
      </c>
      <c r="G76" t="s">
        <v>452</v>
      </c>
      <c r="H76" t="s">
        <v>456</v>
      </c>
      <c r="I76">
        <v>-0.32</v>
      </c>
      <c r="J76">
        <v>-0.33</v>
      </c>
      <c r="K76">
        <v>3.72</v>
      </c>
      <c r="L76">
        <v>32</v>
      </c>
      <c r="M76">
        <v>1719.88</v>
      </c>
      <c r="N76">
        <v>204.49</v>
      </c>
      <c r="O76">
        <v>277.07299999999998</v>
      </c>
      <c r="P76">
        <v>1301.3699999999999</v>
      </c>
      <c r="Q76">
        <v>0</v>
      </c>
      <c r="R76">
        <v>-4222.1400000000003</v>
      </c>
      <c r="S76">
        <v>0</v>
      </c>
      <c r="T76">
        <v>0</v>
      </c>
      <c r="U76">
        <v>505.55700000000002</v>
      </c>
      <c r="V76">
        <v>935.83799999999997</v>
      </c>
      <c r="W76">
        <v>2025.88</v>
      </c>
      <c r="X76">
        <v>119.621</v>
      </c>
      <c r="Y76">
        <v>2867.56</v>
      </c>
      <c r="Z76">
        <v>3502.81</v>
      </c>
      <c r="AA76">
        <v>57.127499999999998</v>
      </c>
      <c r="AB76">
        <v>0</v>
      </c>
      <c r="AC76">
        <v>0</v>
      </c>
      <c r="AD76">
        <v>0</v>
      </c>
      <c r="AE76">
        <v>43.1492</v>
      </c>
      <c r="AF76">
        <v>43.1492</v>
      </c>
      <c r="AG76">
        <v>0</v>
      </c>
      <c r="AH76">
        <v>6.58</v>
      </c>
      <c r="AI76">
        <v>0.74</v>
      </c>
      <c r="AJ76">
        <v>0.88</v>
      </c>
      <c r="AK76">
        <v>4.17</v>
      </c>
      <c r="AL76">
        <v>0</v>
      </c>
      <c r="AM76">
        <v>-5.16</v>
      </c>
      <c r="AN76">
        <v>0</v>
      </c>
      <c r="AO76">
        <v>0</v>
      </c>
      <c r="AP76">
        <v>1.75</v>
      </c>
      <c r="AQ76">
        <v>5.43</v>
      </c>
      <c r="AR76">
        <v>6.66</v>
      </c>
      <c r="AS76">
        <v>0.42</v>
      </c>
      <c r="AT76">
        <v>21.47</v>
      </c>
      <c r="AU76">
        <v>12.37</v>
      </c>
      <c r="AV76">
        <v>2.63</v>
      </c>
      <c r="AW76">
        <v>0.14000000000000001</v>
      </c>
      <c r="AX76">
        <v>0.22</v>
      </c>
      <c r="AY76">
        <v>1.1100000000000001</v>
      </c>
      <c r="AZ76">
        <v>-0.87</v>
      </c>
      <c r="BA76">
        <v>0</v>
      </c>
      <c r="BB76">
        <v>0</v>
      </c>
      <c r="BC76">
        <v>0.5</v>
      </c>
      <c r="BD76">
        <v>2.57</v>
      </c>
      <c r="BE76">
        <v>1.76</v>
      </c>
      <c r="BF76">
        <v>0.12</v>
      </c>
      <c r="BG76">
        <v>8.18</v>
      </c>
      <c r="BH76">
        <v>0.58588499999999999</v>
      </c>
      <c r="BI76">
        <v>9.1146200000000004E-3</v>
      </c>
      <c r="BJ76">
        <v>3.1638800000000002E-2</v>
      </c>
      <c r="BK76">
        <v>0.14782699999999999</v>
      </c>
      <c r="BL76">
        <v>0</v>
      </c>
      <c r="BM76">
        <v>-6.98747E-3</v>
      </c>
      <c r="BN76">
        <v>0</v>
      </c>
      <c r="BO76">
        <v>0</v>
      </c>
      <c r="BP76">
        <v>5.8625900000000002E-2</v>
      </c>
      <c r="BQ76">
        <v>8.6558599999999999E-2</v>
      </c>
      <c r="BR76">
        <v>0.24510499999999999</v>
      </c>
      <c r="BS76">
        <v>2.02483E-2</v>
      </c>
      <c r="BT76">
        <v>1.1780200000000001</v>
      </c>
      <c r="BU76">
        <v>0.77446499999999996</v>
      </c>
      <c r="BV76">
        <v>1642.07</v>
      </c>
      <c r="BW76">
        <v>235.41</v>
      </c>
      <c r="BX76">
        <v>277.07299999999998</v>
      </c>
      <c r="BY76">
        <v>1271.28</v>
      </c>
      <c r="BZ76">
        <v>-4222.1400000000003</v>
      </c>
      <c r="CA76">
        <v>505.55700000000002</v>
      </c>
      <c r="CB76">
        <v>940.84699999999998</v>
      </c>
      <c r="CC76">
        <v>2025.88</v>
      </c>
      <c r="CD76">
        <v>119.621</v>
      </c>
      <c r="CE76">
        <v>2795.6</v>
      </c>
      <c r="CF76">
        <v>3425.83</v>
      </c>
      <c r="CG76">
        <v>73.775199999999998</v>
      </c>
      <c r="CH76">
        <v>0</v>
      </c>
      <c r="CI76">
        <v>0</v>
      </c>
      <c r="CJ76">
        <v>43.1492</v>
      </c>
      <c r="CK76">
        <v>43.1492</v>
      </c>
      <c r="CL76">
        <v>0</v>
      </c>
      <c r="CM76">
        <v>6.27</v>
      </c>
      <c r="CN76">
        <v>0.83</v>
      </c>
      <c r="CO76">
        <v>0.88</v>
      </c>
      <c r="CP76">
        <v>4.07</v>
      </c>
      <c r="CQ76">
        <v>-5.18</v>
      </c>
      <c r="CR76">
        <v>1.75</v>
      </c>
      <c r="CS76">
        <v>5.44</v>
      </c>
      <c r="CT76">
        <v>6.66</v>
      </c>
      <c r="CU76">
        <v>0.42</v>
      </c>
      <c r="CV76">
        <v>21.14</v>
      </c>
      <c r="CW76">
        <v>12.05</v>
      </c>
      <c r="CX76">
        <v>2.5</v>
      </c>
      <c r="CY76">
        <v>0.15</v>
      </c>
      <c r="CZ76">
        <v>0.22</v>
      </c>
      <c r="DA76">
        <v>4.95</v>
      </c>
      <c r="DB76">
        <v>-0.87</v>
      </c>
      <c r="DC76">
        <v>0.5</v>
      </c>
      <c r="DD76">
        <v>2.57</v>
      </c>
      <c r="DE76">
        <v>1.76</v>
      </c>
      <c r="DF76">
        <v>0.12</v>
      </c>
      <c r="DG76">
        <v>11.9</v>
      </c>
      <c r="DH76">
        <v>0.546149</v>
      </c>
      <c r="DI76">
        <v>9.0878699999999996E-3</v>
      </c>
      <c r="DJ76">
        <v>3.1638800000000002E-2</v>
      </c>
      <c r="DK76">
        <v>0.14361299999999999</v>
      </c>
      <c r="DL76">
        <v>-6.98747E-3</v>
      </c>
      <c r="DM76">
        <v>5.8625900000000002E-2</v>
      </c>
      <c r="DN76">
        <v>8.6817800000000001E-2</v>
      </c>
      <c r="DO76">
        <v>0.24510499999999999</v>
      </c>
      <c r="DP76">
        <v>2.02483E-2</v>
      </c>
      <c r="DQ76">
        <v>1.1343000000000001</v>
      </c>
      <c r="DR76">
        <v>0.73048900000000005</v>
      </c>
      <c r="DS76" t="s">
        <v>908</v>
      </c>
      <c r="DT76" t="s">
        <v>700</v>
      </c>
      <c r="DU76" t="s">
        <v>909</v>
      </c>
      <c r="DV76" t="s">
        <v>455</v>
      </c>
      <c r="DW76">
        <v>-4.3717499999999999E-2</v>
      </c>
      <c r="DX76">
        <v>-4.3976599999999998E-2</v>
      </c>
      <c r="EC76">
        <v>12.37</v>
      </c>
      <c r="ED76">
        <v>0</v>
      </c>
      <c r="EE76">
        <v>12.05</v>
      </c>
      <c r="EF76">
        <v>0</v>
      </c>
      <c r="EG76">
        <v>4.0999999999999996</v>
      </c>
      <c r="EH76">
        <v>0</v>
      </c>
      <c r="EI76">
        <v>2.93</v>
      </c>
      <c r="EJ76">
        <v>4.8899999999999997</v>
      </c>
      <c r="EK76">
        <v>1</v>
      </c>
      <c r="EL76">
        <v>1</v>
      </c>
      <c r="EM76">
        <v>2.6873</v>
      </c>
      <c r="EP76">
        <v>1</v>
      </c>
      <c r="EQ76">
        <v>1</v>
      </c>
      <c r="ER76">
        <v>26.847999999999999</v>
      </c>
      <c r="ES76">
        <v>27.213000000000001</v>
      </c>
      <c r="ET76">
        <v>26.9893</v>
      </c>
      <c r="EU76">
        <v>27.356400000000001</v>
      </c>
      <c r="EV76">
        <v>583.97</v>
      </c>
      <c r="EW76">
        <v>30.379799999999999</v>
      </c>
      <c r="EX76">
        <v>49.9895</v>
      </c>
      <c r="EY76">
        <v>246.09399999999999</v>
      </c>
      <c r="EZ76">
        <v>0</v>
      </c>
      <c r="FA76">
        <v>-288.58</v>
      </c>
      <c r="FB76">
        <v>0</v>
      </c>
      <c r="FC76">
        <v>0</v>
      </c>
      <c r="FD76">
        <v>110.404</v>
      </c>
      <c r="FE76">
        <v>157.00800000000001</v>
      </c>
      <c r="FF76">
        <v>391.38499999999999</v>
      </c>
      <c r="FG76">
        <v>27.673200000000001</v>
      </c>
      <c r="FH76">
        <v>1308.32</v>
      </c>
      <c r="FI76">
        <v>0</v>
      </c>
      <c r="FJ76">
        <v>0</v>
      </c>
      <c r="FK76">
        <v>0</v>
      </c>
      <c r="FL76">
        <v>252.315</v>
      </c>
      <c r="FM76">
        <v>252.315</v>
      </c>
      <c r="FN76">
        <v>280.07100000000003</v>
      </c>
      <c r="FO76">
        <v>16.9802</v>
      </c>
      <c r="FP76">
        <v>24.994700000000002</v>
      </c>
      <c r="FQ76">
        <v>119.75</v>
      </c>
      <c r="FR76">
        <v>-96.193399999999997</v>
      </c>
      <c r="FS76">
        <v>55.201799999999999</v>
      </c>
      <c r="FT76">
        <v>78.835300000000004</v>
      </c>
      <c r="FU76">
        <v>195.69200000000001</v>
      </c>
      <c r="FV76">
        <v>13.836600000000001</v>
      </c>
      <c r="FW76">
        <v>689.16899999999998</v>
      </c>
      <c r="FX76">
        <v>0</v>
      </c>
      <c r="FY76">
        <v>0</v>
      </c>
      <c r="FZ76">
        <v>252.315</v>
      </c>
      <c r="GA76">
        <v>252.315</v>
      </c>
      <c r="GB76">
        <v>2.6873</v>
      </c>
      <c r="GC76">
        <v>4223.38</v>
      </c>
      <c r="GD76">
        <v>2257.83</v>
      </c>
      <c r="GE76">
        <v>53.460099999999997</v>
      </c>
      <c r="GF76">
        <v>2.6873</v>
      </c>
      <c r="GG76">
        <v>4223.38</v>
      </c>
      <c r="GH76">
        <v>2248.14</v>
      </c>
      <c r="GI76">
        <v>53.230699999999999</v>
      </c>
      <c r="GJ76">
        <v>0</v>
      </c>
      <c r="GK76">
        <v>0</v>
      </c>
      <c r="GN76" t="s">
        <v>989</v>
      </c>
    </row>
    <row r="77" spans="1:196" x14ac:dyDescent="0.3">
      <c r="A77" s="110">
        <v>45981.689479166664</v>
      </c>
      <c r="B77" t="s">
        <v>990</v>
      </c>
      <c r="D77">
        <v>12</v>
      </c>
      <c r="E77">
        <v>1</v>
      </c>
      <c r="F77">
        <v>2100</v>
      </c>
      <c r="G77" t="s">
        <v>452</v>
      </c>
      <c r="H77" t="s">
        <v>453</v>
      </c>
      <c r="I77">
        <v>0.77</v>
      </c>
      <c r="J77">
        <v>0.73</v>
      </c>
      <c r="K77">
        <v>4.1100000000000003</v>
      </c>
      <c r="L77">
        <v>55</v>
      </c>
      <c r="M77">
        <v>1473.7</v>
      </c>
      <c r="N77">
        <v>164.95400000000001</v>
      </c>
      <c r="O77">
        <v>277.07299999999998</v>
      </c>
      <c r="P77">
        <v>1304.8499999999999</v>
      </c>
      <c r="Q77">
        <v>0</v>
      </c>
      <c r="R77">
        <v>-4222.1400000000003</v>
      </c>
      <c r="S77">
        <v>0</v>
      </c>
      <c r="T77">
        <v>0</v>
      </c>
      <c r="U77">
        <v>505.55700000000002</v>
      </c>
      <c r="V77">
        <v>934.46600000000001</v>
      </c>
      <c r="W77">
        <v>2025.88</v>
      </c>
      <c r="X77">
        <v>119.621</v>
      </c>
      <c r="Y77">
        <v>2583.96</v>
      </c>
      <c r="Z77">
        <v>3220.58</v>
      </c>
      <c r="AA77">
        <v>33.865200000000002</v>
      </c>
      <c r="AB77">
        <v>0</v>
      </c>
      <c r="AC77">
        <v>0</v>
      </c>
      <c r="AD77">
        <v>0</v>
      </c>
      <c r="AE77">
        <v>43.1492</v>
      </c>
      <c r="AF77">
        <v>43.1492</v>
      </c>
      <c r="AG77">
        <v>0</v>
      </c>
      <c r="AH77">
        <v>5.66</v>
      </c>
      <c r="AI77">
        <v>0.56000000000000005</v>
      </c>
      <c r="AJ77">
        <v>0.88</v>
      </c>
      <c r="AK77">
        <v>4.18</v>
      </c>
      <c r="AL77">
        <v>0</v>
      </c>
      <c r="AM77">
        <v>-5.12</v>
      </c>
      <c r="AN77">
        <v>0</v>
      </c>
      <c r="AO77">
        <v>0</v>
      </c>
      <c r="AP77">
        <v>1.75</v>
      </c>
      <c r="AQ77">
        <v>5.42</v>
      </c>
      <c r="AR77">
        <v>6.66</v>
      </c>
      <c r="AS77">
        <v>0.42</v>
      </c>
      <c r="AT77">
        <v>20.41</v>
      </c>
      <c r="AU77">
        <v>11.28</v>
      </c>
      <c r="AV77">
        <v>2.27</v>
      </c>
      <c r="AW77">
        <v>0.11</v>
      </c>
      <c r="AX77">
        <v>0.22</v>
      </c>
      <c r="AY77">
        <v>1.1100000000000001</v>
      </c>
      <c r="AZ77">
        <v>-0.87</v>
      </c>
      <c r="BA77">
        <v>0</v>
      </c>
      <c r="BB77">
        <v>0</v>
      </c>
      <c r="BC77">
        <v>0.5</v>
      </c>
      <c r="BD77">
        <v>2.57</v>
      </c>
      <c r="BE77">
        <v>1.76</v>
      </c>
      <c r="BF77">
        <v>0.12</v>
      </c>
      <c r="BG77">
        <v>7.79</v>
      </c>
      <c r="BH77">
        <v>0.51447299999999996</v>
      </c>
      <c r="BI77">
        <v>8.9168100000000007E-3</v>
      </c>
      <c r="BJ77">
        <v>3.1638800000000002E-2</v>
      </c>
      <c r="BK77">
        <v>0.145705</v>
      </c>
      <c r="BL77">
        <v>0</v>
      </c>
      <c r="BM77">
        <v>-6.98747E-3</v>
      </c>
      <c r="BN77">
        <v>0</v>
      </c>
      <c r="BO77">
        <v>0</v>
      </c>
      <c r="BP77">
        <v>5.8625900000000002E-2</v>
      </c>
      <c r="BQ77">
        <v>8.6398000000000003E-2</v>
      </c>
      <c r="BR77">
        <v>0.24510499999999999</v>
      </c>
      <c r="BS77">
        <v>2.02483E-2</v>
      </c>
      <c r="BT77">
        <v>1.10412</v>
      </c>
      <c r="BU77">
        <v>0.70073300000000005</v>
      </c>
      <c r="BV77">
        <v>1642.07</v>
      </c>
      <c r="BW77">
        <v>235.41</v>
      </c>
      <c r="BX77">
        <v>277.07299999999998</v>
      </c>
      <c r="BY77">
        <v>1271.28</v>
      </c>
      <c r="BZ77">
        <v>-4222.1400000000003</v>
      </c>
      <c r="CA77">
        <v>505.55700000000002</v>
      </c>
      <c r="CB77">
        <v>940.84699999999998</v>
      </c>
      <c r="CC77">
        <v>2025.88</v>
      </c>
      <c r="CD77">
        <v>119.621</v>
      </c>
      <c r="CE77">
        <v>2795.6</v>
      </c>
      <c r="CF77">
        <v>3425.83</v>
      </c>
      <c r="CG77">
        <v>73.775199999999998</v>
      </c>
      <c r="CH77">
        <v>0</v>
      </c>
      <c r="CI77">
        <v>0</v>
      </c>
      <c r="CJ77">
        <v>43.1492</v>
      </c>
      <c r="CK77">
        <v>43.1492</v>
      </c>
      <c r="CL77">
        <v>0</v>
      </c>
      <c r="CM77">
        <v>6.27</v>
      </c>
      <c r="CN77">
        <v>0.83</v>
      </c>
      <c r="CO77">
        <v>0.88</v>
      </c>
      <c r="CP77">
        <v>4.07</v>
      </c>
      <c r="CQ77">
        <v>-5.18</v>
      </c>
      <c r="CR77">
        <v>1.75</v>
      </c>
      <c r="CS77">
        <v>5.44</v>
      </c>
      <c r="CT77">
        <v>6.66</v>
      </c>
      <c r="CU77">
        <v>0.42</v>
      </c>
      <c r="CV77">
        <v>21.14</v>
      </c>
      <c r="CW77">
        <v>12.05</v>
      </c>
      <c r="CX77">
        <v>2.5</v>
      </c>
      <c r="CY77">
        <v>0.15</v>
      </c>
      <c r="CZ77">
        <v>0.22</v>
      </c>
      <c r="DA77">
        <v>4.95</v>
      </c>
      <c r="DB77">
        <v>-0.87</v>
      </c>
      <c r="DC77">
        <v>0.5</v>
      </c>
      <c r="DD77">
        <v>2.57</v>
      </c>
      <c r="DE77">
        <v>1.76</v>
      </c>
      <c r="DF77">
        <v>0.12</v>
      </c>
      <c r="DG77">
        <v>11.9</v>
      </c>
      <c r="DH77">
        <v>0.546149</v>
      </c>
      <c r="DI77">
        <v>9.0878699999999996E-3</v>
      </c>
      <c r="DJ77">
        <v>3.1638800000000002E-2</v>
      </c>
      <c r="DK77">
        <v>0.14361299999999999</v>
      </c>
      <c r="DL77">
        <v>-6.98747E-3</v>
      </c>
      <c r="DM77">
        <v>5.8625900000000002E-2</v>
      </c>
      <c r="DN77">
        <v>8.6817800000000001E-2</v>
      </c>
      <c r="DO77">
        <v>0.24510499999999999</v>
      </c>
      <c r="DP77">
        <v>2.02483E-2</v>
      </c>
      <c r="DQ77">
        <v>1.1343000000000001</v>
      </c>
      <c r="DR77">
        <v>0.73048900000000005</v>
      </c>
      <c r="DS77" t="s">
        <v>908</v>
      </c>
      <c r="DT77" t="s">
        <v>700</v>
      </c>
      <c r="DU77" t="s">
        <v>909</v>
      </c>
      <c r="DV77" t="s">
        <v>455</v>
      </c>
      <c r="DW77">
        <v>3.0175899999999999E-2</v>
      </c>
      <c r="DX77">
        <v>2.97562E-2</v>
      </c>
      <c r="EC77">
        <v>11.28</v>
      </c>
      <c r="ED77">
        <v>0</v>
      </c>
      <c r="EE77">
        <v>12.05</v>
      </c>
      <c r="EF77">
        <v>0</v>
      </c>
      <c r="EG77">
        <v>3.71</v>
      </c>
      <c r="EH77">
        <v>0</v>
      </c>
      <c r="EI77">
        <v>2.93</v>
      </c>
      <c r="EJ77">
        <v>4.8899999999999997</v>
      </c>
      <c r="EK77">
        <v>1</v>
      </c>
      <c r="EL77">
        <v>1</v>
      </c>
      <c r="EM77">
        <v>2.6873</v>
      </c>
      <c r="EP77">
        <v>1</v>
      </c>
      <c r="EQ77">
        <v>1</v>
      </c>
      <c r="ER77">
        <v>26.847999999999999</v>
      </c>
      <c r="ES77">
        <v>27.213000000000001</v>
      </c>
      <c r="ET77">
        <v>26.9893</v>
      </c>
      <c r="EU77">
        <v>27.356400000000001</v>
      </c>
      <c r="EV77">
        <v>503.995</v>
      </c>
      <c r="EW77">
        <v>23.728999999999999</v>
      </c>
      <c r="EX77">
        <v>49.9895</v>
      </c>
      <c r="EY77">
        <v>246.64099999999999</v>
      </c>
      <c r="EZ77">
        <v>0</v>
      </c>
      <c r="FA77">
        <v>-288.58</v>
      </c>
      <c r="FB77">
        <v>0</v>
      </c>
      <c r="FC77">
        <v>0</v>
      </c>
      <c r="FD77">
        <v>110.404</v>
      </c>
      <c r="FE77">
        <v>156.83199999999999</v>
      </c>
      <c r="FF77">
        <v>391.38499999999999</v>
      </c>
      <c r="FG77">
        <v>27.673200000000001</v>
      </c>
      <c r="FH77">
        <v>1222.07</v>
      </c>
      <c r="FI77">
        <v>0</v>
      </c>
      <c r="FJ77">
        <v>0</v>
      </c>
      <c r="FK77">
        <v>0</v>
      </c>
      <c r="FL77">
        <v>252.315</v>
      </c>
      <c r="FM77">
        <v>252.315</v>
      </c>
      <c r="FN77">
        <v>280.07100000000003</v>
      </c>
      <c r="FO77">
        <v>16.9802</v>
      </c>
      <c r="FP77">
        <v>24.994700000000002</v>
      </c>
      <c r="FQ77">
        <v>119.75</v>
      </c>
      <c r="FR77">
        <v>-96.193399999999997</v>
      </c>
      <c r="FS77">
        <v>55.201799999999999</v>
      </c>
      <c r="FT77">
        <v>78.835300000000004</v>
      </c>
      <c r="FU77">
        <v>195.69200000000001</v>
      </c>
      <c r="FV77">
        <v>13.836600000000001</v>
      </c>
      <c r="FW77">
        <v>689.16899999999998</v>
      </c>
      <c r="FX77">
        <v>0</v>
      </c>
      <c r="FY77">
        <v>0</v>
      </c>
      <c r="FZ77">
        <v>252.315</v>
      </c>
      <c r="GA77">
        <v>252.315</v>
      </c>
      <c r="GB77">
        <v>2.6873</v>
      </c>
      <c r="GC77">
        <v>4223.38</v>
      </c>
      <c r="GD77">
        <v>2275.9499999999998</v>
      </c>
      <c r="GE77">
        <v>53.889200000000002</v>
      </c>
      <c r="GF77">
        <v>2.6873</v>
      </c>
      <c r="GG77">
        <v>4223.38</v>
      </c>
      <c r="GH77">
        <v>2248.14</v>
      </c>
      <c r="GI77">
        <v>53.230699999999999</v>
      </c>
      <c r="GJ77">
        <v>0</v>
      </c>
      <c r="GK77">
        <v>0</v>
      </c>
      <c r="GN77" t="s">
        <v>991</v>
      </c>
    </row>
    <row r="78" spans="1:196" x14ac:dyDescent="0.3">
      <c r="A78" s="110">
        <v>45981.690243055556</v>
      </c>
      <c r="B78" t="s">
        <v>992</v>
      </c>
      <c r="D78">
        <v>12</v>
      </c>
      <c r="E78">
        <v>1</v>
      </c>
      <c r="F78">
        <v>2100</v>
      </c>
      <c r="G78" t="s">
        <v>452</v>
      </c>
      <c r="H78" t="s">
        <v>453</v>
      </c>
      <c r="I78">
        <v>1.78</v>
      </c>
      <c r="J78">
        <v>1.73</v>
      </c>
      <c r="K78">
        <v>4.53</v>
      </c>
      <c r="L78">
        <v>52</v>
      </c>
      <c r="M78">
        <v>1204.1199999999999</v>
      </c>
      <c r="N78">
        <v>172.666</v>
      </c>
      <c r="O78">
        <v>277.07299999999998</v>
      </c>
      <c r="P78">
        <v>1304.79</v>
      </c>
      <c r="Q78">
        <v>0</v>
      </c>
      <c r="R78">
        <v>-4222.1400000000003</v>
      </c>
      <c r="S78">
        <v>0</v>
      </c>
      <c r="T78">
        <v>0</v>
      </c>
      <c r="U78">
        <v>505.55700000000002</v>
      </c>
      <c r="V78">
        <v>935</v>
      </c>
      <c r="W78">
        <v>2025.88</v>
      </c>
      <c r="X78">
        <v>119.621</v>
      </c>
      <c r="Y78">
        <v>2322.5700000000002</v>
      </c>
      <c r="Z78">
        <v>2958.65</v>
      </c>
      <c r="AA78">
        <v>36.899700000000003</v>
      </c>
      <c r="AB78">
        <v>0</v>
      </c>
      <c r="AC78">
        <v>0</v>
      </c>
      <c r="AD78">
        <v>0</v>
      </c>
      <c r="AE78">
        <v>43.1492</v>
      </c>
      <c r="AF78">
        <v>43.1492</v>
      </c>
      <c r="AG78">
        <v>0</v>
      </c>
      <c r="AH78">
        <v>4.62</v>
      </c>
      <c r="AI78">
        <v>0.59</v>
      </c>
      <c r="AJ78">
        <v>0.88</v>
      </c>
      <c r="AK78">
        <v>4.18</v>
      </c>
      <c r="AL78">
        <v>0</v>
      </c>
      <c r="AM78">
        <v>-5.12</v>
      </c>
      <c r="AN78">
        <v>0</v>
      </c>
      <c r="AO78">
        <v>0</v>
      </c>
      <c r="AP78">
        <v>1.75</v>
      </c>
      <c r="AQ78">
        <v>5.43</v>
      </c>
      <c r="AR78">
        <v>6.66</v>
      </c>
      <c r="AS78">
        <v>0.42</v>
      </c>
      <c r="AT78">
        <v>19.41</v>
      </c>
      <c r="AU78">
        <v>10.27</v>
      </c>
      <c r="AV78">
        <v>1.85</v>
      </c>
      <c r="AW78">
        <v>0.11</v>
      </c>
      <c r="AX78">
        <v>0.22</v>
      </c>
      <c r="AY78">
        <v>1.1100000000000001</v>
      </c>
      <c r="AZ78">
        <v>-0.87</v>
      </c>
      <c r="BA78">
        <v>0</v>
      </c>
      <c r="BB78">
        <v>0</v>
      </c>
      <c r="BC78">
        <v>0.5</v>
      </c>
      <c r="BD78">
        <v>2.57</v>
      </c>
      <c r="BE78">
        <v>1.76</v>
      </c>
      <c r="BF78">
        <v>0.12</v>
      </c>
      <c r="BG78">
        <v>7.37</v>
      </c>
      <c r="BH78">
        <v>0.41630899999999998</v>
      </c>
      <c r="BI78">
        <v>8.9732200000000005E-3</v>
      </c>
      <c r="BJ78">
        <v>3.1638800000000002E-2</v>
      </c>
      <c r="BK78">
        <v>0.14572499999999999</v>
      </c>
      <c r="BL78">
        <v>0</v>
      </c>
      <c r="BM78">
        <v>-6.98747E-3</v>
      </c>
      <c r="BN78">
        <v>0</v>
      </c>
      <c r="BO78">
        <v>0</v>
      </c>
      <c r="BP78">
        <v>5.8625900000000002E-2</v>
      </c>
      <c r="BQ78">
        <v>8.6452899999999999E-2</v>
      </c>
      <c r="BR78">
        <v>0.24510499999999999</v>
      </c>
      <c r="BS78">
        <v>2.02483E-2</v>
      </c>
      <c r="BT78">
        <v>1.0060899999999999</v>
      </c>
      <c r="BU78">
        <v>0.60264600000000002</v>
      </c>
      <c r="BV78">
        <v>1642.07</v>
      </c>
      <c r="BW78">
        <v>235.41</v>
      </c>
      <c r="BX78">
        <v>277.07299999999998</v>
      </c>
      <c r="BY78">
        <v>1271.28</v>
      </c>
      <c r="BZ78">
        <v>-4222.1400000000003</v>
      </c>
      <c r="CA78">
        <v>505.55700000000002</v>
      </c>
      <c r="CB78">
        <v>940.84699999999998</v>
      </c>
      <c r="CC78">
        <v>2025.88</v>
      </c>
      <c r="CD78">
        <v>119.621</v>
      </c>
      <c r="CE78">
        <v>2795.6</v>
      </c>
      <c r="CF78">
        <v>3425.83</v>
      </c>
      <c r="CG78">
        <v>73.775199999999998</v>
      </c>
      <c r="CH78">
        <v>0</v>
      </c>
      <c r="CI78">
        <v>0</v>
      </c>
      <c r="CJ78">
        <v>43.1492</v>
      </c>
      <c r="CK78">
        <v>43.1492</v>
      </c>
      <c r="CL78">
        <v>0</v>
      </c>
      <c r="CM78">
        <v>6.27</v>
      </c>
      <c r="CN78">
        <v>0.83</v>
      </c>
      <c r="CO78">
        <v>0.88</v>
      </c>
      <c r="CP78">
        <v>4.07</v>
      </c>
      <c r="CQ78">
        <v>-5.18</v>
      </c>
      <c r="CR78">
        <v>1.75</v>
      </c>
      <c r="CS78">
        <v>5.44</v>
      </c>
      <c r="CT78">
        <v>6.66</v>
      </c>
      <c r="CU78">
        <v>0.42</v>
      </c>
      <c r="CV78">
        <v>21.14</v>
      </c>
      <c r="CW78">
        <v>12.05</v>
      </c>
      <c r="CX78">
        <v>2.5</v>
      </c>
      <c r="CY78">
        <v>0.15</v>
      </c>
      <c r="CZ78">
        <v>0.22</v>
      </c>
      <c r="DA78">
        <v>4.95</v>
      </c>
      <c r="DB78">
        <v>-0.87</v>
      </c>
      <c r="DC78">
        <v>0.5</v>
      </c>
      <c r="DD78">
        <v>2.57</v>
      </c>
      <c r="DE78">
        <v>1.76</v>
      </c>
      <c r="DF78">
        <v>0.12</v>
      </c>
      <c r="DG78">
        <v>11.9</v>
      </c>
      <c r="DH78">
        <v>0.546149</v>
      </c>
      <c r="DI78">
        <v>9.0878699999999996E-3</v>
      </c>
      <c r="DJ78">
        <v>3.1638800000000002E-2</v>
      </c>
      <c r="DK78">
        <v>0.14361299999999999</v>
      </c>
      <c r="DL78">
        <v>-6.98747E-3</v>
      </c>
      <c r="DM78">
        <v>5.8625900000000002E-2</v>
      </c>
      <c r="DN78">
        <v>8.6817800000000001E-2</v>
      </c>
      <c r="DO78">
        <v>0.24510499999999999</v>
      </c>
      <c r="DP78">
        <v>2.02483E-2</v>
      </c>
      <c r="DQ78">
        <v>1.1343000000000001</v>
      </c>
      <c r="DR78">
        <v>0.73048900000000005</v>
      </c>
      <c r="DS78" t="s">
        <v>908</v>
      </c>
      <c r="DT78" t="s">
        <v>700</v>
      </c>
      <c r="DU78" t="s">
        <v>909</v>
      </c>
      <c r="DV78" t="s">
        <v>455</v>
      </c>
      <c r="DW78">
        <v>0.12820799999999999</v>
      </c>
      <c r="DX78">
        <v>0.12784300000000001</v>
      </c>
      <c r="EC78">
        <v>10.27</v>
      </c>
      <c r="ED78">
        <v>0</v>
      </c>
      <c r="EE78">
        <v>12.05</v>
      </c>
      <c r="EF78">
        <v>0</v>
      </c>
      <c r="EG78">
        <v>3.29</v>
      </c>
      <c r="EH78">
        <v>0</v>
      </c>
      <c r="EI78">
        <v>2.93</v>
      </c>
      <c r="EJ78">
        <v>4.8899999999999997</v>
      </c>
      <c r="EK78">
        <v>1</v>
      </c>
      <c r="EL78">
        <v>1</v>
      </c>
      <c r="EM78">
        <v>2.6873</v>
      </c>
      <c r="EP78">
        <v>1</v>
      </c>
      <c r="EQ78">
        <v>1</v>
      </c>
      <c r="ER78">
        <v>26.847999999999999</v>
      </c>
      <c r="ES78">
        <v>27.212</v>
      </c>
      <c r="ET78">
        <v>26.9893</v>
      </c>
      <c r="EU78">
        <v>27.356400000000001</v>
      </c>
      <c r="EV78">
        <v>411.38200000000001</v>
      </c>
      <c r="EW78">
        <v>24.783000000000001</v>
      </c>
      <c r="EX78">
        <v>49.9895</v>
      </c>
      <c r="EY78">
        <v>246.79599999999999</v>
      </c>
      <c r="EZ78">
        <v>0</v>
      </c>
      <c r="FA78">
        <v>-288.58</v>
      </c>
      <c r="FB78">
        <v>0</v>
      </c>
      <c r="FC78">
        <v>0</v>
      </c>
      <c r="FD78">
        <v>110.404</v>
      </c>
      <c r="FE78">
        <v>156.88800000000001</v>
      </c>
      <c r="FF78">
        <v>391.38499999999999</v>
      </c>
      <c r="FG78">
        <v>27.673200000000001</v>
      </c>
      <c r="FH78">
        <v>1130.72</v>
      </c>
      <c r="FI78">
        <v>0</v>
      </c>
      <c r="FJ78">
        <v>0</v>
      </c>
      <c r="FK78">
        <v>0</v>
      </c>
      <c r="FL78">
        <v>252.315</v>
      </c>
      <c r="FM78">
        <v>252.315</v>
      </c>
      <c r="FN78">
        <v>280.07100000000003</v>
      </c>
      <c r="FO78">
        <v>16.9802</v>
      </c>
      <c r="FP78">
        <v>24.994700000000002</v>
      </c>
      <c r="FQ78">
        <v>119.75</v>
      </c>
      <c r="FR78">
        <v>-96.193399999999997</v>
      </c>
      <c r="FS78">
        <v>55.201799999999999</v>
      </c>
      <c r="FT78">
        <v>78.835300000000004</v>
      </c>
      <c r="FU78">
        <v>195.69200000000001</v>
      </c>
      <c r="FV78">
        <v>13.836600000000001</v>
      </c>
      <c r="FW78">
        <v>689.16899999999998</v>
      </c>
      <c r="FX78">
        <v>0</v>
      </c>
      <c r="FY78">
        <v>0</v>
      </c>
      <c r="FZ78">
        <v>252.315</v>
      </c>
      <c r="GA78">
        <v>252.315</v>
      </c>
      <c r="GB78">
        <v>2.6873</v>
      </c>
      <c r="GC78">
        <v>4223.38</v>
      </c>
      <c r="GD78">
        <v>2275.04</v>
      </c>
      <c r="GE78">
        <v>53.867699999999999</v>
      </c>
      <c r="GF78">
        <v>2.6873</v>
      </c>
      <c r="GG78">
        <v>4223.38</v>
      </c>
      <c r="GH78">
        <v>2248.14</v>
      </c>
      <c r="GI78">
        <v>53.230699999999999</v>
      </c>
      <c r="GJ78">
        <v>0</v>
      </c>
      <c r="GK78">
        <v>0</v>
      </c>
      <c r="GN78" t="s">
        <v>993</v>
      </c>
    </row>
    <row r="79" spans="1:196" x14ac:dyDescent="0.3">
      <c r="A79" s="110">
        <v>45966.835729166669</v>
      </c>
      <c r="B79" t="s">
        <v>776</v>
      </c>
      <c r="D79">
        <v>12</v>
      </c>
      <c r="E79">
        <v>1</v>
      </c>
      <c r="F79">
        <v>2100</v>
      </c>
      <c r="G79" t="s">
        <v>452</v>
      </c>
      <c r="H79" t="s">
        <v>453</v>
      </c>
      <c r="I79">
        <v>0.51</v>
      </c>
      <c r="J79">
        <v>0.47</v>
      </c>
      <c r="K79">
        <v>4.03</v>
      </c>
      <c r="L79">
        <v>49</v>
      </c>
      <c r="M79">
        <v>1531.58</v>
      </c>
      <c r="N79">
        <v>176.74199999999999</v>
      </c>
      <c r="O79">
        <v>277.07299999999998</v>
      </c>
      <c r="P79">
        <v>1304.79</v>
      </c>
      <c r="Q79">
        <v>0</v>
      </c>
      <c r="R79">
        <v>-4222.1400000000003</v>
      </c>
      <c r="S79">
        <v>0</v>
      </c>
      <c r="T79">
        <v>0</v>
      </c>
      <c r="U79">
        <v>505.55700000000002</v>
      </c>
      <c r="V79">
        <v>935</v>
      </c>
      <c r="W79">
        <v>2025.88</v>
      </c>
      <c r="X79">
        <v>119.621</v>
      </c>
      <c r="Y79">
        <v>2654.1</v>
      </c>
      <c r="Z79">
        <v>3290.18</v>
      </c>
      <c r="AA79">
        <v>39.826700000000002</v>
      </c>
      <c r="AB79">
        <v>0</v>
      </c>
      <c r="AC79">
        <v>0</v>
      </c>
      <c r="AD79">
        <v>0</v>
      </c>
      <c r="AE79">
        <v>43.1492</v>
      </c>
      <c r="AF79">
        <v>43.1492</v>
      </c>
      <c r="AG79">
        <v>0</v>
      </c>
      <c r="AH79">
        <v>5.87</v>
      </c>
      <c r="AI79">
        <v>0.61</v>
      </c>
      <c r="AJ79">
        <v>0.88</v>
      </c>
      <c r="AK79">
        <v>4.18</v>
      </c>
      <c r="AL79">
        <v>0</v>
      </c>
      <c r="AM79">
        <v>-5.13</v>
      </c>
      <c r="AN79">
        <v>0</v>
      </c>
      <c r="AO79">
        <v>0</v>
      </c>
      <c r="AP79">
        <v>1.75</v>
      </c>
      <c r="AQ79">
        <v>5.43</v>
      </c>
      <c r="AR79">
        <v>6.66</v>
      </c>
      <c r="AS79">
        <v>0.42</v>
      </c>
      <c r="AT79">
        <v>20.67</v>
      </c>
      <c r="AU79">
        <v>11.54</v>
      </c>
      <c r="AV79">
        <v>2.35</v>
      </c>
      <c r="AW79">
        <v>0.11</v>
      </c>
      <c r="AX79">
        <v>0.22</v>
      </c>
      <c r="AY79">
        <v>1.1100000000000001</v>
      </c>
      <c r="AZ79">
        <v>-0.87</v>
      </c>
      <c r="BA79">
        <v>0</v>
      </c>
      <c r="BB79">
        <v>0</v>
      </c>
      <c r="BC79">
        <v>0.5</v>
      </c>
      <c r="BD79">
        <v>2.57</v>
      </c>
      <c r="BE79">
        <v>1.76</v>
      </c>
      <c r="BF79">
        <v>0.12</v>
      </c>
      <c r="BG79">
        <v>7.87</v>
      </c>
      <c r="BH79">
        <v>0.53002099999999996</v>
      </c>
      <c r="BI79">
        <v>8.9803000000000001E-3</v>
      </c>
      <c r="BJ79">
        <v>3.1638800000000002E-2</v>
      </c>
      <c r="BK79">
        <v>0.14572499999999999</v>
      </c>
      <c r="BL79">
        <v>0</v>
      </c>
      <c r="BM79">
        <v>-6.98747E-3</v>
      </c>
      <c r="BN79">
        <v>0</v>
      </c>
      <c r="BO79">
        <v>0</v>
      </c>
      <c r="BP79">
        <v>5.8625900000000002E-2</v>
      </c>
      <c r="BQ79">
        <v>8.6452799999999996E-2</v>
      </c>
      <c r="BR79">
        <v>0.24510499999999999</v>
      </c>
      <c r="BS79">
        <v>2.02483E-2</v>
      </c>
      <c r="BT79">
        <v>1.11981</v>
      </c>
      <c r="BU79">
        <v>0.71636500000000003</v>
      </c>
      <c r="BV79">
        <v>1642.07</v>
      </c>
      <c r="BW79">
        <v>235.41</v>
      </c>
      <c r="BX79">
        <v>277.07299999999998</v>
      </c>
      <c r="BY79">
        <v>1271.28</v>
      </c>
      <c r="BZ79">
        <v>-4222.1400000000003</v>
      </c>
      <c r="CA79">
        <v>505.55700000000002</v>
      </c>
      <c r="CB79">
        <v>940.84699999999998</v>
      </c>
      <c r="CC79">
        <v>2025.88</v>
      </c>
      <c r="CD79">
        <v>119.621</v>
      </c>
      <c r="CE79">
        <v>2795.6</v>
      </c>
      <c r="CF79">
        <v>3425.83</v>
      </c>
      <c r="CG79">
        <v>73.775199999999998</v>
      </c>
      <c r="CH79">
        <v>0</v>
      </c>
      <c r="CI79">
        <v>0</v>
      </c>
      <c r="CJ79">
        <v>43.1492</v>
      </c>
      <c r="CK79">
        <v>43.1492</v>
      </c>
      <c r="CL79">
        <v>0</v>
      </c>
      <c r="CM79">
        <v>6.27</v>
      </c>
      <c r="CN79">
        <v>0.83</v>
      </c>
      <c r="CO79">
        <v>0.88</v>
      </c>
      <c r="CP79">
        <v>4.07</v>
      </c>
      <c r="CQ79">
        <v>-5.18</v>
      </c>
      <c r="CR79">
        <v>1.75</v>
      </c>
      <c r="CS79">
        <v>5.44</v>
      </c>
      <c r="CT79">
        <v>6.66</v>
      </c>
      <c r="CU79">
        <v>0.42</v>
      </c>
      <c r="CV79">
        <v>21.14</v>
      </c>
      <c r="CW79">
        <v>12.05</v>
      </c>
      <c r="CX79">
        <v>2.5</v>
      </c>
      <c r="CY79">
        <v>0.15</v>
      </c>
      <c r="CZ79">
        <v>0.22</v>
      </c>
      <c r="DA79">
        <v>4.95</v>
      </c>
      <c r="DB79">
        <v>-0.87</v>
      </c>
      <c r="DC79">
        <v>0.5</v>
      </c>
      <c r="DD79">
        <v>2.57</v>
      </c>
      <c r="DE79">
        <v>1.76</v>
      </c>
      <c r="DF79">
        <v>0.12</v>
      </c>
      <c r="DG79">
        <v>11.9</v>
      </c>
      <c r="DH79">
        <v>0.546149</v>
      </c>
      <c r="DI79">
        <v>9.0878699999999996E-3</v>
      </c>
      <c r="DJ79">
        <v>3.1638800000000002E-2</v>
      </c>
      <c r="DK79">
        <v>0.14361299999999999</v>
      </c>
      <c r="DL79">
        <v>-6.98747E-3</v>
      </c>
      <c r="DM79">
        <v>5.8625900000000002E-2</v>
      </c>
      <c r="DN79">
        <v>8.6817800000000001E-2</v>
      </c>
      <c r="DO79">
        <v>0.24510499999999999</v>
      </c>
      <c r="DP79">
        <v>2.02483E-2</v>
      </c>
      <c r="DQ79">
        <v>1.1343000000000001</v>
      </c>
      <c r="DR79">
        <v>0.73048900000000005</v>
      </c>
      <c r="DS79" t="s">
        <v>689</v>
      </c>
      <c r="DT79" t="s">
        <v>700</v>
      </c>
      <c r="DU79" t="s">
        <v>701</v>
      </c>
      <c r="DV79" t="s">
        <v>455</v>
      </c>
      <c r="DW79">
        <v>1.4488900000000001E-2</v>
      </c>
      <c r="DX79">
        <v>1.41239E-2</v>
      </c>
      <c r="EC79">
        <v>11.54</v>
      </c>
      <c r="ED79">
        <v>0</v>
      </c>
      <c r="EE79">
        <v>12.05</v>
      </c>
      <c r="EF79">
        <v>0</v>
      </c>
      <c r="EG79">
        <v>3.79</v>
      </c>
      <c r="EH79">
        <v>0</v>
      </c>
      <c r="EI79">
        <v>2.93</v>
      </c>
      <c r="EJ79">
        <v>4.8899999999999997</v>
      </c>
      <c r="EK79">
        <v>1</v>
      </c>
      <c r="EL79">
        <v>1</v>
      </c>
      <c r="EM79">
        <v>2.6873</v>
      </c>
      <c r="EP79">
        <v>1</v>
      </c>
      <c r="EQ79">
        <v>1</v>
      </c>
      <c r="ER79">
        <v>26.847999999999999</v>
      </c>
      <c r="ES79">
        <v>27.213000000000001</v>
      </c>
      <c r="ET79">
        <v>26.9893</v>
      </c>
      <c r="EU79">
        <v>27.356400000000001</v>
      </c>
      <c r="EV79">
        <v>522.74199999999996</v>
      </c>
      <c r="EW79">
        <v>25.499500000000001</v>
      </c>
      <c r="EX79">
        <v>49.9895</v>
      </c>
      <c r="EY79">
        <v>246.79599999999999</v>
      </c>
      <c r="EZ79">
        <v>0</v>
      </c>
      <c r="FA79">
        <v>-288.58</v>
      </c>
      <c r="FB79">
        <v>0</v>
      </c>
      <c r="FC79">
        <v>0</v>
      </c>
      <c r="FD79">
        <v>110.404</v>
      </c>
      <c r="FE79">
        <v>156.88800000000001</v>
      </c>
      <c r="FF79">
        <v>391.38499999999999</v>
      </c>
      <c r="FG79">
        <v>27.673200000000001</v>
      </c>
      <c r="FH79">
        <v>1242.8</v>
      </c>
      <c r="FI79">
        <v>0</v>
      </c>
      <c r="FJ79">
        <v>0</v>
      </c>
      <c r="FK79">
        <v>0</v>
      </c>
      <c r="FL79">
        <v>252.315</v>
      </c>
      <c r="FM79">
        <v>252.315</v>
      </c>
      <c r="FN79">
        <v>280.07100000000003</v>
      </c>
      <c r="FO79">
        <v>16.9802</v>
      </c>
      <c r="FP79">
        <v>24.994700000000002</v>
      </c>
      <c r="FQ79">
        <v>119.75</v>
      </c>
      <c r="FR79">
        <v>-96.193399999999997</v>
      </c>
      <c r="FS79">
        <v>55.201799999999999</v>
      </c>
      <c r="FT79">
        <v>78.835300000000004</v>
      </c>
      <c r="FU79">
        <v>195.69200000000001</v>
      </c>
      <c r="FV79">
        <v>13.836600000000001</v>
      </c>
      <c r="FW79">
        <v>689.16899999999998</v>
      </c>
      <c r="FX79">
        <v>0</v>
      </c>
      <c r="FY79">
        <v>0</v>
      </c>
      <c r="FZ79">
        <v>252.315</v>
      </c>
      <c r="GA79">
        <v>252.315</v>
      </c>
      <c r="GB79">
        <v>2.6873</v>
      </c>
      <c r="GC79">
        <v>4223.38</v>
      </c>
      <c r="GD79">
        <v>2271.0700000000002</v>
      </c>
      <c r="GE79">
        <v>53.773699999999998</v>
      </c>
      <c r="GF79">
        <v>2.6873</v>
      </c>
      <c r="GG79">
        <v>4223.38</v>
      </c>
      <c r="GH79">
        <v>2248.14</v>
      </c>
      <c r="GI79">
        <v>53.230699999999999</v>
      </c>
      <c r="GJ79">
        <v>0</v>
      </c>
      <c r="GK79">
        <v>0</v>
      </c>
    </row>
    <row r="80" spans="1:196" x14ac:dyDescent="0.3">
      <c r="A80" s="110">
        <v>45966.836354166669</v>
      </c>
      <c r="B80" t="s">
        <v>777</v>
      </c>
      <c r="D80">
        <v>12</v>
      </c>
      <c r="E80">
        <v>1</v>
      </c>
      <c r="F80">
        <v>2100</v>
      </c>
      <c r="G80" t="s">
        <v>452</v>
      </c>
      <c r="H80" t="s">
        <v>456</v>
      </c>
      <c r="I80">
        <v>-0.51</v>
      </c>
      <c r="J80">
        <v>-0.55000000000000004</v>
      </c>
      <c r="K80">
        <v>3.63</v>
      </c>
      <c r="L80">
        <v>43</v>
      </c>
      <c r="M80">
        <v>1787.16</v>
      </c>
      <c r="N80">
        <v>186.21</v>
      </c>
      <c r="O80">
        <v>277.07299999999998</v>
      </c>
      <c r="P80">
        <v>1304.77</v>
      </c>
      <c r="Q80">
        <v>0</v>
      </c>
      <c r="R80">
        <v>-4222.1400000000003</v>
      </c>
      <c r="S80">
        <v>0</v>
      </c>
      <c r="T80">
        <v>0</v>
      </c>
      <c r="U80">
        <v>505.55700000000002</v>
      </c>
      <c r="V80">
        <v>935.15899999999999</v>
      </c>
      <c r="W80">
        <v>2025.88</v>
      </c>
      <c r="X80">
        <v>119.621</v>
      </c>
      <c r="Y80">
        <v>2919.29</v>
      </c>
      <c r="Z80">
        <v>3555.21</v>
      </c>
      <c r="AA80">
        <v>46.0321</v>
      </c>
      <c r="AB80">
        <v>0</v>
      </c>
      <c r="AC80">
        <v>0</v>
      </c>
      <c r="AD80">
        <v>0</v>
      </c>
      <c r="AE80">
        <v>43.1492</v>
      </c>
      <c r="AF80">
        <v>43.1492</v>
      </c>
      <c r="AG80">
        <v>0</v>
      </c>
      <c r="AH80">
        <v>6.84</v>
      </c>
      <c r="AI80">
        <v>0.66</v>
      </c>
      <c r="AJ80">
        <v>0.88</v>
      </c>
      <c r="AK80">
        <v>4.18</v>
      </c>
      <c r="AL80">
        <v>0</v>
      </c>
      <c r="AM80">
        <v>-5.13</v>
      </c>
      <c r="AN80">
        <v>0</v>
      </c>
      <c r="AO80">
        <v>0</v>
      </c>
      <c r="AP80">
        <v>1.75</v>
      </c>
      <c r="AQ80">
        <v>5.43</v>
      </c>
      <c r="AR80">
        <v>6.66</v>
      </c>
      <c r="AS80">
        <v>0.42</v>
      </c>
      <c r="AT80">
        <v>21.69</v>
      </c>
      <c r="AU80">
        <v>12.56</v>
      </c>
      <c r="AV80">
        <v>2.74</v>
      </c>
      <c r="AW80">
        <v>0.12</v>
      </c>
      <c r="AX80">
        <v>0.22</v>
      </c>
      <c r="AY80">
        <v>1.1100000000000001</v>
      </c>
      <c r="AZ80">
        <v>-0.87</v>
      </c>
      <c r="BA80">
        <v>0</v>
      </c>
      <c r="BB80">
        <v>0</v>
      </c>
      <c r="BC80">
        <v>0.5</v>
      </c>
      <c r="BD80">
        <v>2.57</v>
      </c>
      <c r="BE80">
        <v>1.76</v>
      </c>
      <c r="BF80">
        <v>0.12</v>
      </c>
      <c r="BG80">
        <v>8.27</v>
      </c>
      <c r="BH80">
        <v>0.61235700000000004</v>
      </c>
      <c r="BI80">
        <v>9.0060999999999995E-3</v>
      </c>
      <c r="BJ80">
        <v>3.1638800000000002E-2</v>
      </c>
      <c r="BK80">
        <v>0.14573800000000001</v>
      </c>
      <c r="BL80">
        <v>0</v>
      </c>
      <c r="BM80">
        <v>-6.98747E-3</v>
      </c>
      <c r="BN80">
        <v>0</v>
      </c>
      <c r="BO80">
        <v>0</v>
      </c>
      <c r="BP80">
        <v>5.8625900000000002E-2</v>
      </c>
      <c r="BQ80">
        <v>8.64563E-2</v>
      </c>
      <c r="BR80">
        <v>0.24510499999999999</v>
      </c>
      <c r="BS80">
        <v>2.02483E-2</v>
      </c>
      <c r="BT80">
        <v>1.2021900000000001</v>
      </c>
      <c r="BU80">
        <v>0.79874000000000001</v>
      </c>
      <c r="BV80">
        <v>1642.07</v>
      </c>
      <c r="BW80">
        <v>235.41</v>
      </c>
      <c r="BX80">
        <v>277.07299999999998</v>
      </c>
      <c r="BY80">
        <v>1271.28</v>
      </c>
      <c r="BZ80">
        <v>-4222.1400000000003</v>
      </c>
      <c r="CA80">
        <v>505.55700000000002</v>
      </c>
      <c r="CB80">
        <v>940.84699999999998</v>
      </c>
      <c r="CC80">
        <v>2025.88</v>
      </c>
      <c r="CD80">
        <v>119.621</v>
      </c>
      <c r="CE80">
        <v>2795.6</v>
      </c>
      <c r="CF80">
        <v>3425.83</v>
      </c>
      <c r="CG80">
        <v>73.775199999999998</v>
      </c>
      <c r="CH80">
        <v>0</v>
      </c>
      <c r="CI80">
        <v>0</v>
      </c>
      <c r="CJ80">
        <v>43.1492</v>
      </c>
      <c r="CK80">
        <v>43.1492</v>
      </c>
      <c r="CL80">
        <v>0</v>
      </c>
      <c r="CM80">
        <v>6.27</v>
      </c>
      <c r="CN80">
        <v>0.83</v>
      </c>
      <c r="CO80">
        <v>0.88</v>
      </c>
      <c r="CP80">
        <v>4.07</v>
      </c>
      <c r="CQ80">
        <v>-5.18</v>
      </c>
      <c r="CR80">
        <v>1.75</v>
      </c>
      <c r="CS80">
        <v>5.44</v>
      </c>
      <c r="CT80">
        <v>6.66</v>
      </c>
      <c r="CU80">
        <v>0.42</v>
      </c>
      <c r="CV80">
        <v>21.14</v>
      </c>
      <c r="CW80">
        <v>12.05</v>
      </c>
      <c r="CX80">
        <v>2.5</v>
      </c>
      <c r="CY80">
        <v>0.15</v>
      </c>
      <c r="CZ80">
        <v>0.22</v>
      </c>
      <c r="DA80">
        <v>4.95</v>
      </c>
      <c r="DB80">
        <v>-0.87</v>
      </c>
      <c r="DC80">
        <v>0.5</v>
      </c>
      <c r="DD80">
        <v>2.57</v>
      </c>
      <c r="DE80">
        <v>1.76</v>
      </c>
      <c r="DF80">
        <v>0.12</v>
      </c>
      <c r="DG80">
        <v>11.9</v>
      </c>
      <c r="DH80">
        <v>0.546149</v>
      </c>
      <c r="DI80">
        <v>9.0878699999999996E-3</v>
      </c>
      <c r="DJ80">
        <v>3.1638800000000002E-2</v>
      </c>
      <c r="DK80">
        <v>0.14361299999999999</v>
      </c>
      <c r="DL80">
        <v>-6.98747E-3</v>
      </c>
      <c r="DM80">
        <v>5.8625900000000002E-2</v>
      </c>
      <c r="DN80">
        <v>8.6817800000000001E-2</v>
      </c>
      <c r="DO80">
        <v>0.24510499999999999</v>
      </c>
      <c r="DP80">
        <v>2.02483E-2</v>
      </c>
      <c r="DQ80">
        <v>1.1343000000000001</v>
      </c>
      <c r="DR80">
        <v>0.73048900000000005</v>
      </c>
      <c r="DS80" t="s">
        <v>689</v>
      </c>
      <c r="DT80" t="s">
        <v>700</v>
      </c>
      <c r="DU80" t="s">
        <v>701</v>
      </c>
      <c r="DV80" t="s">
        <v>455</v>
      </c>
      <c r="DW80">
        <v>-6.7890000000000006E-2</v>
      </c>
      <c r="DX80">
        <v>-6.8251599999999996E-2</v>
      </c>
      <c r="EC80">
        <v>12.56</v>
      </c>
      <c r="ED80">
        <v>0</v>
      </c>
      <c r="EE80">
        <v>12.05</v>
      </c>
      <c r="EF80">
        <v>0</v>
      </c>
      <c r="EG80">
        <v>4.1900000000000004</v>
      </c>
      <c r="EH80">
        <v>0</v>
      </c>
      <c r="EI80">
        <v>2.93</v>
      </c>
      <c r="EJ80">
        <v>4.8899999999999997</v>
      </c>
      <c r="EK80">
        <v>1</v>
      </c>
      <c r="EL80">
        <v>1</v>
      </c>
      <c r="EM80">
        <v>2.6873</v>
      </c>
      <c r="EP80">
        <v>1</v>
      </c>
      <c r="EQ80">
        <v>1</v>
      </c>
      <c r="ER80">
        <v>26.847999999999999</v>
      </c>
      <c r="ES80">
        <v>34.631</v>
      </c>
      <c r="ET80">
        <v>26.9893</v>
      </c>
      <c r="EU80">
        <v>27.356400000000001</v>
      </c>
      <c r="EV80">
        <v>609.44799999999998</v>
      </c>
      <c r="EW80">
        <v>27.2441</v>
      </c>
      <c r="EX80">
        <v>49.9895</v>
      </c>
      <c r="EY80">
        <v>246.79599999999999</v>
      </c>
      <c r="EZ80">
        <v>0</v>
      </c>
      <c r="FA80">
        <v>-288.58</v>
      </c>
      <c r="FB80">
        <v>0</v>
      </c>
      <c r="FC80">
        <v>0</v>
      </c>
      <c r="FD80">
        <v>110.404</v>
      </c>
      <c r="FE80">
        <v>156.91800000000001</v>
      </c>
      <c r="FF80">
        <v>391.38499999999999</v>
      </c>
      <c r="FG80">
        <v>27.673200000000001</v>
      </c>
      <c r="FH80">
        <v>1331.28</v>
      </c>
      <c r="FI80">
        <v>0</v>
      </c>
      <c r="FJ80">
        <v>0</v>
      </c>
      <c r="FK80">
        <v>0</v>
      </c>
      <c r="FL80">
        <v>252.315</v>
      </c>
      <c r="FM80">
        <v>252.315</v>
      </c>
      <c r="FN80">
        <v>280.07100000000003</v>
      </c>
      <c r="FO80">
        <v>16.9802</v>
      </c>
      <c r="FP80">
        <v>24.994700000000002</v>
      </c>
      <c r="FQ80">
        <v>119.75</v>
      </c>
      <c r="FR80">
        <v>-96.193399999999997</v>
      </c>
      <c r="FS80">
        <v>55.201799999999999</v>
      </c>
      <c r="FT80">
        <v>78.835300000000004</v>
      </c>
      <c r="FU80">
        <v>195.69200000000001</v>
      </c>
      <c r="FV80">
        <v>13.836600000000001</v>
      </c>
      <c r="FW80">
        <v>689.16899999999998</v>
      </c>
      <c r="FX80">
        <v>0</v>
      </c>
      <c r="FY80">
        <v>0</v>
      </c>
      <c r="FZ80">
        <v>252.315</v>
      </c>
      <c r="GA80">
        <v>252.315</v>
      </c>
      <c r="GB80">
        <v>2.6873</v>
      </c>
      <c r="GC80">
        <v>4223.38</v>
      </c>
      <c r="GD80">
        <v>2268.65</v>
      </c>
      <c r="GE80">
        <v>53.7164</v>
      </c>
      <c r="GF80">
        <v>2.6873</v>
      </c>
      <c r="GG80">
        <v>4223.38</v>
      </c>
      <c r="GH80">
        <v>2248.14</v>
      </c>
      <c r="GI80">
        <v>53.230699999999999</v>
      </c>
      <c r="GJ80">
        <v>0</v>
      </c>
      <c r="GK80">
        <v>0</v>
      </c>
    </row>
    <row r="81" spans="1:196" x14ac:dyDescent="0.3">
      <c r="A81" s="110">
        <v>45966.837002314816</v>
      </c>
      <c r="B81" t="s">
        <v>778</v>
      </c>
      <c r="C81" t="s">
        <v>691</v>
      </c>
      <c r="D81">
        <v>12</v>
      </c>
      <c r="E81">
        <v>1</v>
      </c>
      <c r="F81">
        <v>2100</v>
      </c>
      <c r="G81" t="s">
        <v>452</v>
      </c>
      <c r="H81" t="s">
        <v>453</v>
      </c>
      <c r="I81">
        <v>0.61</v>
      </c>
      <c r="J81">
        <v>0.56999999999999995</v>
      </c>
      <c r="K81">
        <v>4.0199999999999996</v>
      </c>
      <c r="L81">
        <v>49</v>
      </c>
      <c r="M81">
        <v>1464.32</v>
      </c>
      <c r="N81">
        <v>176.74199999999999</v>
      </c>
      <c r="O81">
        <v>277.07299999999998</v>
      </c>
      <c r="P81">
        <v>1304.79</v>
      </c>
      <c r="Q81">
        <v>0</v>
      </c>
      <c r="R81">
        <v>-4222.1400000000003</v>
      </c>
      <c r="S81">
        <v>0</v>
      </c>
      <c r="T81">
        <v>0</v>
      </c>
      <c r="U81">
        <v>505.55700000000002</v>
      </c>
      <c r="V81">
        <v>935</v>
      </c>
      <c r="W81">
        <v>2025.88</v>
      </c>
      <c r="X81">
        <v>119.621</v>
      </c>
      <c r="Y81">
        <v>2586.84</v>
      </c>
      <c r="Z81">
        <v>3222.92</v>
      </c>
      <c r="AA81">
        <v>39.826700000000002</v>
      </c>
      <c r="AB81">
        <v>2.9049299999999998</v>
      </c>
      <c r="AC81">
        <v>0</v>
      </c>
      <c r="AD81">
        <v>0</v>
      </c>
      <c r="AE81">
        <v>43.1492</v>
      </c>
      <c r="AF81">
        <v>46.054200000000002</v>
      </c>
      <c r="AG81">
        <v>2.9049299999999998</v>
      </c>
      <c r="AH81">
        <v>5.77</v>
      </c>
      <c r="AI81">
        <v>0.61</v>
      </c>
      <c r="AJ81">
        <v>0.88</v>
      </c>
      <c r="AK81">
        <v>4.18</v>
      </c>
      <c r="AL81">
        <v>0</v>
      </c>
      <c r="AM81">
        <v>-5.13</v>
      </c>
      <c r="AN81">
        <v>0</v>
      </c>
      <c r="AO81">
        <v>0</v>
      </c>
      <c r="AP81">
        <v>1.75</v>
      </c>
      <c r="AQ81">
        <v>5.43</v>
      </c>
      <c r="AR81">
        <v>6.66</v>
      </c>
      <c r="AS81">
        <v>0.42</v>
      </c>
      <c r="AT81">
        <v>20.57</v>
      </c>
      <c r="AU81">
        <v>11.44</v>
      </c>
      <c r="AV81">
        <v>2.36</v>
      </c>
      <c r="AW81">
        <v>0.11</v>
      </c>
      <c r="AX81">
        <v>0.22</v>
      </c>
      <c r="AY81">
        <v>1.1100000000000001</v>
      </c>
      <c r="AZ81">
        <v>-0.87</v>
      </c>
      <c r="BA81">
        <v>0</v>
      </c>
      <c r="BB81">
        <v>0</v>
      </c>
      <c r="BC81">
        <v>0.5</v>
      </c>
      <c r="BD81">
        <v>2.57</v>
      </c>
      <c r="BE81">
        <v>1.76</v>
      </c>
      <c r="BF81">
        <v>0.12</v>
      </c>
      <c r="BG81">
        <v>7.88</v>
      </c>
      <c r="BH81">
        <v>0.50273900000000005</v>
      </c>
      <c r="BI81">
        <v>8.9803000000000001E-3</v>
      </c>
      <c r="BJ81">
        <v>3.1638800000000002E-2</v>
      </c>
      <c r="BK81">
        <v>0.14572499999999999</v>
      </c>
      <c r="BL81">
        <v>0</v>
      </c>
      <c r="BM81">
        <v>-6.98747E-3</v>
      </c>
      <c r="BN81">
        <v>0</v>
      </c>
      <c r="BO81">
        <v>0</v>
      </c>
      <c r="BP81">
        <v>5.8625900000000002E-2</v>
      </c>
      <c r="BQ81">
        <v>8.6452799999999996E-2</v>
      </c>
      <c r="BR81">
        <v>0.24510499999999999</v>
      </c>
      <c r="BS81">
        <v>2.02483E-2</v>
      </c>
      <c r="BT81">
        <v>1.09253</v>
      </c>
      <c r="BU81">
        <v>0.689083</v>
      </c>
      <c r="BV81">
        <v>1642.07</v>
      </c>
      <c r="BW81">
        <v>235.41</v>
      </c>
      <c r="BX81">
        <v>277.07299999999998</v>
      </c>
      <c r="BY81">
        <v>1271.28</v>
      </c>
      <c r="BZ81">
        <v>-4222.1400000000003</v>
      </c>
      <c r="CA81">
        <v>505.55700000000002</v>
      </c>
      <c r="CB81">
        <v>940.84699999999998</v>
      </c>
      <c r="CC81">
        <v>2025.88</v>
      </c>
      <c r="CD81">
        <v>119.621</v>
      </c>
      <c r="CE81">
        <v>2795.6</v>
      </c>
      <c r="CF81">
        <v>3425.83</v>
      </c>
      <c r="CG81">
        <v>73.775199999999998</v>
      </c>
      <c r="CH81">
        <v>0</v>
      </c>
      <c r="CI81">
        <v>0</v>
      </c>
      <c r="CJ81">
        <v>43.1492</v>
      </c>
      <c r="CK81">
        <v>43.1492</v>
      </c>
      <c r="CL81">
        <v>0</v>
      </c>
      <c r="CM81">
        <v>6.27</v>
      </c>
      <c r="CN81">
        <v>0.83</v>
      </c>
      <c r="CO81">
        <v>0.88</v>
      </c>
      <c r="CP81">
        <v>4.07</v>
      </c>
      <c r="CQ81">
        <v>-5.18</v>
      </c>
      <c r="CR81">
        <v>1.75</v>
      </c>
      <c r="CS81">
        <v>5.44</v>
      </c>
      <c r="CT81">
        <v>6.66</v>
      </c>
      <c r="CU81">
        <v>0.42</v>
      </c>
      <c r="CV81">
        <v>21.14</v>
      </c>
      <c r="CW81">
        <v>12.05</v>
      </c>
      <c r="CX81">
        <v>2.5</v>
      </c>
      <c r="CY81">
        <v>0.15</v>
      </c>
      <c r="CZ81">
        <v>0.22</v>
      </c>
      <c r="DA81">
        <v>4.95</v>
      </c>
      <c r="DB81">
        <v>-0.87</v>
      </c>
      <c r="DC81">
        <v>0.5</v>
      </c>
      <c r="DD81">
        <v>2.57</v>
      </c>
      <c r="DE81">
        <v>1.76</v>
      </c>
      <c r="DF81">
        <v>0.12</v>
      </c>
      <c r="DG81">
        <v>11.9</v>
      </c>
      <c r="DH81">
        <v>0.546149</v>
      </c>
      <c r="DI81">
        <v>9.0878699999999996E-3</v>
      </c>
      <c r="DJ81">
        <v>3.1638800000000002E-2</v>
      </c>
      <c r="DK81">
        <v>0.14361299999999999</v>
      </c>
      <c r="DL81">
        <v>-6.98747E-3</v>
      </c>
      <c r="DM81">
        <v>5.8625900000000002E-2</v>
      </c>
      <c r="DN81">
        <v>8.6817800000000001E-2</v>
      </c>
      <c r="DO81">
        <v>0.24510499999999999</v>
      </c>
      <c r="DP81">
        <v>2.02483E-2</v>
      </c>
      <c r="DQ81">
        <v>1.1343000000000001</v>
      </c>
      <c r="DR81">
        <v>0.73048900000000005</v>
      </c>
      <c r="DS81" t="s">
        <v>689</v>
      </c>
      <c r="DT81" t="s">
        <v>700</v>
      </c>
      <c r="DU81" t="s">
        <v>701</v>
      </c>
      <c r="DV81" t="s">
        <v>455</v>
      </c>
      <c r="DW81">
        <v>4.1771000000000003E-2</v>
      </c>
      <c r="DX81">
        <v>4.1406100000000001E-2</v>
      </c>
      <c r="EC81">
        <v>11.27</v>
      </c>
      <c r="ED81">
        <v>0.17</v>
      </c>
      <c r="EE81">
        <v>12.05</v>
      </c>
      <c r="EF81">
        <v>0</v>
      </c>
      <c r="EG81">
        <v>3.67</v>
      </c>
      <c r="EH81">
        <v>0.13</v>
      </c>
      <c r="EI81">
        <v>2.93</v>
      </c>
      <c r="EJ81">
        <v>4.8899999999999997</v>
      </c>
      <c r="EK81">
        <v>1</v>
      </c>
      <c r="EL81">
        <v>1</v>
      </c>
      <c r="EM81">
        <v>2.6873</v>
      </c>
      <c r="EP81">
        <v>1</v>
      </c>
      <c r="EQ81">
        <v>1</v>
      </c>
      <c r="ER81">
        <v>26.847999999999999</v>
      </c>
      <c r="ES81">
        <v>27.213000000000001</v>
      </c>
      <c r="ET81">
        <v>26.9893</v>
      </c>
      <c r="EU81">
        <v>27.356400000000001</v>
      </c>
      <c r="EV81">
        <v>496.661</v>
      </c>
      <c r="EW81">
        <v>25.499500000000001</v>
      </c>
      <c r="EX81">
        <v>49.9895</v>
      </c>
      <c r="EY81">
        <v>246.79599999999999</v>
      </c>
      <c r="EZ81">
        <v>0</v>
      </c>
      <c r="FA81">
        <v>-288.58</v>
      </c>
      <c r="FB81">
        <v>0</v>
      </c>
      <c r="FC81">
        <v>0</v>
      </c>
      <c r="FD81">
        <v>110.404</v>
      </c>
      <c r="FE81">
        <v>156.88800000000001</v>
      </c>
      <c r="FF81">
        <v>391.38499999999999</v>
      </c>
      <c r="FG81">
        <v>27.673200000000001</v>
      </c>
      <c r="FH81">
        <v>1216.72</v>
      </c>
      <c r="FI81">
        <v>16.986599999999999</v>
      </c>
      <c r="FJ81">
        <v>0</v>
      </c>
      <c r="FK81">
        <v>0</v>
      </c>
      <c r="FL81">
        <v>252.315</v>
      </c>
      <c r="FM81">
        <v>269.30200000000002</v>
      </c>
      <c r="FN81">
        <v>280.07100000000003</v>
      </c>
      <c r="FO81">
        <v>16.9802</v>
      </c>
      <c r="FP81">
        <v>24.994700000000002</v>
      </c>
      <c r="FQ81">
        <v>119.75</v>
      </c>
      <c r="FR81">
        <v>-96.193399999999997</v>
      </c>
      <c r="FS81">
        <v>55.201799999999999</v>
      </c>
      <c r="FT81">
        <v>78.835300000000004</v>
      </c>
      <c r="FU81">
        <v>195.69200000000001</v>
      </c>
      <c r="FV81">
        <v>13.836600000000001</v>
      </c>
      <c r="FW81">
        <v>689.16899999999998</v>
      </c>
      <c r="FX81">
        <v>0</v>
      </c>
      <c r="FY81">
        <v>0</v>
      </c>
      <c r="FZ81">
        <v>252.315</v>
      </c>
      <c r="GA81">
        <v>252.315</v>
      </c>
      <c r="GB81">
        <v>2.6873</v>
      </c>
      <c r="GC81">
        <v>4223.38</v>
      </c>
      <c r="GD81">
        <v>2271.19</v>
      </c>
      <c r="GE81">
        <v>53.776600000000002</v>
      </c>
      <c r="GF81">
        <v>2.6873</v>
      </c>
      <c r="GG81">
        <v>4223.38</v>
      </c>
      <c r="GH81">
        <v>2248.14</v>
      </c>
      <c r="GI81">
        <v>53.230699999999999</v>
      </c>
      <c r="GJ81">
        <v>0</v>
      </c>
      <c r="GK81">
        <v>0</v>
      </c>
    </row>
    <row r="82" spans="1:196" x14ac:dyDescent="0.3">
      <c r="A82" s="110">
        <v>45966.837650462963</v>
      </c>
      <c r="B82" t="s">
        <v>779</v>
      </c>
      <c r="D82">
        <v>12</v>
      </c>
      <c r="E82">
        <v>1</v>
      </c>
      <c r="F82">
        <v>2100</v>
      </c>
      <c r="G82" t="s">
        <v>452</v>
      </c>
      <c r="H82" t="s">
        <v>453</v>
      </c>
      <c r="I82">
        <v>0.51</v>
      </c>
      <c r="J82">
        <v>0.47</v>
      </c>
      <c r="K82">
        <v>4.03</v>
      </c>
      <c r="L82">
        <v>49</v>
      </c>
      <c r="M82">
        <v>1531.58</v>
      </c>
      <c r="N82">
        <v>176.74199999999999</v>
      </c>
      <c r="O82">
        <v>277.07299999999998</v>
      </c>
      <c r="P82">
        <v>1304.79</v>
      </c>
      <c r="Q82">
        <v>0</v>
      </c>
      <c r="R82">
        <v>-4222.1400000000003</v>
      </c>
      <c r="S82">
        <v>0</v>
      </c>
      <c r="T82">
        <v>0</v>
      </c>
      <c r="U82">
        <v>505.55700000000002</v>
      </c>
      <c r="V82">
        <v>935</v>
      </c>
      <c r="W82">
        <v>2025.88</v>
      </c>
      <c r="X82">
        <v>119.621</v>
      </c>
      <c r="Y82">
        <v>2654.1</v>
      </c>
      <c r="Z82">
        <v>3290.18</v>
      </c>
      <c r="AA82">
        <v>39.826700000000002</v>
      </c>
      <c r="AB82">
        <v>0</v>
      </c>
      <c r="AC82">
        <v>0</v>
      </c>
      <c r="AD82">
        <v>0</v>
      </c>
      <c r="AE82">
        <v>43.1492</v>
      </c>
      <c r="AF82">
        <v>43.1492</v>
      </c>
      <c r="AG82">
        <v>0</v>
      </c>
      <c r="AH82">
        <v>5.87</v>
      </c>
      <c r="AI82">
        <v>0.61</v>
      </c>
      <c r="AJ82">
        <v>0.88</v>
      </c>
      <c r="AK82">
        <v>4.18</v>
      </c>
      <c r="AL82">
        <v>0</v>
      </c>
      <c r="AM82">
        <v>-5.13</v>
      </c>
      <c r="AN82">
        <v>0</v>
      </c>
      <c r="AO82">
        <v>0</v>
      </c>
      <c r="AP82">
        <v>1.75</v>
      </c>
      <c r="AQ82">
        <v>5.43</v>
      </c>
      <c r="AR82">
        <v>6.66</v>
      </c>
      <c r="AS82">
        <v>0.42</v>
      </c>
      <c r="AT82">
        <v>20.67</v>
      </c>
      <c r="AU82">
        <v>11.54</v>
      </c>
      <c r="AV82">
        <v>2.35</v>
      </c>
      <c r="AW82">
        <v>0.11</v>
      </c>
      <c r="AX82">
        <v>0.22</v>
      </c>
      <c r="AY82">
        <v>1.1100000000000001</v>
      </c>
      <c r="AZ82">
        <v>-0.87</v>
      </c>
      <c r="BA82">
        <v>0</v>
      </c>
      <c r="BB82">
        <v>0</v>
      </c>
      <c r="BC82">
        <v>0.5</v>
      </c>
      <c r="BD82">
        <v>2.57</v>
      </c>
      <c r="BE82">
        <v>1.76</v>
      </c>
      <c r="BF82">
        <v>0.12</v>
      </c>
      <c r="BG82">
        <v>7.87</v>
      </c>
      <c r="BH82">
        <v>0.53002099999999996</v>
      </c>
      <c r="BI82">
        <v>8.9803000000000001E-3</v>
      </c>
      <c r="BJ82">
        <v>3.1638800000000002E-2</v>
      </c>
      <c r="BK82">
        <v>0.14572499999999999</v>
      </c>
      <c r="BL82">
        <v>0</v>
      </c>
      <c r="BM82">
        <v>-6.98747E-3</v>
      </c>
      <c r="BN82">
        <v>0</v>
      </c>
      <c r="BO82">
        <v>0</v>
      </c>
      <c r="BP82">
        <v>5.8625900000000002E-2</v>
      </c>
      <c r="BQ82">
        <v>8.6452799999999996E-2</v>
      </c>
      <c r="BR82">
        <v>0.24510499999999999</v>
      </c>
      <c r="BS82">
        <v>2.02483E-2</v>
      </c>
      <c r="BT82">
        <v>1.11981</v>
      </c>
      <c r="BU82">
        <v>0.71636500000000003</v>
      </c>
      <c r="BV82">
        <v>1642.07</v>
      </c>
      <c r="BW82">
        <v>235.41</v>
      </c>
      <c r="BX82">
        <v>277.07299999999998</v>
      </c>
      <c r="BY82">
        <v>1271.28</v>
      </c>
      <c r="BZ82">
        <v>-4222.1400000000003</v>
      </c>
      <c r="CA82">
        <v>505.55700000000002</v>
      </c>
      <c r="CB82">
        <v>940.84699999999998</v>
      </c>
      <c r="CC82">
        <v>2025.88</v>
      </c>
      <c r="CD82">
        <v>119.621</v>
      </c>
      <c r="CE82">
        <v>2795.6</v>
      </c>
      <c r="CF82">
        <v>3425.83</v>
      </c>
      <c r="CG82">
        <v>73.775199999999998</v>
      </c>
      <c r="CH82">
        <v>0</v>
      </c>
      <c r="CI82">
        <v>0</v>
      </c>
      <c r="CJ82">
        <v>43.1492</v>
      </c>
      <c r="CK82">
        <v>43.1492</v>
      </c>
      <c r="CL82">
        <v>0</v>
      </c>
      <c r="CM82">
        <v>6.27</v>
      </c>
      <c r="CN82">
        <v>0.83</v>
      </c>
      <c r="CO82">
        <v>0.88</v>
      </c>
      <c r="CP82">
        <v>4.07</v>
      </c>
      <c r="CQ82">
        <v>-5.18</v>
      </c>
      <c r="CR82">
        <v>1.75</v>
      </c>
      <c r="CS82">
        <v>5.44</v>
      </c>
      <c r="CT82">
        <v>6.66</v>
      </c>
      <c r="CU82">
        <v>0.42</v>
      </c>
      <c r="CV82">
        <v>21.14</v>
      </c>
      <c r="CW82">
        <v>12.05</v>
      </c>
      <c r="CX82">
        <v>2.5</v>
      </c>
      <c r="CY82">
        <v>0.15</v>
      </c>
      <c r="CZ82">
        <v>0.22</v>
      </c>
      <c r="DA82">
        <v>4.95</v>
      </c>
      <c r="DB82">
        <v>-0.87</v>
      </c>
      <c r="DC82">
        <v>0.5</v>
      </c>
      <c r="DD82">
        <v>2.57</v>
      </c>
      <c r="DE82">
        <v>1.76</v>
      </c>
      <c r="DF82">
        <v>0.12</v>
      </c>
      <c r="DG82">
        <v>11.9</v>
      </c>
      <c r="DH82">
        <v>0.546149</v>
      </c>
      <c r="DI82">
        <v>9.0878699999999996E-3</v>
      </c>
      <c r="DJ82">
        <v>3.1638800000000002E-2</v>
      </c>
      <c r="DK82">
        <v>0.14361299999999999</v>
      </c>
      <c r="DL82">
        <v>-6.98747E-3</v>
      </c>
      <c r="DM82">
        <v>5.8625900000000002E-2</v>
      </c>
      <c r="DN82">
        <v>8.6817800000000001E-2</v>
      </c>
      <c r="DO82">
        <v>0.24510499999999999</v>
      </c>
      <c r="DP82">
        <v>2.02483E-2</v>
      </c>
      <c r="DQ82">
        <v>1.1343000000000001</v>
      </c>
      <c r="DR82">
        <v>0.73048900000000005</v>
      </c>
      <c r="DS82" t="s">
        <v>689</v>
      </c>
      <c r="DT82" t="s">
        <v>700</v>
      </c>
      <c r="DU82" t="s">
        <v>701</v>
      </c>
      <c r="DV82" t="s">
        <v>455</v>
      </c>
      <c r="DW82">
        <v>1.4488900000000001E-2</v>
      </c>
      <c r="DX82">
        <v>1.41239E-2</v>
      </c>
      <c r="EC82">
        <v>11.54</v>
      </c>
      <c r="ED82">
        <v>0</v>
      </c>
      <c r="EE82">
        <v>12.05</v>
      </c>
      <c r="EF82">
        <v>0</v>
      </c>
      <c r="EG82">
        <v>3.79</v>
      </c>
      <c r="EH82">
        <v>0</v>
      </c>
      <c r="EI82">
        <v>2.93</v>
      </c>
      <c r="EJ82">
        <v>4.8899999999999997</v>
      </c>
      <c r="EK82">
        <v>1</v>
      </c>
      <c r="EL82">
        <v>1</v>
      </c>
      <c r="EM82">
        <v>2.6873</v>
      </c>
      <c r="EP82">
        <v>1</v>
      </c>
      <c r="EQ82">
        <v>1</v>
      </c>
      <c r="ER82">
        <v>26.847999999999999</v>
      </c>
      <c r="ES82">
        <v>27.213000000000001</v>
      </c>
      <c r="ET82">
        <v>26.9893</v>
      </c>
      <c r="EU82">
        <v>27.356400000000001</v>
      </c>
      <c r="EV82">
        <v>522.74199999999996</v>
      </c>
      <c r="EW82">
        <v>25.499500000000001</v>
      </c>
      <c r="EX82">
        <v>49.9895</v>
      </c>
      <c r="EY82">
        <v>246.79599999999999</v>
      </c>
      <c r="EZ82">
        <v>0</v>
      </c>
      <c r="FA82">
        <v>-288.58</v>
      </c>
      <c r="FB82">
        <v>0</v>
      </c>
      <c r="FC82">
        <v>0</v>
      </c>
      <c r="FD82">
        <v>110.404</v>
      </c>
      <c r="FE82">
        <v>156.88800000000001</v>
      </c>
      <c r="FF82">
        <v>391.38499999999999</v>
      </c>
      <c r="FG82">
        <v>27.673200000000001</v>
      </c>
      <c r="FH82">
        <v>1242.8</v>
      </c>
      <c r="FI82">
        <v>0</v>
      </c>
      <c r="FJ82">
        <v>0</v>
      </c>
      <c r="FK82">
        <v>0</v>
      </c>
      <c r="FL82">
        <v>252.315</v>
      </c>
      <c r="FM82">
        <v>252.315</v>
      </c>
      <c r="FN82">
        <v>280.07100000000003</v>
      </c>
      <c r="FO82">
        <v>16.9802</v>
      </c>
      <c r="FP82">
        <v>24.994700000000002</v>
      </c>
      <c r="FQ82">
        <v>119.75</v>
      </c>
      <c r="FR82">
        <v>-96.193399999999997</v>
      </c>
      <c r="FS82">
        <v>55.201799999999999</v>
      </c>
      <c r="FT82">
        <v>78.835300000000004</v>
      </c>
      <c r="FU82">
        <v>195.69200000000001</v>
      </c>
      <c r="FV82">
        <v>13.836600000000001</v>
      </c>
      <c r="FW82">
        <v>689.16899999999998</v>
      </c>
      <c r="FX82">
        <v>0</v>
      </c>
      <c r="FY82">
        <v>0</v>
      </c>
      <c r="FZ82">
        <v>252.315</v>
      </c>
      <c r="GA82">
        <v>252.315</v>
      </c>
      <c r="GB82">
        <v>2.6873</v>
      </c>
      <c r="GC82">
        <v>4223.38</v>
      </c>
      <c r="GD82">
        <v>2271.0700000000002</v>
      </c>
      <c r="GE82">
        <v>53.773699999999998</v>
      </c>
      <c r="GF82">
        <v>2.6873</v>
      </c>
      <c r="GG82">
        <v>4223.38</v>
      </c>
      <c r="GH82">
        <v>2248.14</v>
      </c>
      <c r="GI82">
        <v>53.230699999999999</v>
      </c>
      <c r="GJ82">
        <v>0</v>
      </c>
      <c r="GK82">
        <v>0</v>
      </c>
    </row>
    <row r="83" spans="1:196" x14ac:dyDescent="0.3">
      <c r="A83" s="110">
        <v>45966.83829861111</v>
      </c>
      <c r="B83" t="s">
        <v>780</v>
      </c>
      <c r="C83" t="s">
        <v>692</v>
      </c>
      <c r="D83">
        <v>12</v>
      </c>
      <c r="E83">
        <v>1</v>
      </c>
      <c r="F83">
        <v>2100</v>
      </c>
      <c r="G83" t="s">
        <v>452</v>
      </c>
      <c r="H83" t="s">
        <v>453</v>
      </c>
      <c r="I83">
        <v>1</v>
      </c>
      <c r="J83">
        <v>0.95</v>
      </c>
      <c r="K83">
        <v>4.22</v>
      </c>
      <c r="L83">
        <v>53</v>
      </c>
      <c r="M83">
        <v>1414.2</v>
      </c>
      <c r="N83">
        <v>170.732</v>
      </c>
      <c r="O83">
        <v>277.07299999999998</v>
      </c>
      <c r="P83">
        <v>1304.77</v>
      </c>
      <c r="Q83">
        <v>0</v>
      </c>
      <c r="R83">
        <v>-4222.1400000000003</v>
      </c>
      <c r="S83">
        <v>0</v>
      </c>
      <c r="T83">
        <v>0</v>
      </c>
      <c r="U83">
        <v>505.55700000000002</v>
      </c>
      <c r="V83">
        <v>935.10900000000004</v>
      </c>
      <c r="W83">
        <v>2025.88</v>
      </c>
      <c r="X83">
        <v>119.621</v>
      </c>
      <c r="Y83">
        <v>2530.81</v>
      </c>
      <c r="Z83">
        <v>3166.78</v>
      </c>
      <c r="AA83">
        <v>35.769399999999997</v>
      </c>
      <c r="AB83">
        <v>0</v>
      </c>
      <c r="AC83">
        <v>0</v>
      </c>
      <c r="AD83">
        <v>0</v>
      </c>
      <c r="AE83">
        <v>43.1492</v>
      </c>
      <c r="AF83">
        <v>43.1492</v>
      </c>
      <c r="AG83">
        <v>0</v>
      </c>
      <c r="AH83">
        <v>5.41</v>
      </c>
      <c r="AI83">
        <v>0.57999999999999996</v>
      </c>
      <c r="AJ83">
        <v>0.88</v>
      </c>
      <c r="AK83">
        <v>4.18</v>
      </c>
      <c r="AL83">
        <v>0</v>
      </c>
      <c r="AM83">
        <v>-5.12</v>
      </c>
      <c r="AN83">
        <v>0</v>
      </c>
      <c r="AO83">
        <v>0</v>
      </c>
      <c r="AP83">
        <v>1.75</v>
      </c>
      <c r="AQ83">
        <v>5.43</v>
      </c>
      <c r="AR83">
        <v>6.66</v>
      </c>
      <c r="AS83">
        <v>0.42</v>
      </c>
      <c r="AT83">
        <v>20.190000000000001</v>
      </c>
      <c r="AU83">
        <v>11.05</v>
      </c>
      <c r="AV83">
        <v>2.16</v>
      </c>
      <c r="AW83">
        <v>0.11</v>
      </c>
      <c r="AX83">
        <v>0.22</v>
      </c>
      <c r="AY83">
        <v>1.1100000000000001</v>
      </c>
      <c r="AZ83">
        <v>-0.87</v>
      </c>
      <c r="BA83">
        <v>0</v>
      </c>
      <c r="BB83">
        <v>0</v>
      </c>
      <c r="BC83">
        <v>0.5</v>
      </c>
      <c r="BD83">
        <v>2.57</v>
      </c>
      <c r="BE83">
        <v>1.76</v>
      </c>
      <c r="BF83">
        <v>0.12</v>
      </c>
      <c r="BG83">
        <v>7.68</v>
      </c>
      <c r="BH83">
        <v>0.483844</v>
      </c>
      <c r="BI83">
        <v>8.9751499999999994E-3</v>
      </c>
      <c r="BJ83">
        <v>3.1638800000000002E-2</v>
      </c>
      <c r="BK83">
        <v>0.14573700000000001</v>
      </c>
      <c r="BL83">
        <v>0</v>
      </c>
      <c r="BM83">
        <v>-6.98747E-3</v>
      </c>
      <c r="BN83">
        <v>0</v>
      </c>
      <c r="BO83">
        <v>0</v>
      </c>
      <c r="BP83">
        <v>5.8625900000000002E-2</v>
      </c>
      <c r="BQ83">
        <v>8.6454900000000001E-2</v>
      </c>
      <c r="BR83">
        <v>0.24510499999999999</v>
      </c>
      <c r="BS83">
        <v>2.02483E-2</v>
      </c>
      <c r="BT83">
        <v>1.0736399999999999</v>
      </c>
      <c r="BU83">
        <v>0.67019499999999999</v>
      </c>
      <c r="BV83">
        <v>1642.07</v>
      </c>
      <c r="BW83">
        <v>235.41</v>
      </c>
      <c r="BX83">
        <v>277.07299999999998</v>
      </c>
      <c r="BY83">
        <v>1271.28</v>
      </c>
      <c r="BZ83">
        <v>-4222.1400000000003</v>
      </c>
      <c r="CA83">
        <v>505.55700000000002</v>
      </c>
      <c r="CB83">
        <v>940.84699999999998</v>
      </c>
      <c r="CC83">
        <v>2025.88</v>
      </c>
      <c r="CD83">
        <v>119.621</v>
      </c>
      <c r="CE83">
        <v>2795.6</v>
      </c>
      <c r="CF83">
        <v>3425.83</v>
      </c>
      <c r="CG83">
        <v>73.775199999999998</v>
      </c>
      <c r="CH83">
        <v>0</v>
      </c>
      <c r="CI83">
        <v>0</v>
      </c>
      <c r="CJ83">
        <v>43.1492</v>
      </c>
      <c r="CK83">
        <v>43.1492</v>
      </c>
      <c r="CL83">
        <v>0</v>
      </c>
      <c r="CM83">
        <v>6.27</v>
      </c>
      <c r="CN83">
        <v>0.83</v>
      </c>
      <c r="CO83">
        <v>0.88</v>
      </c>
      <c r="CP83">
        <v>4.07</v>
      </c>
      <c r="CQ83">
        <v>-5.18</v>
      </c>
      <c r="CR83">
        <v>1.75</v>
      </c>
      <c r="CS83">
        <v>5.44</v>
      </c>
      <c r="CT83">
        <v>6.66</v>
      </c>
      <c r="CU83">
        <v>0.42</v>
      </c>
      <c r="CV83">
        <v>21.14</v>
      </c>
      <c r="CW83">
        <v>12.05</v>
      </c>
      <c r="CX83">
        <v>2.5</v>
      </c>
      <c r="CY83">
        <v>0.15</v>
      </c>
      <c r="CZ83">
        <v>0.22</v>
      </c>
      <c r="DA83">
        <v>4.95</v>
      </c>
      <c r="DB83">
        <v>-0.87</v>
      </c>
      <c r="DC83">
        <v>0.5</v>
      </c>
      <c r="DD83">
        <v>2.57</v>
      </c>
      <c r="DE83">
        <v>1.76</v>
      </c>
      <c r="DF83">
        <v>0.12</v>
      </c>
      <c r="DG83">
        <v>11.9</v>
      </c>
      <c r="DH83">
        <v>0.546149</v>
      </c>
      <c r="DI83">
        <v>9.0878699999999996E-3</v>
      </c>
      <c r="DJ83">
        <v>3.1638800000000002E-2</v>
      </c>
      <c r="DK83">
        <v>0.14361299999999999</v>
      </c>
      <c r="DL83">
        <v>-6.98747E-3</v>
      </c>
      <c r="DM83">
        <v>5.8625900000000002E-2</v>
      </c>
      <c r="DN83">
        <v>8.6817800000000001E-2</v>
      </c>
      <c r="DO83">
        <v>0.24510499999999999</v>
      </c>
      <c r="DP83">
        <v>2.02483E-2</v>
      </c>
      <c r="DQ83">
        <v>1.1343000000000001</v>
      </c>
      <c r="DR83">
        <v>0.73048900000000005</v>
      </c>
      <c r="DS83" t="s">
        <v>689</v>
      </c>
      <c r="DT83" t="s">
        <v>700</v>
      </c>
      <c r="DU83" t="s">
        <v>701</v>
      </c>
      <c r="DV83" t="s">
        <v>455</v>
      </c>
      <c r="DW83">
        <v>6.0656399999999999E-2</v>
      </c>
      <c r="DX83">
        <v>6.02935E-2</v>
      </c>
      <c r="EC83">
        <v>11.05</v>
      </c>
      <c r="ED83">
        <v>0</v>
      </c>
      <c r="EE83">
        <v>12.05</v>
      </c>
      <c r="EF83">
        <v>0</v>
      </c>
      <c r="EG83">
        <v>3.6</v>
      </c>
      <c r="EH83">
        <v>0</v>
      </c>
      <c r="EI83">
        <v>2.93</v>
      </c>
      <c r="EJ83">
        <v>4.8899999999999997</v>
      </c>
      <c r="EK83">
        <v>1</v>
      </c>
      <c r="EL83">
        <v>1</v>
      </c>
      <c r="EM83">
        <v>2.6873</v>
      </c>
      <c r="EP83">
        <v>1</v>
      </c>
      <c r="EQ83">
        <v>1</v>
      </c>
      <c r="ER83">
        <v>34.200000000000003</v>
      </c>
      <c r="ES83">
        <v>34.200000000000003</v>
      </c>
      <c r="ET83">
        <v>26.9893</v>
      </c>
      <c r="EU83">
        <v>27.356400000000001</v>
      </c>
      <c r="EV83">
        <v>481.20100000000002</v>
      </c>
      <c r="EW83">
        <v>24.5581</v>
      </c>
      <c r="EX83">
        <v>49.9895</v>
      </c>
      <c r="EY83">
        <v>246.797</v>
      </c>
      <c r="EZ83">
        <v>0</v>
      </c>
      <c r="FA83">
        <v>-288.58</v>
      </c>
      <c r="FB83">
        <v>0</v>
      </c>
      <c r="FC83">
        <v>0</v>
      </c>
      <c r="FD83">
        <v>110.404</v>
      </c>
      <c r="FE83">
        <v>156.90899999999999</v>
      </c>
      <c r="FF83">
        <v>391.38499999999999</v>
      </c>
      <c r="FG83">
        <v>27.673200000000001</v>
      </c>
      <c r="FH83">
        <v>1200.3399999999999</v>
      </c>
      <c r="FI83">
        <v>0</v>
      </c>
      <c r="FJ83">
        <v>0</v>
      </c>
      <c r="FK83">
        <v>0</v>
      </c>
      <c r="FL83">
        <v>252.315</v>
      </c>
      <c r="FM83">
        <v>252.315</v>
      </c>
      <c r="FN83">
        <v>280.07100000000003</v>
      </c>
      <c r="FO83">
        <v>16.9802</v>
      </c>
      <c r="FP83">
        <v>24.994700000000002</v>
      </c>
      <c r="FQ83">
        <v>119.75</v>
      </c>
      <c r="FR83">
        <v>-96.193399999999997</v>
      </c>
      <c r="FS83">
        <v>55.201799999999999</v>
      </c>
      <c r="FT83">
        <v>78.835300000000004</v>
      </c>
      <c r="FU83">
        <v>195.69200000000001</v>
      </c>
      <c r="FV83">
        <v>13.836600000000001</v>
      </c>
      <c r="FW83">
        <v>689.16899999999998</v>
      </c>
      <c r="FX83">
        <v>0</v>
      </c>
      <c r="FY83">
        <v>0</v>
      </c>
      <c r="FZ83">
        <v>252.315</v>
      </c>
      <c r="GA83">
        <v>252.315</v>
      </c>
      <c r="GB83">
        <v>2.6873</v>
      </c>
      <c r="GC83">
        <v>4223.38</v>
      </c>
      <c r="GD83">
        <v>2274.46</v>
      </c>
      <c r="GE83">
        <v>53.853900000000003</v>
      </c>
      <c r="GF83">
        <v>2.6873</v>
      </c>
      <c r="GG83">
        <v>4223.38</v>
      </c>
      <c r="GH83">
        <v>2248.14</v>
      </c>
      <c r="GI83">
        <v>53.230699999999999</v>
      </c>
      <c r="GJ83">
        <v>0</v>
      </c>
      <c r="GK83">
        <v>0</v>
      </c>
    </row>
    <row r="84" spans="1:196" x14ac:dyDescent="0.3">
      <c r="A84" s="110">
        <v>45966.838946759257</v>
      </c>
      <c r="B84" t="s">
        <v>781</v>
      </c>
      <c r="D84">
        <v>12</v>
      </c>
      <c r="E84">
        <v>1</v>
      </c>
      <c r="F84">
        <v>2100</v>
      </c>
      <c r="G84" t="s">
        <v>452</v>
      </c>
      <c r="H84" t="s">
        <v>453</v>
      </c>
      <c r="I84">
        <v>0.54</v>
      </c>
      <c r="J84">
        <v>0.5</v>
      </c>
      <c r="K84">
        <v>4.04</v>
      </c>
      <c r="L84">
        <v>49</v>
      </c>
      <c r="M84">
        <v>1526.89</v>
      </c>
      <c r="N84">
        <v>176.464</v>
      </c>
      <c r="O84">
        <v>277.07299999999998</v>
      </c>
      <c r="P84">
        <v>1304.79</v>
      </c>
      <c r="Q84">
        <v>0</v>
      </c>
      <c r="R84">
        <v>-4222.1400000000003</v>
      </c>
      <c r="S84">
        <v>0</v>
      </c>
      <c r="T84">
        <v>0</v>
      </c>
      <c r="U84">
        <v>505.55700000000002</v>
      </c>
      <c r="V84">
        <v>934.99400000000003</v>
      </c>
      <c r="W84">
        <v>2025.88</v>
      </c>
      <c r="X84">
        <v>119.621</v>
      </c>
      <c r="Y84">
        <v>2649.13</v>
      </c>
      <c r="Z84">
        <v>3285.22</v>
      </c>
      <c r="AA84">
        <v>39.616599999999998</v>
      </c>
      <c r="AB84">
        <v>0</v>
      </c>
      <c r="AC84">
        <v>0</v>
      </c>
      <c r="AD84">
        <v>0</v>
      </c>
      <c r="AE84">
        <v>43.1492</v>
      </c>
      <c r="AF84">
        <v>43.1492</v>
      </c>
      <c r="AG84">
        <v>0</v>
      </c>
      <c r="AH84">
        <v>5.85</v>
      </c>
      <c r="AI84">
        <v>0.6</v>
      </c>
      <c r="AJ84">
        <v>0.88</v>
      </c>
      <c r="AK84">
        <v>4.18</v>
      </c>
      <c r="AL84">
        <v>0</v>
      </c>
      <c r="AM84">
        <v>-5.13</v>
      </c>
      <c r="AN84">
        <v>0</v>
      </c>
      <c r="AO84">
        <v>0</v>
      </c>
      <c r="AP84">
        <v>1.75</v>
      </c>
      <c r="AQ84">
        <v>5.43</v>
      </c>
      <c r="AR84">
        <v>6.66</v>
      </c>
      <c r="AS84">
        <v>0.42</v>
      </c>
      <c r="AT84">
        <v>20.64</v>
      </c>
      <c r="AU84">
        <v>11.51</v>
      </c>
      <c r="AV84">
        <v>2.34</v>
      </c>
      <c r="AW84">
        <v>0.11</v>
      </c>
      <c r="AX84">
        <v>0.22</v>
      </c>
      <c r="AY84">
        <v>1.1100000000000001</v>
      </c>
      <c r="AZ84">
        <v>-0.87</v>
      </c>
      <c r="BA84">
        <v>0</v>
      </c>
      <c r="BB84">
        <v>0</v>
      </c>
      <c r="BC84">
        <v>0.5</v>
      </c>
      <c r="BD84">
        <v>2.57</v>
      </c>
      <c r="BE84">
        <v>1.76</v>
      </c>
      <c r="BF84">
        <v>0.12</v>
      </c>
      <c r="BG84">
        <v>7.86</v>
      </c>
      <c r="BH84">
        <v>0.52806699999999995</v>
      </c>
      <c r="BI84">
        <v>8.9801499999999992E-3</v>
      </c>
      <c r="BJ84">
        <v>3.1638800000000002E-2</v>
      </c>
      <c r="BK84">
        <v>0.14572499999999999</v>
      </c>
      <c r="BL84">
        <v>0</v>
      </c>
      <c r="BM84">
        <v>-6.98747E-3</v>
      </c>
      <c r="BN84">
        <v>0</v>
      </c>
      <c r="BO84">
        <v>0</v>
      </c>
      <c r="BP84">
        <v>5.8625900000000002E-2</v>
      </c>
      <c r="BQ84">
        <v>8.6452699999999993E-2</v>
      </c>
      <c r="BR84">
        <v>0.24510499999999999</v>
      </c>
      <c r="BS84">
        <v>2.02483E-2</v>
      </c>
      <c r="BT84">
        <v>1.1178600000000001</v>
      </c>
      <c r="BU84">
        <v>0.71441100000000002</v>
      </c>
      <c r="BV84">
        <v>1642.07</v>
      </c>
      <c r="BW84">
        <v>235.41</v>
      </c>
      <c r="BX84">
        <v>277.07299999999998</v>
      </c>
      <c r="BY84">
        <v>1271.28</v>
      </c>
      <c r="BZ84">
        <v>-4222.1400000000003</v>
      </c>
      <c r="CA84">
        <v>505.55700000000002</v>
      </c>
      <c r="CB84">
        <v>940.84699999999998</v>
      </c>
      <c r="CC84">
        <v>2025.88</v>
      </c>
      <c r="CD84">
        <v>119.621</v>
      </c>
      <c r="CE84">
        <v>2795.6</v>
      </c>
      <c r="CF84">
        <v>3425.83</v>
      </c>
      <c r="CG84">
        <v>73.775199999999998</v>
      </c>
      <c r="CH84">
        <v>0</v>
      </c>
      <c r="CI84">
        <v>0</v>
      </c>
      <c r="CJ84">
        <v>43.1492</v>
      </c>
      <c r="CK84">
        <v>43.1492</v>
      </c>
      <c r="CL84">
        <v>0</v>
      </c>
      <c r="CM84">
        <v>6.27</v>
      </c>
      <c r="CN84">
        <v>0.83</v>
      </c>
      <c r="CO84">
        <v>0.88</v>
      </c>
      <c r="CP84">
        <v>4.07</v>
      </c>
      <c r="CQ84">
        <v>-5.18</v>
      </c>
      <c r="CR84">
        <v>1.75</v>
      </c>
      <c r="CS84">
        <v>5.44</v>
      </c>
      <c r="CT84">
        <v>6.66</v>
      </c>
      <c r="CU84">
        <v>0.42</v>
      </c>
      <c r="CV84">
        <v>21.14</v>
      </c>
      <c r="CW84">
        <v>12.05</v>
      </c>
      <c r="CX84">
        <v>2.5</v>
      </c>
      <c r="CY84">
        <v>0.15</v>
      </c>
      <c r="CZ84">
        <v>0.22</v>
      </c>
      <c r="DA84">
        <v>4.95</v>
      </c>
      <c r="DB84">
        <v>-0.87</v>
      </c>
      <c r="DC84">
        <v>0.5</v>
      </c>
      <c r="DD84">
        <v>2.57</v>
      </c>
      <c r="DE84">
        <v>1.76</v>
      </c>
      <c r="DF84">
        <v>0.12</v>
      </c>
      <c r="DG84">
        <v>11.9</v>
      </c>
      <c r="DH84">
        <v>0.546149</v>
      </c>
      <c r="DI84">
        <v>9.0878699999999996E-3</v>
      </c>
      <c r="DJ84">
        <v>3.1638800000000002E-2</v>
      </c>
      <c r="DK84">
        <v>0.14361299999999999</v>
      </c>
      <c r="DL84">
        <v>-6.98747E-3</v>
      </c>
      <c r="DM84">
        <v>5.8625900000000002E-2</v>
      </c>
      <c r="DN84">
        <v>8.6817800000000001E-2</v>
      </c>
      <c r="DO84">
        <v>0.24510499999999999</v>
      </c>
      <c r="DP84">
        <v>2.02483E-2</v>
      </c>
      <c r="DQ84">
        <v>1.1343000000000001</v>
      </c>
      <c r="DR84">
        <v>0.73048900000000005</v>
      </c>
      <c r="DS84" t="s">
        <v>689</v>
      </c>
      <c r="DT84" t="s">
        <v>700</v>
      </c>
      <c r="DU84" t="s">
        <v>701</v>
      </c>
      <c r="DV84" t="s">
        <v>455</v>
      </c>
      <c r="DW84">
        <v>1.6443200000000002E-2</v>
      </c>
      <c r="DX84">
        <v>1.6078100000000001E-2</v>
      </c>
      <c r="EC84">
        <v>11.51</v>
      </c>
      <c r="ED84">
        <v>0</v>
      </c>
      <c r="EE84">
        <v>12.05</v>
      </c>
      <c r="EF84">
        <v>0</v>
      </c>
      <c r="EG84">
        <v>3.78</v>
      </c>
      <c r="EH84">
        <v>0</v>
      </c>
      <c r="EI84">
        <v>2.93</v>
      </c>
      <c r="EJ84">
        <v>4.8899999999999997</v>
      </c>
      <c r="EK84">
        <v>1</v>
      </c>
      <c r="EL84">
        <v>1</v>
      </c>
      <c r="EM84">
        <v>2.6873</v>
      </c>
      <c r="EP84">
        <v>1</v>
      </c>
      <c r="EQ84">
        <v>1</v>
      </c>
      <c r="ER84">
        <v>28.847999999999999</v>
      </c>
      <c r="ES84">
        <v>29.253</v>
      </c>
      <c r="ET84">
        <v>26.9893</v>
      </c>
      <c r="EU84">
        <v>27.356400000000001</v>
      </c>
      <c r="EV84">
        <v>521.12400000000002</v>
      </c>
      <c r="EW84">
        <v>25.450500000000002</v>
      </c>
      <c r="EX84">
        <v>49.9895</v>
      </c>
      <c r="EY84">
        <v>246.79499999999999</v>
      </c>
      <c r="EZ84">
        <v>0</v>
      </c>
      <c r="FA84">
        <v>-288.58</v>
      </c>
      <c r="FB84">
        <v>0</v>
      </c>
      <c r="FC84">
        <v>0</v>
      </c>
      <c r="FD84">
        <v>110.404</v>
      </c>
      <c r="FE84">
        <v>156.887</v>
      </c>
      <c r="FF84">
        <v>391.38499999999999</v>
      </c>
      <c r="FG84">
        <v>27.673200000000001</v>
      </c>
      <c r="FH84">
        <v>1241.1300000000001</v>
      </c>
      <c r="FI84">
        <v>0</v>
      </c>
      <c r="FJ84">
        <v>0</v>
      </c>
      <c r="FK84">
        <v>0</v>
      </c>
      <c r="FL84">
        <v>252.315</v>
      </c>
      <c r="FM84">
        <v>252.315</v>
      </c>
      <c r="FN84">
        <v>280.07100000000003</v>
      </c>
      <c r="FO84">
        <v>16.9802</v>
      </c>
      <c r="FP84">
        <v>24.994700000000002</v>
      </c>
      <c r="FQ84">
        <v>119.75</v>
      </c>
      <c r="FR84">
        <v>-96.193399999999997</v>
      </c>
      <c r="FS84">
        <v>55.201799999999999</v>
      </c>
      <c r="FT84">
        <v>78.835300000000004</v>
      </c>
      <c r="FU84">
        <v>195.69200000000001</v>
      </c>
      <c r="FV84">
        <v>13.836600000000001</v>
      </c>
      <c r="FW84">
        <v>689.16899999999998</v>
      </c>
      <c r="FX84">
        <v>0</v>
      </c>
      <c r="FY84">
        <v>0</v>
      </c>
      <c r="FZ84">
        <v>252.315</v>
      </c>
      <c r="GA84">
        <v>252.315</v>
      </c>
      <c r="GB84">
        <v>2.6873</v>
      </c>
      <c r="GC84">
        <v>4223.38</v>
      </c>
      <c r="GD84">
        <v>2270.9699999999998</v>
      </c>
      <c r="GE84">
        <v>53.7714</v>
      </c>
      <c r="GF84">
        <v>2.6873</v>
      </c>
      <c r="GG84">
        <v>4223.38</v>
      </c>
      <c r="GH84">
        <v>2248.14</v>
      </c>
      <c r="GI84">
        <v>53.230699999999999</v>
      </c>
      <c r="GJ84">
        <v>0</v>
      </c>
      <c r="GK84">
        <v>0</v>
      </c>
    </row>
    <row r="85" spans="1:196" x14ac:dyDescent="0.3">
      <c r="A85" s="110">
        <v>45966.839594907404</v>
      </c>
      <c r="B85" t="s">
        <v>782</v>
      </c>
      <c r="D85">
        <v>12</v>
      </c>
      <c r="E85">
        <v>1</v>
      </c>
      <c r="F85">
        <v>2100</v>
      </c>
      <c r="G85" t="s">
        <v>452</v>
      </c>
      <c r="H85" t="s">
        <v>453</v>
      </c>
      <c r="I85">
        <v>0.63</v>
      </c>
      <c r="J85">
        <v>0.59</v>
      </c>
      <c r="K85">
        <v>4.03</v>
      </c>
      <c r="L85">
        <v>49</v>
      </c>
      <c r="M85">
        <v>1460.2</v>
      </c>
      <c r="N85">
        <v>176.464</v>
      </c>
      <c r="O85">
        <v>277.07299999999998</v>
      </c>
      <c r="P85">
        <v>1304.79</v>
      </c>
      <c r="Q85">
        <v>0</v>
      </c>
      <c r="R85">
        <v>-4222.1400000000003</v>
      </c>
      <c r="S85">
        <v>0</v>
      </c>
      <c r="T85">
        <v>0</v>
      </c>
      <c r="U85">
        <v>505.55700000000002</v>
      </c>
      <c r="V85">
        <v>934.99400000000003</v>
      </c>
      <c r="W85">
        <v>2025.88</v>
      </c>
      <c r="X85">
        <v>119.621</v>
      </c>
      <c r="Y85">
        <v>2582.4299999999998</v>
      </c>
      <c r="Z85">
        <v>3218.52</v>
      </c>
      <c r="AA85">
        <v>39.616599999999998</v>
      </c>
      <c r="AB85">
        <v>2.8824299999999998</v>
      </c>
      <c r="AC85">
        <v>0</v>
      </c>
      <c r="AD85">
        <v>0</v>
      </c>
      <c r="AE85">
        <v>43.1492</v>
      </c>
      <c r="AF85">
        <v>46.031700000000001</v>
      </c>
      <c r="AG85">
        <v>2.8824299999999998</v>
      </c>
      <c r="AH85">
        <v>5.76</v>
      </c>
      <c r="AI85">
        <v>0.6</v>
      </c>
      <c r="AJ85">
        <v>0.88</v>
      </c>
      <c r="AK85">
        <v>4.18</v>
      </c>
      <c r="AL85">
        <v>0</v>
      </c>
      <c r="AM85">
        <v>-5.13</v>
      </c>
      <c r="AN85">
        <v>0</v>
      </c>
      <c r="AO85">
        <v>0</v>
      </c>
      <c r="AP85">
        <v>1.75</v>
      </c>
      <c r="AQ85">
        <v>5.43</v>
      </c>
      <c r="AR85">
        <v>6.66</v>
      </c>
      <c r="AS85">
        <v>0.42</v>
      </c>
      <c r="AT85">
        <v>20.55</v>
      </c>
      <c r="AU85">
        <v>11.42</v>
      </c>
      <c r="AV85">
        <v>2.35</v>
      </c>
      <c r="AW85">
        <v>0.11</v>
      </c>
      <c r="AX85">
        <v>0.22</v>
      </c>
      <c r="AY85">
        <v>1.1100000000000001</v>
      </c>
      <c r="AZ85">
        <v>-0.87</v>
      </c>
      <c r="BA85">
        <v>0</v>
      </c>
      <c r="BB85">
        <v>0</v>
      </c>
      <c r="BC85">
        <v>0.5</v>
      </c>
      <c r="BD85">
        <v>2.57</v>
      </c>
      <c r="BE85">
        <v>1.76</v>
      </c>
      <c r="BF85">
        <v>0.12</v>
      </c>
      <c r="BG85">
        <v>7.87</v>
      </c>
      <c r="BH85">
        <v>0.50096600000000002</v>
      </c>
      <c r="BI85">
        <v>8.9801499999999992E-3</v>
      </c>
      <c r="BJ85">
        <v>3.1638800000000002E-2</v>
      </c>
      <c r="BK85">
        <v>0.14572499999999999</v>
      </c>
      <c r="BL85">
        <v>0</v>
      </c>
      <c r="BM85">
        <v>-6.98747E-3</v>
      </c>
      <c r="BN85">
        <v>0</v>
      </c>
      <c r="BO85">
        <v>0</v>
      </c>
      <c r="BP85">
        <v>5.8625900000000002E-2</v>
      </c>
      <c r="BQ85">
        <v>8.6452699999999993E-2</v>
      </c>
      <c r="BR85">
        <v>0.24510499999999999</v>
      </c>
      <c r="BS85">
        <v>2.02483E-2</v>
      </c>
      <c r="BT85">
        <v>1.0907500000000001</v>
      </c>
      <c r="BU85">
        <v>0.68730999999999998</v>
      </c>
      <c r="BV85">
        <v>1642.07</v>
      </c>
      <c r="BW85">
        <v>235.41</v>
      </c>
      <c r="BX85">
        <v>277.07299999999998</v>
      </c>
      <c r="BY85">
        <v>1271.28</v>
      </c>
      <c r="BZ85">
        <v>-4222.1400000000003</v>
      </c>
      <c r="CA85">
        <v>505.55700000000002</v>
      </c>
      <c r="CB85">
        <v>940.84699999999998</v>
      </c>
      <c r="CC85">
        <v>2025.88</v>
      </c>
      <c r="CD85">
        <v>119.621</v>
      </c>
      <c r="CE85">
        <v>2795.6</v>
      </c>
      <c r="CF85">
        <v>3425.83</v>
      </c>
      <c r="CG85">
        <v>73.775199999999998</v>
      </c>
      <c r="CH85">
        <v>0</v>
      </c>
      <c r="CI85">
        <v>0</v>
      </c>
      <c r="CJ85">
        <v>43.1492</v>
      </c>
      <c r="CK85">
        <v>43.1492</v>
      </c>
      <c r="CL85">
        <v>0</v>
      </c>
      <c r="CM85">
        <v>6.27</v>
      </c>
      <c r="CN85">
        <v>0.83</v>
      </c>
      <c r="CO85">
        <v>0.88</v>
      </c>
      <c r="CP85">
        <v>4.07</v>
      </c>
      <c r="CQ85">
        <v>-5.18</v>
      </c>
      <c r="CR85">
        <v>1.75</v>
      </c>
      <c r="CS85">
        <v>5.44</v>
      </c>
      <c r="CT85">
        <v>6.66</v>
      </c>
      <c r="CU85">
        <v>0.42</v>
      </c>
      <c r="CV85">
        <v>21.14</v>
      </c>
      <c r="CW85">
        <v>12.05</v>
      </c>
      <c r="CX85">
        <v>2.5</v>
      </c>
      <c r="CY85">
        <v>0.15</v>
      </c>
      <c r="CZ85">
        <v>0.22</v>
      </c>
      <c r="DA85">
        <v>4.95</v>
      </c>
      <c r="DB85">
        <v>-0.87</v>
      </c>
      <c r="DC85">
        <v>0.5</v>
      </c>
      <c r="DD85">
        <v>2.57</v>
      </c>
      <c r="DE85">
        <v>1.76</v>
      </c>
      <c r="DF85">
        <v>0.12</v>
      </c>
      <c r="DG85">
        <v>11.9</v>
      </c>
      <c r="DH85">
        <v>0.546149</v>
      </c>
      <c r="DI85">
        <v>9.0878699999999996E-3</v>
      </c>
      <c r="DJ85">
        <v>3.1638800000000002E-2</v>
      </c>
      <c r="DK85">
        <v>0.14361299999999999</v>
      </c>
      <c r="DL85">
        <v>-6.98747E-3</v>
      </c>
      <c r="DM85">
        <v>5.8625900000000002E-2</v>
      </c>
      <c r="DN85">
        <v>8.6817800000000001E-2</v>
      </c>
      <c r="DO85">
        <v>0.24510499999999999</v>
      </c>
      <c r="DP85">
        <v>2.02483E-2</v>
      </c>
      <c r="DQ85">
        <v>1.1343000000000001</v>
      </c>
      <c r="DR85">
        <v>0.73048900000000005</v>
      </c>
      <c r="DS85" t="s">
        <v>689</v>
      </c>
      <c r="DT85" t="s">
        <v>700</v>
      </c>
      <c r="DU85" t="s">
        <v>701</v>
      </c>
      <c r="DV85" t="s">
        <v>455</v>
      </c>
      <c r="DW85">
        <v>4.3544199999999998E-2</v>
      </c>
      <c r="DX85">
        <v>4.3179099999999998E-2</v>
      </c>
      <c r="EC85">
        <v>11.25</v>
      </c>
      <c r="ED85">
        <v>0.17</v>
      </c>
      <c r="EE85">
        <v>12.05</v>
      </c>
      <c r="EF85">
        <v>0</v>
      </c>
      <c r="EG85">
        <v>3.67</v>
      </c>
      <c r="EH85">
        <v>0.12</v>
      </c>
      <c r="EI85">
        <v>2.93</v>
      </c>
      <c r="EJ85">
        <v>4.8899999999999997</v>
      </c>
      <c r="EK85">
        <v>1</v>
      </c>
      <c r="EL85">
        <v>1</v>
      </c>
      <c r="EM85">
        <v>2.6873</v>
      </c>
      <c r="EP85">
        <v>1</v>
      </c>
      <c r="EQ85">
        <v>1</v>
      </c>
      <c r="ER85">
        <v>28.847999999999999</v>
      </c>
      <c r="ES85">
        <v>29.253</v>
      </c>
      <c r="ET85">
        <v>26.9893</v>
      </c>
      <c r="EU85">
        <v>27.356400000000001</v>
      </c>
      <c r="EV85">
        <v>495.22800000000001</v>
      </c>
      <c r="EW85">
        <v>25.450500000000002</v>
      </c>
      <c r="EX85">
        <v>49.9895</v>
      </c>
      <c r="EY85">
        <v>246.79499999999999</v>
      </c>
      <c r="EZ85">
        <v>0</v>
      </c>
      <c r="FA85">
        <v>-288.58</v>
      </c>
      <c r="FB85">
        <v>0</v>
      </c>
      <c r="FC85">
        <v>0</v>
      </c>
      <c r="FD85">
        <v>110.404</v>
      </c>
      <c r="FE85">
        <v>156.887</v>
      </c>
      <c r="FF85">
        <v>391.38499999999999</v>
      </c>
      <c r="FG85">
        <v>27.673200000000001</v>
      </c>
      <c r="FH85">
        <v>1215.23</v>
      </c>
      <c r="FI85">
        <v>16.855</v>
      </c>
      <c r="FJ85">
        <v>0</v>
      </c>
      <c r="FK85">
        <v>0</v>
      </c>
      <c r="FL85">
        <v>252.315</v>
      </c>
      <c r="FM85">
        <v>269.17</v>
      </c>
      <c r="FN85">
        <v>280.07100000000003</v>
      </c>
      <c r="FO85">
        <v>16.9802</v>
      </c>
      <c r="FP85">
        <v>24.994700000000002</v>
      </c>
      <c r="FQ85">
        <v>119.75</v>
      </c>
      <c r="FR85">
        <v>-96.193399999999997</v>
      </c>
      <c r="FS85">
        <v>55.201799999999999</v>
      </c>
      <c r="FT85">
        <v>78.835300000000004</v>
      </c>
      <c r="FU85">
        <v>195.69200000000001</v>
      </c>
      <c r="FV85">
        <v>13.836600000000001</v>
      </c>
      <c r="FW85">
        <v>689.16899999999998</v>
      </c>
      <c r="FX85">
        <v>0</v>
      </c>
      <c r="FY85">
        <v>0</v>
      </c>
      <c r="FZ85">
        <v>252.315</v>
      </c>
      <c r="GA85">
        <v>252.315</v>
      </c>
      <c r="GB85">
        <v>2.6873</v>
      </c>
      <c r="GC85">
        <v>4223.38</v>
      </c>
      <c r="GD85">
        <v>2271.1</v>
      </c>
      <c r="GE85">
        <v>53.774299999999997</v>
      </c>
      <c r="GF85">
        <v>2.6873</v>
      </c>
      <c r="GG85">
        <v>4223.38</v>
      </c>
      <c r="GH85">
        <v>2248.14</v>
      </c>
      <c r="GI85">
        <v>53.230699999999999</v>
      </c>
      <c r="GJ85">
        <v>0</v>
      </c>
      <c r="GK85">
        <v>0</v>
      </c>
    </row>
    <row r="86" spans="1:196" x14ac:dyDescent="0.3">
      <c r="A86" s="110">
        <v>45966.840231481481</v>
      </c>
      <c r="B86" t="s">
        <v>783</v>
      </c>
      <c r="C86" t="s">
        <v>693</v>
      </c>
      <c r="D86">
        <v>12</v>
      </c>
      <c r="E86">
        <v>1</v>
      </c>
      <c r="F86">
        <v>2100</v>
      </c>
      <c r="G86" t="s">
        <v>452</v>
      </c>
      <c r="H86" t="s">
        <v>453</v>
      </c>
      <c r="I86">
        <v>1.38</v>
      </c>
      <c r="J86">
        <v>1.36</v>
      </c>
      <c r="K86">
        <v>4.3899999999999997</v>
      </c>
      <c r="L86">
        <v>51</v>
      </c>
      <c r="M86">
        <v>1318.13</v>
      </c>
      <c r="N86">
        <v>175.12</v>
      </c>
      <c r="O86">
        <v>277.07299999999998</v>
      </c>
      <c r="P86">
        <v>1304.8</v>
      </c>
      <c r="Q86">
        <v>0</v>
      </c>
      <c r="R86">
        <v>-4222.1400000000003</v>
      </c>
      <c r="S86">
        <v>0</v>
      </c>
      <c r="T86">
        <v>0</v>
      </c>
      <c r="U86">
        <v>505.55700000000002</v>
      </c>
      <c r="V86">
        <v>934.89099999999996</v>
      </c>
      <c r="W86">
        <v>2025.88</v>
      </c>
      <c r="X86">
        <v>119.621</v>
      </c>
      <c r="Y86">
        <v>2438.9299999999998</v>
      </c>
      <c r="Z86">
        <v>3075.12</v>
      </c>
      <c r="AA86">
        <v>37.697299999999998</v>
      </c>
      <c r="AB86">
        <v>0</v>
      </c>
      <c r="AC86">
        <v>0</v>
      </c>
      <c r="AD86">
        <v>0</v>
      </c>
      <c r="AE86">
        <v>43.1492</v>
      </c>
      <c r="AF86">
        <v>43.1492</v>
      </c>
      <c r="AG86">
        <v>0</v>
      </c>
      <c r="AH86">
        <v>5.01</v>
      </c>
      <c r="AI86">
        <v>0.6</v>
      </c>
      <c r="AJ86">
        <v>0.88</v>
      </c>
      <c r="AK86">
        <v>4.18</v>
      </c>
      <c r="AL86">
        <v>0</v>
      </c>
      <c r="AM86">
        <v>-5.14</v>
      </c>
      <c r="AN86">
        <v>0</v>
      </c>
      <c r="AO86">
        <v>0</v>
      </c>
      <c r="AP86">
        <v>1.75</v>
      </c>
      <c r="AQ86">
        <v>5.42</v>
      </c>
      <c r="AR86">
        <v>6.66</v>
      </c>
      <c r="AS86">
        <v>0.42</v>
      </c>
      <c r="AT86">
        <v>19.78</v>
      </c>
      <c r="AU86">
        <v>10.67</v>
      </c>
      <c r="AV86">
        <v>1.99</v>
      </c>
      <c r="AW86">
        <v>0.11</v>
      </c>
      <c r="AX86">
        <v>0.22</v>
      </c>
      <c r="AY86">
        <v>1.1100000000000001</v>
      </c>
      <c r="AZ86">
        <v>-0.87</v>
      </c>
      <c r="BA86">
        <v>0</v>
      </c>
      <c r="BB86">
        <v>0</v>
      </c>
      <c r="BC86">
        <v>0.5</v>
      </c>
      <c r="BD86">
        <v>2.57</v>
      </c>
      <c r="BE86">
        <v>1.76</v>
      </c>
      <c r="BF86">
        <v>0.12</v>
      </c>
      <c r="BG86">
        <v>7.51</v>
      </c>
      <c r="BH86">
        <v>0.43386400000000003</v>
      </c>
      <c r="BI86">
        <v>8.9956800000000007E-3</v>
      </c>
      <c r="BJ86">
        <v>3.1638800000000002E-2</v>
      </c>
      <c r="BK86">
        <v>0.14572399999999999</v>
      </c>
      <c r="BL86">
        <v>0</v>
      </c>
      <c r="BM86">
        <v>-6.98747E-3</v>
      </c>
      <c r="BN86">
        <v>0</v>
      </c>
      <c r="BO86">
        <v>0</v>
      </c>
      <c r="BP86">
        <v>5.8625900000000002E-2</v>
      </c>
      <c r="BQ86">
        <v>8.6451E-2</v>
      </c>
      <c r="BR86">
        <v>0.24510499999999999</v>
      </c>
      <c r="BS86">
        <v>2.02483E-2</v>
      </c>
      <c r="BT86">
        <v>1.0236700000000001</v>
      </c>
      <c r="BU86">
        <v>0.62022200000000005</v>
      </c>
      <c r="BV86">
        <v>1642.07</v>
      </c>
      <c r="BW86">
        <v>235.41</v>
      </c>
      <c r="BX86">
        <v>277.07299999999998</v>
      </c>
      <c r="BY86">
        <v>1271.28</v>
      </c>
      <c r="BZ86">
        <v>-4222.1400000000003</v>
      </c>
      <c r="CA86">
        <v>505.55700000000002</v>
      </c>
      <c r="CB86">
        <v>940.84699999999998</v>
      </c>
      <c r="CC86">
        <v>2025.88</v>
      </c>
      <c r="CD86">
        <v>119.621</v>
      </c>
      <c r="CE86">
        <v>2795.6</v>
      </c>
      <c r="CF86">
        <v>3425.83</v>
      </c>
      <c r="CG86">
        <v>73.775199999999998</v>
      </c>
      <c r="CH86">
        <v>0</v>
      </c>
      <c r="CI86">
        <v>0</v>
      </c>
      <c r="CJ86">
        <v>43.1492</v>
      </c>
      <c r="CK86">
        <v>43.1492</v>
      </c>
      <c r="CL86">
        <v>0</v>
      </c>
      <c r="CM86">
        <v>6.27</v>
      </c>
      <c r="CN86">
        <v>0.83</v>
      </c>
      <c r="CO86">
        <v>0.88</v>
      </c>
      <c r="CP86">
        <v>4.07</v>
      </c>
      <c r="CQ86">
        <v>-5.18</v>
      </c>
      <c r="CR86">
        <v>1.75</v>
      </c>
      <c r="CS86">
        <v>5.44</v>
      </c>
      <c r="CT86">
        <v>6.66</v>
      </c>
      <c r="CU86">
        <v>0.42</v>
      </c>
      <c r="CV86">
        <v>21.14</v>
      </c>
      <c r="CW86">
        <v>12.05</v>
      </c>
      <c r="CX86">
        <v>2.5</v>
      </c>
      <c r="CY86">
        <v>0.15</v>
      </c>
      <c r="CZ86">
        <v>0.22</v>
      </c>
      <c r="DA86">
        <v>4.95</v>
      </c>
      <c r="DB86">
        <v>-0.87</v>
      </c>
      <c r="DC86">
        <v>0.5</v>
      </c>
      <c r="DD86">
        <v>2.57</v>
      </c>
      <c r="DE86">
        <v>1.76</v>
      </c>
      <c r="DF86">
        <v>0.12</v>
      </c>
      <c r="DG86">
        <v>11.9</v>
      </c>
      <c r="DH86">
        <v>0.546149</v>
      </c>
      <c r="DI86">
        <v>9.0878699999999996E-3</v>
      </c>
      <c r="DJ86">
        <v>3.1638800000000002E-2</v>
      </c>
      <c r="DK86">
        <v>0.14361299999999999</v>
      </c>
      <c r="DL86">
        <v>-6.98747E-3</v>
      </c>
      <c r="DM86">
        <v>5.8625900000000002E-2</v>
      </c>
      <c r="DN86">
        <v>8.6817800000000001E-2</v>
      </c>
      <c r="DO86">
        <v>0.24510499999999999</v>
      </c>
      <c r="DP86">
        <v>2.02483E-2</v>
      </c>
      <c r="DQ86">
        <v>1.1343000000000001</v>
      </c>
      <c r="DR86">
        <v>0.73048900000000005</v>
      </c>
      <c r="DS86" t="s">
        <v>689</v>
      </c>
      <c r="DT86" t="s">
        <v>700</v>
      </c>
      <c r="DU86" t="s">
        <v>701</v>
      </c>
      <c r="DV86" t="s">
        <v>455</v>
      </c>
      <c r="DW86">
        <v>0.110633</v>
      </c>
      <c r="DX86">
        <v>0.110266</v>
      </c>
      <c r="EC86">
        <v>10.67</v>
      </c>
      <c r="ED86">
        <v>0</v>
      </c>
      <c r="EE86">
        <v>12.05</v>
      </c>
      <c r="EF86">
        <v>0</v>
      </c>
      <c r="EG86">
        <v>3.43</v>
      </c>
      <c r="EH86">
        <v>0</v>
      </c>
      <c r="EI86">
        <v>2.93</v>
      </c>
      <c r="EJ86">
        <v>4.8899999999999997</v>
      </c>
      <c r="EK86">
        <v>1</v>
      </c>
      <c r="EL86">
        <v>1</v>
      </c>
      <c r="EM86">
        <v>2.6873</v>
      </c>
      <c r="EP86">
        <v>1</v>
      </c>
      <c r="EQ86">
        <v>1</v>
      </c>
      <c r="ER86">
        <v>28.847999999999999</v>
      </c>
      <c r="ES86">
        <v>29.253</v>
      </c>
      <c r="ET86">
        <v>26.9893</v>
      </c>
      <c r="EU86">
        <v>27.356400000000001</v>
      </c>
      <c r="EV86">
        <v>442.50900000000001</v>
      </c>
      <c r="EW86">
        <v>25.265699999999999</v>
      </c>
      <c r="EX86">
        <v>49.9895</v>
      </c>
      <c r="EY86">
        <v>246.798</v>
      </c>
      <c r="EZ86">
        <v>0</v>
      </c>
      <c r="FA86">
        <v>-288.58</v>
      </c>
      <c r="FB86">
        <v>0</v>
      </c>
      <c r="FC86">
        <v>0</v>
      </c>
      <c r="FD86">
        <v>110.404</v>
      </c>
      <c r="FE86">
        <v>156.86600000000001</v>
      </c>
      <c r="FF86">
        <v>391.38499999999999</v>
      </c>
      <c r="FG86">
        <v>27.673200000000001</v>
      </c>
      <c r="FH86">
        <v>1162.31</v>
      </c>
      <c r="FI86">
        <v>0</v>
      </c>
      <c r="FJ86">
        <v>0</v>
      </c>
      <c r="FK86">
        <v>0</v>
      </c>
      <c r="FL86">
        <v>252.315</v>
      </c>
      <c r="FM86">
        <v>252.315</v>
      </c>
      <c r="FN86">
        <v>280.07100000000003</v>
      </c>
      <c r="FO86">
        <v>16.9802</v>
      </c>
      <c r="FP86">
        <v>24.994700000000002</v>
      </c>
      <c r="FQ86">
        <v>119.75</v>
      </c>
      <c r="FR86">
        <v>-96.193399999999997</v>
      </c>
      <c r="FS86">
        <v>55.201799999999999</v>
      </c>
      <c r="FT86">
        <v>78.835300000000004</v>
      </c>
      <c r="FU86">
        <v>195.69200000000001</v>
      </c>
      <c r="FV86">
        <v>13.836600000000001</v>
      </c>
      <c r="FW86">
        <v>689.16899999999998</v>
      </c>
      <c r="FX86">
        <v>0</v>
      </c>
      <c r="FY86">
        <v>0</v>
      </c>
      <c r="FZ86">
        <v>252.315</v>
      </c>
      <c r="GA86">
        <v>252.315</v>
      </c>
      <c r="GB86">
        <v>2.6873</v>
      </c>
      <c r="GC86">
        <v>4223.38</v>
      </c>
      <c r="GD86">
        <v>2266.08</v>
      </c>
      <c r="GE86">
        <v>53.6556</v>
      </c>
      <c r="GF86">
        <v>2.6873</v>
      </c>
      <c r="GG86">
        <v>4223.38</v>
      </c>
      <c r="GH86">
        <v>2248.14</v>
      </c>
      <c r="GI86">
        <v>53.230699999999999</v>
      </c>
      <c r="GJ86">
        <v>0</v>
      </c>
      <c r="GK86">
        <v>0</v>
      </c>
    </row>
    <row r="87" spans="1:196" x14ac:dyDescent="0.3">
      <c r="A87" s="110">
        <v>45966.840833333335</v>
      </c>
      <c r="B87" t="s">
        <v>784</v>
      </c>
      <c r="D87">
        <v>12</v>
      </c>
      <c r="E87">
        <v>1</v>
      </c>
      <c r="F87">
        <v>2100</v>
      </c>
      <c r="G87" t="s">
        <v>452</v>
      </c>
      <c r="H87" t="s">
        <v>453</v>
      </c>
      <c r="I87">
        <v>1.38</v>
      </c>
      <c r="J87">
        <v>1.35</v>
      </c>
      <c r="K87">
        <v>4.37</v>
      </c>
      <c r="L87">
        <v>54</v>
      </c>
      <c r="M87">
        <v>1319.05</v>
      </c>
      <c r="N87">
        <v>170.47499999999999</v>
      </c>
      <c r="O87">
        <v>277.07299999999998</v>
      </c>
      <c r="P87">
        <v>1304.8</v>
      </c>
      <c r="Q87">
        <v>0</v>
      </c>
      <c r="R87">
        <v>-4222.1400000000003</v>
      </c>
      <c r="S87">
        <v>0</v>
      </c>
      <c r="T87">
        <v>0</v>
      </c>
      <c r="U87">
        <v>505.55700000000002</v>
      </c>
      <c r="V87">
        <v>934.89400000000001</v>
      </c>
      <c r="W87">
        <v>2025.88</v>
      </c>
      <c r="X87">
        <v>119.621</v>
      </c>
      <c r="Y87">
        <v>2435.21</v>
      </c>
      <c r="Z87">
        <v>3071.4</v>
      </c>
      <c r="AA87">
        <v>35.060099999999998</v>
      </c>
      <c r="AB87">
        <v>0</v>
      </c>
      <c r="AC87">
        <v>0</v>
      </c>
      <c r="AD87">
        <v>0</v>
      </c>
      <c r="AE87">
        <v>43.1492</v>
      </c>
      <c r="AF87">
        <v>43.1492</v>
      </c>
      <c r="AG87">
        <v>0</v>
      </c>
      <c r="AH87">
        <v>5.04</v>
      </c>
      <c r="AI87">
        <v>0.56999999999999995</v>
      </c>
      <c r="AJ87">
        <v>0.88</v>
      </c>
      <c r="AK87">
        <v>4.18</v>
      </c>
      <c r="AL87">
        <v>0</v>
      </c>
      <c r="AM87">
        <v>-5.13</v>
      </c>
      <c r="AN87">
        <v>0</v>
      </c>
      <c r="AO87">
        <v>0</v>
      </c>
      <c r="AP87">
        <v>1.75</v>
      </c>
      <c r="AQ87">
        <v>5.42</v>
      </c>
      <c r="AR87">
        <v>6.66</v>
      </c>
      <c r="AS87">
        <v>0.42</v>
      </c>
      <c r="AT87">
        <v>19.79</v>
      </c>
      <c r="AU87">
        <v>10.67</v>
      </c>
      <c r="AV87">
        <v>2.0099999999999998</v>
      </c>
      <c r="AW87">
        <v>0.11</v>
      </c>
      <c r="AX87">
        <v>0.22</v>
      </c>
      <c r="AY87">
        <v>1.1100000000000001</v>
      </c>
      <c r="AZ87">
        <v>-0.87</v>
      </c>
      <c r="BA87">
        <v>0</v>
      </c>
      <c r="BB87">
        <v>0</v>
      </c>
      <c r="BC87">
        <v>0.5</v>
      </c>
      <c r="BD87">
        <v>2.57</v>
      </c>
      <c r="BE87">
        <v>1.76</v>
      </c>
      <c r="BF87">
        <v>0.12</v>
      </c>
      <c r="BG87">
        <v>7.53</v>
      </c>
      <c r="BH87">
        <v>0.445129</v>
      </c>
      <c r="BI87">
        <v>8.9749900000000004E-3</v>
      </c>
      <c r="BJ87">
        <v>3.1638800000000002E-2</v>
      </c>
      <c r="BK87">
        <v>0.14572399999999999</v>
      </c>
      <c r="BL87">
        <v>0</v>
      </c>
      <c r="BM87">
        <v>-6.98747E-3</v>
      </c>
      <c r="BN87">
        <v>0</v>
      </c>
      <c r="BO87">
        <v>0</v>
      </c>
      <c r="BP87">
        <v>5.8625900000000002E-2</v>
      </c>
      <c r="BQ87">
        <v>8.6451100000000003E-2</v>
      </c>
      <c r="BR87">
        <v>0.24510499999999999</v>
      </c>
      <c r="BS87">
        <v>2.02483E-2</v>
      </c>
      <c r="BT87">
        <v>1.03491</v>
      </c>
      <c r="BU87">
        <v>0.631467</v>
      </c>
      <c r="BV87">
        <v>1642.07</v>
      </c>
      <c r="BW87">
        <v>235.41</v>
      </c>
      <c r="BX87">
        <v>277.07299999999998</v>
      </c>
      <c r="BY87">
        <v>1271.28</v>
      </c>
      <c r="BZ87">
        <v>-4222.1400000000003</v>
      </c>
      <c r="CA87">
        <v>505.55700000000002</v>
      </c>
      <c r="CB87">
        <v>940.84699999999998</v>
      </c>
      <c r="CC87">
        <v>2025.88</v>
      </c>
      <c r="CD87">
        <v>119.621</v>
      </c>
      <c r="CE87">
        <v>2795.6</v>
      </c>
      <c r="CF87">
        <v>3425.83</v>
      </c>
      <c r="CG87">
        <v>73.775199999999998</v>
      </c>
      <c r="CH87">
        <v>0</v>
      </c>
      <c r="CI87">
        <v>0</v>
      </c>
      <c r="CJ87">
        <v>43.1492</v>
      </c>
      <c r="CK87">
        <v>43.1492</v>
      </c>
      <c r="CL87">
        <v>0</v>
      </c>
      <c r="CM87">
        <v>6.27</v>
      </c>
      <c r="CN87">
        <v>0.83</v>
      </c>
      <c r="CO87">
        <v>0.88</v>
      </c>
      <c r="CP87">
        <v>4.07</v>
      </c>
      <c r="CQ87">
        <v>-5.18</v>
      </c>
      <c r="CR87">
        <v>1.75</v>
      </c>
      <c r="CS87">
        <v>5.44</v>
      </c>
      <c r="CT87">
        <v>6.66</v>
      </c>
      <c r="CU87">
        <v>0.42</v>
      </c>
      <c r="CV87">
        <v>21.14</v>
      </c>
      <c r="CW87">
        <v>12.05</v>
      </c>
      <c r="CX87">
        <v>2.5</v>
      </c>
      <c r="CY87">
        <v>0.15</v>
      </c>
      <c r="CZ87">
        <v>0.22</v>
      </c>
      <c r="DA87">
        <v>4.95</v>
      </c>
      <c r="DB87">
        <v>-0.87</v>
      </c>
      <c r="DC87">
        <v>0.5</v>
      </c>
      <c r="DD87">
        <v>2.57</v>
      </c>
      <c r="DE87">
        <v>1.76</v>
      </c>
      <c r="DF87">
        <v>0.12</v>
      </c>
      <c r="DG87">
        <v>11.9</v>
      </c>
      <c r="DH87">
        <v>0.546149</v>
      </c>
      <c r="DI87">
        <v>9.0878699999999996E-3</v>
      </c>
      <c r="DJ87">
        <v>3.1638800000000002E-2</v>
      </c>
      <c r="DK87">
        <v>0.14361299999999999</v>
      </c>
      <c r="DL87">
        <v>-6.98747E-3</v>
      </c>
      <c r="DM87">
        <v>5.8625900000000002E-2</v>
      </c>
      <c r="DN87">
        <v>8.6817800000000001E-2</v>
      </c>
      <c r="DO87">
        <v>0.24510499999999999</v>
      </c>
      <c r="DP87">
        <v>2.02483E-2</v>
      </c>
      <c r="DQ87">
        <v>1.1343000000000001</v>
      </c>
      <c r="DR87">
        <v>0.73048900000000005</v>
      </c>
      <c r="DS87" t="s">
        <v>689</v>
      </c>
      <c r="DT87" t="s">
        <v>700</v>
      </c>
      <c r="DU87" t="s">
        <v>701</v>
      </c>
      <c r="DV87" t="s">
        <v>455</v>
      </c>
      <c r="DW87">
        <v>9.9388400000000002E-2</v>
      </c>
      <c r="DX87">
        <v>9.9021799999999993E-2</v>
      </c>
      <c r="EC87">
        <v>10.67</v>
      </c>
      <c r="ED87">
        <v>0</v>
      </c>
      <c r="EE87">
        <v>12.05</v>
      </c>
      <c r="EF87">
        <v>0</v>
      </c>
      <c r="EG87">
        <v>3.45</v>
      </c>
      <c r="EH87">
        <v>0</v>
      </c>
      <c r="EI87">
        <v>2.93</v>
      </c>
      <c r="EJ87">
        <v>4.8899999999999997</v>
      </c>
      <c r="EK87">
        <v>1</v>
      </c>
      <c r="EL87">
        <v>1</v>
      </c>
      <c r="EM87">
        <v>2.6873</v>
      </c>
      <c r="EP87">
        <v>1</v>
      </c>
      <c r="EQ87">
        <v>1</v>
      </c>
      <c r="ER87">
        <v>28.847999999999999</v>
      </c>
      <c r="ES87">
        <v>29.253</v>
      </c>
      <c r="ET87">
        <v>26.9893</v>
      </c>
      <c r="EU87">
        <v>27.356400000000001</v>
      </c>
      <c r="EV87">
        <v>446.34199999999998</v>
      </c>
      <c r="EW87">
        <v>24.389199999999999</v>
      </c>
      <c r="EX87">
        <v>49.9895</v>
      </c>
      <c r="EY87">
        <v>246.798</v>
      </c>
      <c r="EZ87">
        <v>0</v>
      </c>
      <c r="FA87">
        <v>-288.58</v>
      </c>
      <c r="FB87">
        <v>0</v>
      </c>
      <c r="FC87">
        <v>0</v>
      </c>
      <c r="FD87">
        <v>110.404</v>
      </c>
      <c r="FE87">
        <v>156.86699999999999</v>
      </c>
      <c r="FF87">
        <v>391.38499999999999</v>
      </c>
      <c r="FG87">
        <v>27.673200000000001</v>
      </c>
      <c r="FH87">
        <v>1165.27</v>
      </c>
      <c r="FI87">
        <v>0</v>
      </c>
      <c r="FJ87">
        <v>0</v>
      </c>
      <c r="FK87">
        <v>0</v>
      </c>
      <c r="FL87">
        <v>252.315</v>
      </c>
      <c r="FM87">
        <v>252.315</v>
      </c>
      <c r="FN87">
        <v>280.07100000000003</v>
      </c>
      <c r="FO87">
        <v>16.9802</v>
      </c>
      <c r="FP87">
        <v>24.994700000000002</v>
      </c>
      <c r="FQ87">
        <v>119.75</v>
      </c>
      <c r="FR87">
        <v>-96.193399999999997</v>
      </c>
      <c r="FS87">
        <v>55.201799999999999</v>
      </c>
      <c r="FT87">
        <v>78.835300000000004</v>
      </c>
      <c r="FU87">
        <v>195.69200000000001</v>
      </c>
      <c r="FV87">
        <v>13.836600000000001</v>
      </c>
      <c r="FW87">
        <v>689.16899999999998</v>
      </c>
      <c r="FX87">
        <v>0</v>
      </c>
      <c r="FY87">
        <v>0</v>
      </c>
      <c r="FZ87">
        <v>252.315</v>
      </c>
      <c r="GA87">
        <v>252.315</v>
      </c>
      <c r="GB87">
        <v>2.6873</v>
      </c>
      <c r="GC87">
        <v>4223.38</v>
      </c>
      <c r="GD87">
        <v>2270.35</v>
      </c>
      <c r="GE87">
        <v>53.756799999999998</v>
      </c>
      <c r="GF87">
        <v>2.6873</v>
      </c>
      <c r="GG87">
        <v>4223.38</v>
      </c>
      <c r="GH87">
        <v>2248.14</v>
      </c>
      <c r="GI87">
        <v>53.230699999999999</v>
      </c>
      <c r="GJ87">
        <v>0</v>
      </c>
      <c r="GK87">
        <v>0</v>
      </c>
    </row>
    <row r="88" spans="1:196" x14ac:dyDescent="0.3">
      <c r="A88" s="110">
        <v>45981.691006944442</v>
      </c>
      <c r="B88" t="s">
        <v>994</v>
      </c>
      <c r="D88">
        <v>12</v>
      </c>
      <c r="E88">
        <v>1</v>
      </c>
      <c r="F88">
        <v>2100</v>
      </c>
      <c r="G88" t="s">
        <v>452</v>
      </c>
      <c r="H88" t="s">
        <v>453</v>
      </c>
      <c r="I88">
        <v>0.51</v>
      </c>
      <c r="J88">
        <v>0.47</v>
      </c>
      <c r="K88">
        <v>4.03</v>
      </c>
      <c r="L88">
        <v>49</v>
      </c>
      <c r="M88">
        <v>1531.55</v>
      </c>
      <c r="N88">
        <v>176.74199999999999</v>
      </c>
      <c r="O88">
        <v>277.07299999999998</v>
      </c>
      <c r="P88">
        <v>1304.79</v>
      </c>
      <c r="Q88">
        <v>0</v>
      </c>
      <c r="R88">
        <v>-4222.1400000000003</v>
      </c>
      <c r="S88">
        <v>0</v>
      </c>
      <c r="T88">
        <v>0</v>
      </c>
      <c r="U88">
        <v>505.55700000000002</v>
      </c>
      <c r="V88">
        <v>935</v>
      </c>
      <c r="W88">
        <v>2025.88</v>
      </c>
      <c r="X88">
        <v>119.621</v>
      </c>
      <c r="Y88">
        <v>2654.07</v>
      </c>
      <c r="Z88">
        <v>3290.15</v>
      </c>
      <c r="AA88">
        <v>39.826999999999998</v>
      </c>
      <c r="AB88">
        <v>0</v>
      </c>
      <c r="AC88">
        <v>0</v>
      </c>
      <c r="AD88">
        <v>0</v>
      </c>
      <c r="AE88">
        <v>43.1492</v>
      </c>
      <c r="AF88">
        <v>43.1492</v>
      </c>
      <c r="AG88">
        <v>0</v>
      </c>
      <c r="AH88">
        <v>5.87</v>
      </c>
      <c r="AI88">
        <v>0.61</v>
      </c>
      <c r="AJ88">
        <v>0.88</v>
      </c>
      <c r="AK88">
        <v>4.18</v>
      </c>
      <c r="AL88">
        <v>0</v>
      </c>
      <c r="AM88">
        <v>-5.13</v>
      </c>
      <c r="AN88">
        <v>0</v>
      </c>
      <c r="AO88">
        <v>0</v>
      </c>
      <c r="AP88">
        <v>1.75</v>
      </c>
      <c r="AQ88">
        <v>5.43</v>
      </c>
      <c r="AR88">
        <v>6.66</v>
      </c>
      <c r="AS88">
        <v>0.42</v>
      </c>
      <c r="AT88">
        <v>20.67</v>
      </c>
      <c r="AU88">
        <v>11.54</v>
      </c>
      <c r="AV88">
        <v>2.35</v>
      </c>
      <c r="AW88">
        <v>0.11</v>
      </c>
      <c r="AX88">
        <v>0.22</v>
      </c>
      <c r="AY88">
        <v>1.1100000000000001</v>
      </c>
      <c r="AZ88">
        <v>-0.87</v>
      </c>
      <c r="BA88">
        <v>0</v>
      </c>
      <c r="BB88">
        <v>0</v>
      </c>
      <c r="BC88">
        <v>0.5</v>
      </c>
      <c r="BD88">
        <v>2.57</v>
      </c>
      <c r="BE88">
        <v>1.76</v>
      </c>
      <c r="BF88">
        <v>0.12</v>
      </c>
      <c r="BG88">
        <v>7.87</v>
      </c>
      <c r="BH88">
        <v>0.53001699999999996</v>
      </c>
      <c r="BI88">
        <v>8.98032E-3</v>
      </c>
      <c r="BJ88">
        <v>3.1638800000000002E-2</v>
      </c>
      <c r="BK88">
        <v>0.14572499999999999</v>
      </c>
      <c r="BL88">
        <v>0</v>
      </c>
      <c r="BM88">
        <v>-6.98747E-3</v>
      </c>
      <c r="BN88">
        <v>0</v>
      </c>
      <c r="BO88">
        <v>0</v>
      </c>
      <c r="BP88">
        <v>5.8625900000000002E-2</v>
      </c>
      <c r="BQ88">
        <v>8.6452899999999999E-2</v>
      </c>
      <c r="BR88">
        <v>0.24510499999999999</v>
      </c>
      <c r="BS88">
        <v>2.02483E-2</v>
      </c>
      <c r="BT88">
        <v>1.11981</v>
      </c>
      <c r="BU88">
        <v>0.71636100000000003</v>
      </c>
      <c r="BV88">
        <v>1642.07</v>
      </c>
      <c r="BW88">
        <v>235.41</v>
      </c>
      <c r="BX88">
        <v>277.07299999999998</v>
      </c>
      <c r="BY88">
        <v>1271.28</v>
      </c>
      <c r="BZ88">
        <v>-4222.1400000000003</v>
      </c>
      <c r="CA88">
        <v>505.55700000000002</v>
      </c>
      <c r="CB88">
        <v>940.84699999999998</v>
      </c>
      <c r="CC88">
        <v>2025.88</v>
      </c>
      <c r="CD88">
        <v>119.621</v>
      </c>
      <c r="CE88">
        <v>2795.6</v>
      </c>
      <c r="CF88">
        <v>3425.83</v>
      </c>
      <c r="CG88">
        <v>73.775199999999998</v>
      </c>
      <c r="CH88">
        <v>0</v>
      </c>
      <c r="CI88">
        <v>0</v>
      </c>
      <c r="CJ88">
        <v>43.1492</v>
      </c>
      <c r="CK88">
        <v>43.1492</v>
      </c>
      <c r="CL88">
        <v>0</v>
      </c>
      <c r="CM88">
        <v>6.27</v>
      </c>
      <c r="CN88">
        <v>0.83</v>
      </c>
      <c r="CO88">
        <v>0.88</v>
      </c>
      <c r="CP88">
        <v>4.07</v>
      </c>
      <c r="CQ88">
        <v>-5.18</v>
      </c>
      <c r="CR88">
        <v>1.75</v>
      </c>
      <c r="CS88">
        <v>5.44</v>
      </c>
      <c r="CT88">
        <v>6.66</v>
      </c>
      <c r="CU88">
        <v>0.42</v>
      </c>
      <c r="CV88">
        <v>21.14</v>
      </c>
      <c r="CW88">
        <v>12.05</v>
      </c>
      <c r="CX88">
        <v>2.5</v>
      </c>
      <c r="CY88">
        <v>0.15</v>
      </c>
      <c r="CZ88">
        <v>0.22</v>
      </c>
      <c r="DA88">
        <v>4.95</v>
      </c>
      <c r="DB88">
        <v>-0.87</v>
      </c>
      <c r="DC88">
        <v>0.5</v>
      </c>
      <c r="DD88">
        <v>2.57</v>
      </c>
      <c r="DE88">
        <v>1.76</v>
      </c>
      <c r="DF88">
        <v>0.12</v>
      </c>
      <c r="DG88">
        <v>11.9</v>
      </c>
      <c r="DH88">
        <v>0.546149</v>
      </c>
      <c r="DI88">
        <v>9.0878699999999996E-3</v>
      </c>
      <c r="DJ88">
        <v>3.1638800000000002E-2</v>
      </c>
      <c r="DK88">
        <v>0.14361299999999999</v>
      </c>
      <c r="DL88">
        <v>-6.98747E-3</v>
      </c>
      <c r="DM88">
        <v>5.8625900000000002E-2</v>
      </c>
      <c r="DN88">
        <v>8.6817800000000001E-2</v>
      </c>
      <c r="DO88">
        <v>0.24510499999999999</v>
      </c>
      <c r="DP88">
        <v>2.02483E-2</v>
      </c>
      <c r="DQ88">
        <v>1.1343000000000001</v>
      </c>
      <c r="DR88">
        <v>0.73048900000000005</v>
      </c>
      <c r="DS88" t="s">
        <v>908</v>
      </c>
      <c r="DT88" t="s">
        <v>700</v>
      </c>
      <c r="DU88" t="s">
        <v>909</v>
      </c>
      <c r="DV88" t="s">
        <v>455</v>
      </c>
      <c r="DW88">
        <v>1.44931E-2</v>
      </c>
      <c r="DX88">
        <v>1.41282E-2</v>
      </c>
      <c r="EC88">
        <v>11.54</v>
      </c>
      <c r="ED88">
        <v>0</v>
      </c>
      <c r="EE88">
        <v>12.05</v>
      </c>
      <c r="EF88">
        <v>0</v>
      </c>
      <c r="EG88">
        <v>3.79</v>
      </c>
      <c r="EH88">
        <v>0</v>
      </c>
      <c r="EI88">
        <v>2.93</v>
      </c>
      <c r="EJ88">
        <v>4.8899999999999997</v>
      </c>
      <c r="EK88">
        <v>1</v>
      </c>
      <c r="EL88">
        <v>1</v>
      </c>
      <c r="EM88">
        <v>2.6873</v>
      </c>
      <c r="EP88">
        <v>1</v>
      </c>
      <c r="EQ88">
        <v>1</v>
      </c>
      <c r="ER88">
        <v>26.847999999999999</v>
      </c>
      <c r="ES88">
        <v>27.213000000000001</v>
      </c>
      <c r="ET88">
        <v>26.9893</v>
      </c>
      <c r="EU88">
        <v>27.356400000000001</v>
      </c>
      <c r="EV88">
        <v>522.73400000000004</v>
      </c>
      <c r="EW88">
        <v>25.499600000000001</v>
      </c>
      <c r="EX88">
        <v>49.9895</v>
      </c>
      <c r="EY88">
        <v>246.79599999999999</v>
      </c>
      <c r="EZ88">
        <v>0</v>
      </c>
      <c r="FA88">
        <v>-288.58</v>
      </c>
      <c r="FB88">
        <v>0</v>
      </c>
      <c r="FC88">
        <v>0</v>
      </c>
      <c r="FD88">
        <v>110.404</v>
      </c>
      <c r="FE88">
        <v>156.88800000000001</v>
      </c>
      <c r="FF88">
        <v>391.38499999999999</v>
      </c>
      <c r="FG88">
        <v>27.673200000000001</v>
      </c>
      <c r="FH88">
        <v>1242.79</v>
      </c>
      <c r="FI88">
        <v>0</v>
      </c>
      <c r="FJ88">
        <v>0</v>
      </c>
      <c r="FK88">
        <v>0</v>
      </c>
      <c r="FL88">
        <v>252.315</v>
      </c>
      <c r="FM88">
        <v>252.315</v>
      </c>
      <c r="FN88">
        <v>280.07100000000003</v>
      </c>
      <c r="FO88">
        <v>16.9802</v>
      </c>
      <c r="FP88">
        <v>24.994700000000002</v>
      </c>
      <c r="FQ88">
        <v>119.75</v>
      </c>
      <c r="FR88">
        <v>-96.193399999999997</v>
      </c>
      <c r="FS88">
        <v>55.201799999999999</v>
      </c>
      <c r="FT88">
        <v>78.835300000000004</v>
      </c>
      <c r="FU88">
        <v>195.69200000000001</v>
      </c>
      <c r="FV88">
        <v>13.836600000000001</v>
      </c>
      <c r="FW88">
        <v>689.16899999999998</v>
      </c>
      <c r="FX88">
        <v>0</v>
      </c>
      <c r="FY88">
        <v>0</v>
      </c>
      <c r="FZ88">
        <v>252.315</v>
      </c>
      <c r="GA88">
        <v>252.315</v>
      </c>
      <c r="GB88">
        <v>2.6873</v>
      </c>
      <c r="GC88">
        <v>4223.38</v>
      </c>
      <c r="GD88">
        <v>2271.0700000000002</v>
      </c>
      <c r="GE88">
        <v>53.773800000000001</v>
      </c>
      <c r="GF88">
        <v>2.6873</v>
      </c>
      <c r="GG88">
        <v>4223.38</v>
      </c>
      <c r="GH88">
        <v>2248.14</v>
      </c>
      <c r="GI88">
        <v>53.230699999999999</v>
      </c>
      <c r="GJ88">
        <v>0</v>
      </c>
      <c r="GK88">
        <v>0</v>
      </c>
      <c r="GN88" t="s">
        <v>995</v>
      </c>
    </row>
    <row r="89" spans="1:196" x14ac:dyDescent="0.3">
      <c r="A89" s="110">
        <v>45981.691747685189</v>
      </c>
      <c r="B89" t="s">
        <v>996</v>
      </c>
      <c r="D89">
        <v>12</v>
      </c>
      <c r="E89">
        <v>1</v>
      </c>
      <c r="F89">
        <v>2100</v>
      </c>
      <c r="G89" t="s">
        <v>452</v>
      </c>
      <c r="H89" t="s">
        <v>453</v>
      </c>
      <c r="I89">
        <v>0.81</v>
      </c>
      <c r="J89">
        <v>0.71</v>
      </c>
      <c r="K89">
        <v>4.1100000000000003</v>
      </c>
      <c r="L89">
        <v>49</v>
      </c>
      <c r="M89">
        <v>1531.23</v>
      </c>
      <c r="N89">
        <v>176.86500000000001</v>
      </c>
      <c r="O89">
        <v>277.07299999999998</v>
      </c>
      <c r="P89">
        <v>1208.32</v>
      </c>
      <c r="Q89">
        <v>0</v>
      </c>
      <c r="R89">
        <v>-4222.1400000000003</v>
      </c>
      <c r="S89">
        <v>0</v>
      </c>
      <c r="T89">
        <v>0</v>
      </c>
      <c r="U89">
        <v>505.55700000000002</v>
      </c>
      <c r="V89">
        <v>935.20100000000002</v>
      </c>
      <c r="W89">
        <v>2025.88</v>
      </c>
      <c r="X89">
        <v>119.621</v>
      </c>
      <c r="Y89">
        <v>2557.6</v>
      </c>
      <c r="Z89">
        <v>3193.49</v>
      </c>
      <c r="AA89">
        <v>39.884900000000002</v>
      </c>
      <c r="AB89">
        <v>0</v>
      </c>
      <c r="AC89">
        <v>0</v>
      </c>
      <c r="AD89">
        <v>0</v>
      </c>
      <c r="AE89">
        <v>43.1492</v>
      </c>
      <c r="AF89">
        <v>43.1492</v>
      </c>
      <c r="AG89">
        <v>0</v>
      </c>
      <c r="AH89">
        <v>5.87</v>
      </c>
      <c r="AI89">
        <v>0.61</v>
      </c>
      <c r="AJ89">
        <v>0.88</v>
      </c>
      <c r="AK89">
        <v>3.88</v>
      </c>
      <c r="AL89">
        <v>0</v>
      </c>
      <c r="AM89">
        <v>-5.07</v>
      </c>
      <c r="AN89">
        <v>0</v>
      </c>
      <c r="AO89">
        <v>0</v>
      </c>
      <c r="AP89">
        <v>1.75</v>
      </c>
      <c r="AQ89">
        <v>5.43</v>
      </c>
      <c r="AR89">
        <v>6.66</v>
      </c>
      <c r="AS89">
        <v>0.42</v>
      </c>
      <c r="AT89">
        <v>20.43</v>
      </c>
      <c r="AU89">
        <v>11.24</v>
      </c>
      <c r="AV89">
        <v>2.35</v>
      </c>
      <c r="AW89">
        <v>0.11</v>
      </c>
      <c r="AX89">
        <v>0.22</v>
      </c>
      <c r="AY89">
        <v>1.03</v>
      </c>
      <c r="AZ89">
        <v>-0.87</v>
      </c>
      <c r="BA89">
        <v>0</v>
      </c>
      <c r="BB89">
        <v>0</v>
      </c>
      <c r="BC89">
        <v>0.5</v>
      </c>
      <c r="BD89">
        <v>2.57</v>
      </c>
      <c r="BE89">
        <v>1.76</v>
      </c>
      <c r="BF89">
        <v>0.12</v>
      </c>
      <c r="BG89">
        <v>7.79</v>
      </c>
      <c r="BH89">
        <v>0.53005800000000003</v>
      </c>
      <c r="BI89">
        <v>8.9808300000000004E-3</v>
      </c>
      <c r="BJ89">
        <v>3.1638800000000002E-2</v>
      </c>
      <c r="BK89">
        <v>0.14255499999999999</v>
      </c>
      <c r="BL89">
        <v>0</v>
      </c>
      <c r="BM89">
        <v>-6.98747E-3</v>
      </c>
      <c r="BN89">
        <v>0</v>
      </c>
      <c r="BO89">
        <v>0</v>
      </c>
      <c r="BP89">
        <v>5.8625900000000002E-2</v>
      </c>
      <c r="BQ89">
        <v>8.6452500000000002E-2</v>
      </c>
      <c r="BR89">
        <v>0.24510499999999999</v>
      </c>
      <c r="BS89">
        <v>2.02483E-2</v>
      </c>
      <c r="BT89">
        <v>1.1166799999999999</v>
      </c>
      <c r="BU89">
        <v>0.71323300000000001</v>
      </c>
      <c r="BV89">
        <v>1642.07</v>
      </c>
      <c r="BW89">
        <v>235.41</v>
      </c>
      <c r="BX89">
        <v>277.07299999999998</v>
      </c>
      <c r="BY89">
        <v>1271.28</v>
      </c>
      <c r="BZ89">
        <v>-4222.1400000000003</v>
      </c>
      <c r="CA89">
        <v>505.55700000000002</v>
      </c>
      <c r="CB89">
        <v>940.84699999999998</v>
      </c>
      <c r="CC89">
        <v>2025.88</v>
      </c>
      <c r="CD89">
        <v>119.621</v>
      </c>
      <c r="CE89">
        <v>2795.6</v>
      </c>
      <c r="CF89">
        <v>3425.83</v>
      </c>
      <c r="CG89">
        <v>73.775199999999998</v>
      </c>
      <c r="CH89">
        <v>0</v>
      </c>
      <c r="CI89">
        <v>0</v>
      </c>
      <c r="CJ89">
        <v>43.1492</v>
      </c>
      <c r="CK89">
        <v>43.1492</v>
      </c>
      <c r="CL89">
        <v>0</v>
      </c>
      <c r="CM89">
        <v>6.27</v>
      </c>
      <c r="CN89">
        <v>0.83</v>
      </c>
      <c r="CO89">
        <v>0.88</v>
      </c>
      <c r="CP89">
        <v>4.07</v>
      </c>
      <c r="CQ89">
        <v>-5.18</v>
      </c>
      <c r="CR89">
        <v>1.75</v>
      </c>
      <c r="CS89">
        <v>5.44</v>
      </c>
      <c r="CT89">
        <v>6.66</v>
      </c>
      <c r="CU89">
        <v>0.42</v>
      </c>
      <c r="CV89">
        <v>21.14</v>
      </c>
      <c r="CW89">
        <v>12.05</v>
      </c>
      <c r="CX89">
        <v>2.5</v>
      </c>
      <c r="CY89">
        <v>0.15</v>
      </c>
      <c r="CZ89">
        <v>0.22</v>
      </c>
      <c r="DA89">
        <v>4.95</v>
      </c>
      <c r="DB89">
        <v>-0.87</v>
      </c>
      <c r="DC89">
        <v>0.5</v>
      </c>
      <c r="DD89">
        <v>2.57</v>
      </c>
      <c r="DE89">
        <v>1.76</v>
      </c>
      <c r="DF89">
        <v>0.12</v>
      </c>
      <c r="DG89">
        <v>11.9</v>
      </c>
      <c r="DH89">
        <v>0.546149</v>
      </c>
      <c r="DI89">
        <v>9.0878699999999996E-3</v>
      </c>
      <c r="DJ89">
        <v>3.1638800000000002E-2</v>
      </c>
      <c r="DK89">
        <v>0.14361299999999999</v>
      </c>
      <c r="DL89">
        <v>-6.98747E-3</v>
      </c>
      <c r="DM89">
        <v>5.8625900000000002E-2</v>
      </c>
      <c r="DN89">
        <v>8.6817800000000001E-2</v>
      </c>
      <c r="DO89">
        <v>0.24510499999999999</v>
      </c>
      <c r="DP89">
        <v>2.02483E-2</v>
      </c>
      <c r="DQ89">
        <v>1.1343000000000001</v>
      </c>
      <c r="DR89">
        <v>0.73048900000000005</v>
      </c>
      <c r="DS89" t="s">
        <v>908</v>
      </c>
      <c r="DT89" t="s">
        <v>700</v>
      </c>
      <c r="DU89" t="s">
        <v>909</v>
      </c>
      <c r="DV89" t="s">
        <v>455</v>
      </c>
      <c r="DW89">
        <v>1.7620799999999999E-2</v>
      </c>
      <c r="DX89">
        <v>1.72555E-2</v>
      </c>
      <c r="EC89">
        <v>11.24</v>
      </c>
      <c r="ED89">
        <v>0</v>
      </c>
      <c r="EE89">
        <v>12.05</v>
      </c>
      <c r="EF89">
        <v>0</v>
      </c>
      <c r="EG89">
        <v>3.71</v>
      </c>
      <c r="EH89">
        <v>0</v>
      </c>
      <c r="EI89">
        <v>2.93</v>
      </c>
      <c r="EJ89">
        <v>4.8899999999999997</v>
      </c>
      <c r="EK89">
        <v>1</v>
      </c>
      <c r="EL89">
        <v>1</v>
      </c>
      <c r="EM89">
        <v>2.6873</v>
      </c>
      <c r="EP89">
        <v>1</v>
      </c>
      <c r="EQ89">
        <v>1</v>
      </c>
      <c r="ER89">
        <v>26.847999999999999</v>
      </c>
      <c r="ES89">
        <v>27.213000000000001</v>
      </c>
      <c r="ET89">
        <v>26.9893</v>
      </c>
      <c r="EU89">
        <v>27.356400000000001</v>
      </c>
      <c r="EV89">
        <v>522.66</v>
      </c>
      <c r="EW89">
        <v>25.516999999999999</v>
      </c>
      <c r="EX89">
        <v>49.9895</v>
      </c>
      <c r="EY89">
        <v>229.91499999999999</v>
      </c>
      <c r="EZ89">
        <v>0</v>
      </c>
      <c r="FA89">
        <v>-288.58</v>
      </c>
      <c r="FB89">
        <v>0</v>
      </c>
      <c r="FC89">
        <v>0</v>
      </c>
      <c r="FD89">
        <v>110.404</v>
      </c>
      <c r="FE89">
        <v>156.91200000000001</v>
      </c>
      <c r="FF89">
        <v>391.38499999999999</v>
      </c>
      <c r="FG89">
        <v>27.673200000000001</v>
      </c>
      <c r="FH89">
        <v>1225.8800000000001</v>
      </c>
      <c r="FI89">
        <v>0</v>
      </c>
      <c r="FJ89">
        <v>0</v>
      </c>
      <c r="FK89">
        <v>0</v>
      </c>
      <c r="FL89">
        <v>252.315</v>
      </c>
      <c r="FM89">
        <v>252.315</v>
      </c>
      <c r="FN89">
        <v>280.07100000000003</v>
      </c>
      <c r="FO89">
        <v>16.9802</v>
      </c>
      <c r="FP89">
        <v>24.994700000000002</v>
      </c>
      <c r="FQ89">
        <v>119.75</v>
      </c>
      <c r="FR89">
        <v>-96.193399999999997</v>
      </c>
      <c r="FS89">
        <v>55.201799999999999</v>
      </c>
      <c r="FT89">
        <v>78.835300000000004</v>
      </c>
      <c r="FU89">
        <v>195.69200000000001</v>
      </c>
      <c r="FV89">
        <v>13.836600000000001</v>
      </c>
      <c r="FW89">
        <v>689.16899999999998</v>
      </c>
      <c r="FX89">
        <v>0</v>
      </c>
      <c r="FY89">
        <v>0</v>
      </c>
      <c r="FZ89">
        <v>252.315</v>
      </c>
      <c r="GA89">
        <v>252.315</v>
      </c>
      <c r="GB89">
        <v>2.6873</v>
      </c>
      <c r="GC89">
        <v>4223.38</v>
      </c>
      <c r="GD89">
        <v>2294.4299999999998</v>
      </c>
      <c r="GE89">
        <v>54.326900000000002</v>
      </c>
      <c r="GF89">
        <v>2.6873</v>
      </c>
      <c r="GG89">
        <v>4223.38</v>
      </c>
      <c r="GH89">
        <v>2248.14</v>
      </c>
      <c r="GI89">
        <v>53.230699999999999</v>
      </c>
      <c r="GJ89">
        <v>0</v>
      </c>
      <c r="GK89">
        <v>0</v>
      </c>
      <c r="GN89" t="s">
        <v>997</v>
      </c>
    </row>
    <row r="90" spans="1:196" x14ac:dyDescent="0.3">
      <c r="A90" s="110">
        <v>45981.692453703705</v>
      </c>
      <c r="B90" t="s">
        <v>998</v>
      </c>
      <c r="D90">
        <v>12</v>
      </c>
      <c r="E90">
        <v>1</v>
      </c>
      <c r="F90">
        <v>2100</v>
      </c>
      <c r="G90" t="s">
        <v>452</v>
      </c>
      <c r="H90" t="s">
        <v>456</v>
      </c>
      <c r="I90">
        <v>-1.03</v>
      </c>
      <c r="J90">
        <v>-1.1100000000000001</v>
      </c>
      <c r="K90">
        <v>0.92</v>
      </c>
      <c r="L90">
        <v>48</v>
      </c>
      <c r="M90">
        <v>1518.58</v>
      </c>
      <c r="N90">
        <v>179.06700000000001</v>
      </c>
      <c r="O90">
        <v>277.07299999999998</v>
      </c>
      <c r="P90">
        <v>81.015900000000002</v>
      </c>
      <c r="Q90">
        <v>0</v>
      </c>
      <c r="R90">
        <v>-4222.1400000000003</v>
      </c>
      <c r="S90">
        <v>0</v>
      </c>
      <c r="T90">
        <v>0</v>
      </c>
      <c r="U90">
        <v>505.55700000000002</v>
      </c>
      <c r="V90">
        <v>940.41700000000003</v>
      </c>
      <c r="W90">
        <v>2025.88</v>
      </c>
      <c r="X90">
        <v>119.621</v>
      </c>
      <c r="Y90">
        <v>1425.07</v>
      </c>
      <c r="Z90">
        <v>2055.7399999999998</v>
      </c>
      <c r="AA90">
        <v>41.1113</v>
      </c>
      <c r="AB90">
        <v>0</v>
      </c>
      <c r="AC90">
        <v>96.419499999999999</v>
      </c>
      <c r="AD90">
        <v>0</v>
      </c>
      <c r="AE90">
        <v>43.1492</v>
      </c>
      <c r="AF90">
        <v>139.56899999999999</v>
      </c>
      <c r="AG90">
        <v>96.419499999999999</v>
      </c>
      <c r="AH90">
        <v>5.83</v>
      </c>
      <c r="AI90">
        <v>0.62</v>
      </c>
      <c r="AJ90">
        <v>0.88</v>
      </c>
      <c r="AK90">
        <v>5.75</v>
      </c>
      <c r="AL90">
        <v>0</v>
      </c>
      <c r="AM90">
        <v>-4.29</v>
      </c>
      <c r="AN90">
        <v>0</v>
      </c>
      <c r="AO90">
        <v>0</v>
      </c>
      <c r="AP90">
        <v>1.75</v>
      </c>
      <c r="AQ90">
        <v>5.44</v>
      </c>
      <c r="AR90">
        <v>6.66</v>
      </c>
      <c r="AS90">
        <v>0.42</v>
      </c>
      <c r="AT90">
        <v>23.06</v>
      </c>
      <c r="AU90">
        <v>13.08</v>
      </c>
      <c r="AV90">
        <v>2.34</v>
      </c>
      <c r="AW90">
        <v>0.12</v>
      </c>
      <c r="AX90">
        <v>0.22</v>
      </c>
      <c r="AY90">
        <v>4.22</v>
      </c>
      <c r="AZ90">
        <v>-0.87</v>
      </c>
      <c r="BA90">
        <v>0</v>
      </c>
      <c r="BB90">
        <v>0</v>
      </c>
      <c r="BC90">
        <v>0.5</v>
      </c>
      <c r="BD90">
        <v>2.57</v>
      </c>
      <c r="BE90">
        <v>1.76</v>
      </c>
      <c r="BF90">
        <v>0.12</v>
      </c>
      <c r="BG90">
        <v>10.98</v>
      </c>
      <c r="BH90">
        <v>0.527779</v>
      </c>
      <c r="BI90">
        <v>8.9954100000000006E-3</v>
      </c>
      <c r="BJ90">
        <v>3.1638800000000002E-2</v>
      </c>
      <c r="BK90">
        <v>7.0480200000000003E-3</v>
      </c>
      <c r="BL90">
        <v>0</v>
      </c>
      <c r="BM90">
        <v>-6.98747E-3</v>
      </c>
      <c r="BN90">
        <v>0</v>
      </c>
      <c r="BO90">
        <v>0</v>
      </c>
      <c r="BP90">
        <v>5.8625900000000002E-2</v>
      </c>
      <c r="BQ90">
        <v>8.6913799999999999E-2</v>
      </c>
      <c r="BR90">
        <v>0.24510499999999999</v>
      </c>
      <c r="BS90">
        <v>2.02483E-2</v>
      </c>
      <c r="BT90">
        <v>0.97936599999999996</v>
      </c>
      <c r="BU90">
        <v>0.575461</v>
      </c>
      <c r="BV90">
        <v>1642.07</v>
      </c>
      <c r="BW90">
        <v>235.41</v>
      </c>
      <c r="BX90">
        <v>277.07299999999998</v>
      </c>
      <c r="BY90">
        <v>1271.28</v>
      </c>
      <c r="BZ90">
        <v>-4222.1400000000003</v>
      </c>
      <c r="CA90">
        <v>505.55700000000002</v>
      </c>
      <c r="CB90">
        <v>940.84699999999998</v>
      </c>
      <c r="CC90">
        <v>2025.88</v>
      </c>
      <c r="CD90">
        <v>119.621</v>
      </c>
      <c r="CE90">
        <v>2795.6</v>
      </c>
      <c r="CF90">
        <v>3425.83</v>
      </c>
      <c r="CG90">
        <v>73.775199999999998</v>
      </c>
      <c r="CH90">
        <v>0</v>
      </c>
      <c r="CI90">
        <v>0</v>
      </c>
      <c r="CJ90">
        <v>43.1492</v>
      </c>
      <c r="CK90">
        <v>43.1492</v>
      </c>
      <c r="CL90">
        <v>0</v>
      </c>
      <c r="CM90">
        <v>6.27</v>
      </c>
      <c r="CN90">
        <v>0.83</v>
      </c>
      <c r="CO90">
        <v>0.88</v>
      </c>
      <c r="CP90">
        <v>4.07</v>
      </c>
      <c r="CQ90">
        <v>-4.37</v>
      </c>
      <c r="CR90">
        <v>1.75</v>
      </c>
      <c r="CS90">
        <v>5.44</v>
      </c>
      <c r="CT90">
        <v>6.66</v>
      </c>
      <c r="CU90">
        <v>0.42</v>
      </c>
      <c r="CV90">
        <v>21.95</v>
      </c>
      <c r="CW90">
        <v>12.05</v>
      </c>
      <c r="CX90">
        <v>2.5</v>
      </c>
      <c r="CY90">
        <v>0.15</v>
      </c>
      <c r="CZ90">
        <v>0.22</v>
      </c>
      <c r="DA90">
        <v>4.95</v>
      </c>
      <c r="DB90">
        <v>-0.87</v>
      </c>
      <c r="DC90">
        <v>0.5</v>
      </c>
      <c r="DD90">
        <v>2.57</v>
      </c>
      <c r="DE90">
        <v>1.76</v>
      </c>
      <c r="DF90">
        <v>0.12</v>
      </c>
      <c r="DG90">
        <v>11.9</v>
      </c>
      <c r="DH90">
        <v>0.546149</v>
      </c>
      <c r="DI90">
        <v>9.0878699999999996E-3</v>
      </c>
      <c r="DJ90">
        <v>3.1638800000000002E-2</v>
      </c>
      <c r="DK90">
        <v>0.14361299999999999</v>
      </c>
      <c r="DL90">
        <v>-6.98747E-3</v>
      </c>
      <c r="DM90">
        <v>5.8625900000000002E-2</v>
      </c>
      <c r="DN90">
        <v>8.6817800000000001E-2</v>
      </c>
      <c r="DO90">
        <v>0.24510499999999999</v>
      </c>
      <c r="DP90">
        <v>2.02483E-2</v>
      </c>
      <c r="DQ90">
        <v>1.1343000000000001</v>
      </c>
      <c r="DR90">
        <v>0.73048900000000005</v>
      </c>
      <c r="DS90" t="s">
        <v>908</v>
      </c>
      <c r="DT90" t="s">
        <v>700</v>
      </c>
      <c r="DU90" t="s">
        <v>909</v>
      </c>
      <c r="DV90" t="s">
        <v>455</v>
      </c>
      <c r="DW90">
        <v>0.15493199999999999</v>
      </c>
      <c r="DX90">
        <v>0.155028</v>
      </c>
      <c r="EC90">
        <v>7.59</v>
      </c>
      <c r="ED90">
        <v>5.49</v>
      </c>
      <c r="EE90">
        <v>12.05</v>
      </c>
      <c r="EF90">
        <v>0</v>
      </c>
      <c r="EG90">
        <v>2.74</v>
      </c>
      <c r="EH90">
        <v>4.16</v>
      </c>
      <c r="EI90">
        <v>2.93</v>
      </c>
      <c r="EJ90">
        <v>4.8899999999999997</v>
      </c>
      <c r="EK90">
        <v>1</v>
      </c>
      <c r="EL90">
        <v>1</v>
      </c>
      <c r="EM90">
        <v>2.6873</v>
      </c>
      <c r="EP90">
        <v>1</v>
      </c>
      <c r="EQ90">
        <v>1</v>
      </c>
      <c r="ER90">
        <v>26.847999999999999</v>
      </c>
      <c r="ES90">
        <v>27.213000000000001</v>
      </c>
      <c r="ET90">
        <v>26.9893</v>
      </c>
      <c r="EU90">
        <v>27.356400000000001</v>
      </c>
      <c r="EV90">
        <v>519.12199999999996</v>
      </c>
      <c r="EW90">
        <v>25.8873</v>
      </c>
      <c r="EX90">
        <v>49.9895</v>
      </c>
      <c r="EY90">
        <v>13.69</v>
      </c>
      <c r="EZ90">
        <v>0</v>
      </c>
      <c r="FA90">
        <v>-288.58</v>
      </c>
      <c r="FB90">
        <v>0</v>
      </c>
      <c r="FC90">
        <v>0</v>
      </c>
      <c r="FD90">
        <v>110.404</v>
      </c>
      <c r="FE90">
        <v>157.72200000000001</v>
      </c>
      <c r="FF90">
        <v>391.38499999999999</v>
      </c>
      <c r="FG90">
        <v>27.673200000000001</v>
      </c>
      <c r="FH90">
        <v>1007.29</v>
      </c>
      <c r="FI90">
        <v>0</v>
      </c>
      <c r="FJ90">
        <v>563.81299999999999</v>
      </c>
      <c r="FK90">
        <v>0</v>
      </c>
      <c r="FL90">
        <v>252.315</v>
      </c>
      <c r="FM90">
        <v>816.12800000000004</v>
      </c>
      <c r="FN90">
        <v>280.07100000000003</v>
      </c>
      <c r="FO90">
        <v>16.9802</v>
      </c>
      <c r="FP90">
        <v>24.994700000000002</v>
      </c>
      <c r="FQ90">
        <v>119.75</v>
      </c>
      <c r="FR90">
        <v>-96.193399999999997</v>
      </c>
      <c r="FS90">
        <v>55.201799999999999</v>
      </c>
      <c r="FT90">
        <v>78.835300000000004</v>
      </c>
      <c r="FU90">
        <v>195.69200000000001</v>
      </c>
      <c r="FV90">
        <v>13.836600000000001</v>
      </c>
      <c r="FW90">
        <v>689.16899999999998</v>
      </c>
      <c r="FX90">
        <v>0</v>
      </c>
      <c r="FY90">
        <v>0</v>
      </c>
      <c r="FZ90">
        <v>252.315</v>
      </c>
      <c r="GA90">
        <v>252.315</v>
      </c>
      <c r="GB90">
        <v>2.6873</v>
      </c>
      <c r="GC90">
        <v>4223.38</v>
      </c>
      <c r="GD90">
        <v>2640.3</v>
      </c>
      <c r="GE90">
        <v>62.516199999999998</v>
      </c>
      <c r="GF90">
        <v>2.6873</v>
      </c>
      <c r="GG90">
        <v>4223.38</v>
      </c>
      <c r="GH90">
        <v>2248.14</v>
      </c>
      <c r="GI90">
        <v>53.230699999999999</v>
      </c>
      <c r="GJ90">
        <v>0</v>
      </c>
      <c r="GK90">
        <v>0</v>
      </c>
      <c r="GN90" t="s">
        <v>999</v>
      </c>
    </row>
    <row r="91" spans="1:196" x14ac:dyDescent="0.3">
      <c r="A91" s="110">
        <v>45981.693182870367</v>
      </c>
      <c r="B91" t="s">
        <v>1000</v>
      </c>
      <c r="D91">
        <v>12</v>
      </c>
      <c r="E91">
        <v>1</v>
      </c>
      <c r="F91">
        <v>2100</v>
      </c>
      <c r="G91" t="s">
        <v>452</v>
      </c>
      <c r="H91" t="s">
        <v>456</v>
      </c>
      <c r="I91">
        <v>-5.14</v>
      </c>
      <c r="J91">
        <v>-5.29</v>
      </c>
      <c r="K91">
        <v>-2.3199999999999998</v>
      </c>
      <c r="L91">
        <v>48</v>
      </c>
      <c r="M91">
        <v>1518.58</v>
      </c>
      <c r="N91">
        <v>179.06700000000001</v>
      </c>
      <c r="O91">
        <v>277.07299999999998</v>
      </c>
      <c r="P91">
        <v>0</v>
      </c>
      <c r="Q91">
        <v>0</v>
      </c>
      <c r="R91">
        <v>-4222.1400000000003</v>
      </c>
      <c r="S91">
        <v>0</v>
      </c>
      <c r="T91">
        <v>0</v>
      </c>
      <c r="U91">
        <v>505.55700000000002</v>
      </c>
      <c r="V91">
        <v>940.41700000000003</v>
      </c>
      <c r="W91">
        <v>2025.88</v>
      </c>
      <c r="X91">
        <v>119.621</v>
      </c>
      <c r="Y91">
        <v>1344.05</v>
      </c>
      <c r="Z91">
        <v>1974.72</v>
      </c>
      <c r="AA91">
        <v>41.1113</v>
      </c>
      <c r="AB91">
        <v>0</v>
      </c>
      <c r="AC91">
        <v>172.922</v>
      </c>
      <c r="AD91">
        <v>0</v>
      </c>
      <c r="AE91">
        <v>43.1492</v>
      </c>
      <c r="AF91">
        <v>216.071</v>
      </c>
      <c r="AG91">
        <v>172.922</v>
      </c>
      <c r="AH91">
        <v>5.83</v>
      </c>
      <c r="AI91">
        <v>0.62</v>
      </c>
      <c r="AJ91">
        <v>0.88</v>
      </c>
      <c r="AK91">
        <v>9.86</v>
      </c>
      <c r="AL91">
        <v>0</v>
      </c>
      <c r="AM91">
        <v>-4.22</v>
      </c>
      <c r="AN91">
        <v>0</v>
      </c>
      <c r="AO91">
        <v>0</v>
      </c>
      <c r="AP91">
        <v>1.75</v>
      </c>
      <c r="AQ91">
        <v>5.44</v>
      </c>
      <c r="AR91">
        <v>6.66</v>
      </c>
      <c r="AS91">
        <v>0.42</v>
      </c>
      <c r="AT91">
        <v>27.24</v>
      </c>
      <c r="AU91">
        <v>17.190000000000001</v>
      </c>
      <c r="AV91">
        <v>2.34</v>
      </c>
      <c r="AW91">
        <v>0.12</v>
      </c>
      <c r="AX91">
        <v>0.22</v>
      </c>
      <c r="AY91">
        <v>7.46</v>
      </c>
      <c r="AZ91">
        <v>-0.87</v>
      </c>
      <c r="BA91">
        <v>0</v>
      </c>
      <c r="BB91">
        <v>0</v>
      </c>
      <c r="BC91">
        <v>0.5</v>
      </c>
      <c r="BD91">
        <v>2.57</v>
      </c>
      <c r="BE91">
        <v>1.76</v>
      </c>
      <c r="BF91">
        <v>0.12</v>
      </c>
      <c r="BG91">
        <v>14.22</v>
      </c>
      <c r="BH91">
        <v>0.527779</v>
      </c>
      <c r="BI91">
        <v>8.9954100000000006E-3</v>
      </c>
      <c r="BJ91">
        <v>3.1638800000000002E-2</v>
      </c>
      <c r="BK91">
        <v>0</v>
      </c>
      <c r="BL91">
        <v>0</v>
      </c>
      <c r="BM91">
        <v>-6.98747E-3</v>
      </c>
      <c r="BN91">
        <v>0</v>
      </c>
      <c r="BO91">
        <v>0</v>
      </c>
      <c r="BP91">
        <v>5.8625900000000002E-2</v>
      </c>
      <c r="BQ91">
        <v>8.6913799999999999E-2</v>
      </c>
      <c r="BR91">
        <v>0.24510499999999999</v>
      </c>
      <c r="BS91">
        <v>2.02483E-2</v>
      </c>
      <c r="BT91">
        <v>0.97231800000000002</v>
      </c>
      <c r="BU91">
        <v>0.56841299999999995</v>
      </c>
      <c r="BV91">
        <v>1642.07</v>
      </c>
      <c r="BW91">
        <v>235.41</v>
      </c>
      <c r="BX91">
        <v>277.07299999999998</v>
      </c>
      <c r="BY91">
        <v>1271.28</v>
      </c>
      <c r="BZ91">
        <v>-4222.1400000000003</v>
      </c>
      <c r="CA91">
        <v>505.55700000000002</v>
      </c>
      <c r="CB91">
        <v>940.84699999999998</v>
      </c>
      <c r="CC91">
        <v>2025.88</v>
      </c>
      <c r="CD91">
        <v>119.621</v>
      </c>
      <c r="CE91">
        <v>2795.6</v>
      </c>
      <c r="CF91">
        <v>3425.83</v>
      </c>
      <c r="CG91">
        <v>73.775199999999998</v>
      </c>
      <c r="CH91">
        <v>0</v>
      </c>
      <c r="CI91">
        <v>0</v>
      </c>
      <c r="CJ91">
        <v>43.1492</v>
      </c>
      <c r="CK91">
        <v>43.1492</v>
      </c>
      <c r="CL91">
        <v>0</v>
      </c>
      <c r="CM91">
        <v>6.27</v>
      </c>
      <c r="CN91">
        <v>0.83</v>
      </c>
      <c r="CO91">
        <v>0.88</v>
      </c>
      <c r="CP91">
        <v>4.07</v>
      </c>
      <c r="CQ91">
        <v>-4.37</v>
      </c>
      <c r="CR91">
        <v>1.75</v>
      </c>
      <c r="CS91">
        <v>5.44</v>
      </c>
      <c r="CT91">
        <v>6.66</v>
      </c>
      <c r="CU91">
        <v>0.42</v>
      </c>
      <c r="CV91">
        <v>21.95</v>
      </c>
      <c r="CW91">
        <v>12.05</v>
      </c>
      <c r="CX91">
        <v>2.5</v>
      </c>
      <c r="CY91">
        <v>0.15</v>
      </c>
      <c r="CZ91">
        <v>0.22</v>
      </c>
      <c r="DA91">
        <v>4.95</v>
      </c>
      <c r="DB91">
        <v>-0.87</v>
      </c>
      <c r="DC91">
        <v>0.5</v>
      </c>
      <c r="DD91">
        <v>2.57</v>
      </c>
      <c r="DE91">
        <v>1.76</v>
      </c>
      <c r="DF91">
        <v>0.12</v>
      </c>
      <c r="DG91">
        <v>11.9</v>
      </c>
      <c r="DH91">
        <v>0.546149</v>
      </c>
      <c r="DI91">
        <v>9.0878699999999996E-3</v>
      </c>
      <c r="DJ91">
        <v>3.1638800000000002E-2</v>
      </c>
      <c r="DK91">
        <v>0.14361299999999999</v>
      </c>
      <c r="DL91">
        <v>-6.98747E-3</v>
      </c>
      <c r="DM91">
        <v>5.8625900000000002E-2</v>
      </c>
      <c r="DN91">
        <v>8.6817800000000001E-2</v>
      </c>
      <c r="DO91">
        <v>0.24510499999999999</v>
      </c>
      <c r="DP91">
        <v>2.02483E-2</v>
      </c>
      <c r="DQ91">
        <v>1.1343000000000001</v>
      </c>
      <c r="DR91">
        <v>0.73048900000000005</v>
      </c>
      <c r="DS91" t="s">
        <v>908</v>
      </c>
      <c r="DT91" t="s">
        <v>700</v>
      </c>
      <c r="DU91" t="s">
        <v>909</v>
      </c>
      <c r="DV91" t="s">
        <v>455</v>
      </c>
      <c r="DW91">
        <v>0.16198000000000001</v>
      </c>
      <c r="DX91">
        <v>0.162076</v>
      </c>
      <c r="EC91">
        <v>7.33</v>
      </c>
      <c r="ED91">
        <v>9.86</v>
      </c>
      <c r="EE91">
        <v>12.05</v>
      </c>
      <c r="EF91">
        <v>0</v>
      </c>
      <c r="EG91">
        <v>2.68</v>
      </c>
      <c r="EH91">
        <v>7.46</v>
      </c>
      <c r="EI91">
        <v>2.93</v>
      </c>
      <c r="EJ91">
        <v>4.8899999999999997</v>
      </c>
      <c r="EK91">
        <v>1</v>
      </c>
      <c r="EL91">
        <v>1</v>
      </c>
      <c r="EM91">
        <v>2.6873</v>
      </c>
      <c r="EP91">
        <v>1</v>
      </c>
      <c r="EQ91">
        <v>1</v>
      </c>
      <c r="ER91">
        <v>26.847999999999999</v>
      </c>
      <c r="ES91">
        <v>27.213000000000001</v>
      </c>
      <c r="ET91">
        <v>26.9893</v>
      </c>
      <c r="EU91">
        <v>27.356400000000001</v>
      </c>
      <c r="EV91">
        <v>519.12199999999996</v>
      </c>
      <c r="EW91">
        <v>25.8873</v>
      </c>
      <c r="EX91">
        <v>49.9895</v>
      </c>
      <c r="EY91">
        <v>0</v>
      </c>
      <c r="EZ91">
        <v>0</v>
      </c>
      <c r="FA91">
        <v>-288.58</v>
      </c>
      <c r="FB91">
        <v>0</v>
      </c>
      <c r="FC91">
        <v>0</v>
      </c>
      <c r="FD91">
        <v>110.404</v>
      </c>
      <c r="FE91">
        <v>157.72200000000001</v>
      </c>
      <c r="FF91">
        <v>391.38499999999999</v>
      </c>
      <c r="FG91">
        <v>27.673200000000001</v>
      </c>
      <c r="FH91">
        <v>993.60299999999995</v>
      </c>
      <c r="FI91">
        <v>0</v>
      </c>
      <c r="FJ91">
        <v>1011.16</v>
      </c>
      <c r="FK91">
        <v>0</v>
      </c>
      <c r="FL91">
        <v>252.315</v>
      </c>
      <c r="FM91">
        <v>1263.47</v>
      </c>
      <c r="FN91">
        <v>280.07100000000003</v>
      </c>
      <c r="FO91">
        <v>16.9802</v>
      </c>
      <c r="FP91">
        <v>24.994700000000002</v>
      </c>
      <c r="FQ91">
        <v>119.75</v>
      </c>
      <c r="FR91">
        <v>-96.193399999999997</v>
      </c>
      <c r="FS91">
        <v>55.201799999999999</v>
      </c>
      <c r="FT91">
        <v>78.835300000000004</v>
      </c>
      <c r="FU91">
        <v>195.69200000000001</v>
      </c>
      <c r="FV91">
        <v>13.836600000000001</v>
      </c>
      <c r="FW91">
        <v>689.16899999999998</v>
      </c>
      <c r="FX91">
        <v>0</v>
      </c>
      <c r="FY91">
        <v>0</v>
      </c>
      <c r="FZ91">
        <v>252.315</v>
      </c>
      <c r="GA91">
        <v>252.315</v>
      </c>
      <c r="GB91">
        <v>2.6873</v>
      </c>
      <c r="GC91">
        <v>4223.38</v>
      </c>
      <c r="GD91">
        <v>2669.74</v>
      </c>
      <c r="GE91">
        <v>63.213299999999997</v>
      </c>
      <c r="GF91">
        <v>2.6873</v>
      </c>
      <c r="GG91">
        <v>4223.38</v>
      </c>
      <c r="GH91">
        <v>2248.14</v>
      </c>
      <c r="GI91">
        <v>53.230699999999999</v>
      </c>
      <c r="GJ91">
        <v>0</v>
      </c>
      <c r="GK91">
        <v>0</v>
      </c>
      <c r="GN91" t="s">
        <v>1001</v>
      </c>
    </row>
    <row r="92" spans="1:196" x14ac:dyDescent="0.3">
      <c r="A92" s="110">
        <v>45981.693912037037</v>
      </c>
      <c r="B92" t="s">
        <v>1002</v>
      </c>
      <c r="D92">
        <v>12</v>
      </c>
      <c r="E92">
        <v>1</v>
      </c>
      <c r="F92">
        <v>2100</v>
      </c>
      <c r="G92" t="s">
        <v>452</v>
      </c>
      <c r="H92" t="s">
        <v>456</v>
      </c>
      <c r="I92">
        <v>-0.76</v>
      </c>
      <c r="J92">
        <v>-0.91</v>
      </c>
      <c r="K92">
        <v>1</v>
      </c>
      <c r="L92">
        <v>48</v>
      </c>
      <c r="M92">
        <v>1518.58</v>
      </c>
      <c r="N92">
        <v>179.06700000000001</v>
      </c>
      <c r="O92">
        <v>277.07299999999998</v>
      </c>
      <c r="P92">
        <v>0</v>
      </c>
      <c r="Q92">
        <v>0</v>
      </c>
      <c r="R92">
        <v>-4222.1400000000003</v>
      </c>
      <c r="S92">
        <v>0</v>
      </c>
      <c r="T92">
        <v>0</v>
      </c>
      <c r="U92">
        <v>505.55700000000002</v>
      </c>
      <c r="V92">
        <v>940.41700000000003</v>
      </c>
      <c r="W92">
        <v>2025.88</v>
      </c>
      <c r="X92">
        <v>119.621</v>
      </c>
      <c r="Y92">
        <v>1344.05</v>
      </c>
      <c r="Z92">
        <v>1974.72</v>
      </c>
      <c r="AA92">
        <v>41.1113</v>
      </c>
      <c r="AB92">
        <v>0</v>
      </c>
      <c r="AC92">
        <v>96.095799999999997</v>
      </c>
      <c r="AD92">
        <v>0</v>
      </c>
      <c r="AE92">
        <v>43.1492</v>
      </c>
      <c r="AF92">
        <v>139.245</v>
      </c>
      <c r="AG92">
        <v>96.095799999999997</v>
      </c>
      <c r="AH92">
        <v>5.83</v>
      </c>
      <c r="AI92">
        <v>0.62</v>
      </c>
      <c r="AJ92">
        <v>0.88</v>
      </c>
      <c r="AK92">
        <v>5.48</v>
      </c>
      <c r="AL92">
        <v>0</v>
      </c>
      <c r="AM92">
        <v>-4.22</v>
      </c>
      <c r="AN92">
        <v>0</v>
      </c>
      <c r="AO92">
        <v>0</v>
      </c>
      <c r="AP92">
        <v>1.75</v>
      </c>
      <c r="AQ92">
        <v>5.44</v>
      </c>
      <c r="AR92">
        <v>6.66</v>
      </c>
      <c r="AS92">
        <v>0.42</v>
      </c>
      <c r="AT92">
        <v>22.86</v>
      </c>
      <c r="AU92">
        <v>12.81</v>
      </c>
      <c r="AV92">
        <v>2.34</v>
      </c>
      <c r="AW92">
        <v>0.12</v>
      </c>
      <c r="AX92">
        <v>0.22</v>
      </c>
      <c r="AY92">
        <v>4.1399999999999997</v>
      </c>
      <c r="AZ92">
        <v>-0.87</v>
      </c>
      <c r="BA92">
        <v>0</v>
      </c>
      <c r="BB92">
        <v>0</v>
      </c>
      <c r="BC92">
        <v>0.5</v>
      </c>
      <c r="BD92">
        <v>2.57</v>
      </c>
      <c r="BE92">
        <v>1.76</v>
      </c>
      <c r="BF92">
        <v>0.12</v>
      </c>
      <c r="BG92">
        <v>10.9</v>
      </c>
      <c r="BH92">
        <v>0.527779</v>
      </c>
      <c r="BI92">
        <v>8.9954100000000006E-3</v>
      </c>
      <c r="BJ92">
        <v>3.1638800000000002E-2</v>
      </c>
      <c r="BK92">
        <v>0</v>
      </c>
      <c r="BL92">
        <v>0</v>
      </c>
      <c r="BM92">
        <v>-6.98747E-3</v>
      </c>
      <c r="BN92">
        <v>0</v>
      </c>
      <c r="BO92">
        <v>0</v>
      </c>
      <c r="BP92">
        <v>5.8625900000000002E-2</v>
      </c>
      <c r="BQ92">
        <v>8.6913799999999999E-2</v>
      </c>
      <c r="BR92">
        <v>0.24510499999999999</v>
      </c>
      <c r="BS92">
        <v>2.02483E-2</v>
      </c>
      <c r="BT92">
        <v>0.97231800000000002</v>
      </c>
      <c r="BU92">
        <v>0.56841299999999995</v>
      </c>
      <c r="BV92">
        <v>1642.07</v>
      </c>
      <c r="BW92">
        <v>235.41</v>
      </c>
      <c r="BX92">
        <v>277.07299999999998</v>
      </c>
      <c r="BY92">
        <v>1271.28</v>
      </c>
      <c r="BZ92">
        <v>-4222.1400000000003</v>
      </c>
      <c r="CA92">
        <v>505.55700000000002</v>
      </c>
      <c r="CB92">
        <v>940.84699999999998</v>
      </c>
      <c r="CC92">
        <v>2025.88</v>
      </c>
      <c r="CD92">
        <v>119.621</v>
      </c>
      <c r="CE92">
        <v>2795.6</v>
      </c>
      <c r="CF92">
        <v>3425.83</v>
      </c>
      <c r="CG92">
        <v>73.775199999999998</v>
      </c>
      <c r="CH92">
        <v>0</v>
      </c>
      <c r="CI92">
        <v>0</v>
      </c>
      <c r="CJ92">
        <v>43.1492</v>
      </c>
      <c r="CK92">
        <v>43.1492</v>
      </c>
      <c r="CL92">
        <v>0</v>
      </c>
      <c r="CM92">
        <v>6.27</v>
      </c>
      <c r="CN92">
        <v>0.83</v>
      </c>
      <c r="CO92">
        <v>0.88</v>
      </c>
      <c r="CP92">
        <v>4.07</v>
      </c>
      <c r="CQ92">
        <v>-4.37</v>
      </c>
      <c r="CR92">
        <v>1.75</v>
      </c>
      <c r="CS92">
        <v>5.44</v>
      </c>
      <c r="CT92">
        <v>6.66</v>
      </c>
      <c r="CU92">
        <v>0.42</v>
      </c>
      <c r="CV92">
        <v>21.95</v>
      </c>
      <c r="CW92">
        <v>12.05</v>
      </c>
      <c r="CX92">
        <v>2.5</v>
      </c>
      <c r="CY92">
        <v>0.15</v>
      </c>
      <c r="CZ92">
        <v>0.22</v>
      </c>
      <c r="DA92">
        <v>4.95</v>
      </c>
      <c r="DB92">
        <v>-0.87</v>
      </c>
      <c r="DC92">
        <v>0.5</v>
      </c>
      <c r="DD92">
        <v>2.57</v>
      </c>
      <c r="DE92">
        <v>1.76</v>
      </c>
      <c r="DF92">
        <v>0.12</v>
      </c>
      <c r="DG92">
        <v>11.9</v>
      </c>
      <c r="DH92">
        <v>0.546149</v>
      </c>
      <c r="DI92">
        <v>9.0878699999999996E-3</v>
      </c>
      <c r="DJ92">
        <v>3.1638800000000002E-2</v>
      </c>
      <c r="DK92">
        <v>0.14361299999999999</v>
      </c>
      <c r="DL92">
        <v>-6.98747E-3</v>
      </c>
      <c r="DM92">
        <v>5.8625900000000002E-2</v>
      </c>
      <c r="DN92">
        <v>8.6817800000000001E-2</v>
      </c>
      <c r="DO92">
        <v>0.24510499999999999</v>
      </c>
      <c r="DP92">
        <v>2.02483E-2</v>
      </c>
      <c r="DQ92">
        <v>1.1343000000000001</v>
      </c>
      <c r="DR92">
        <v>0.73048900000000005</v>
      </c>
      <c r="DS92" t="s">
        <v>908</v>
      </c>
      <c r="DT92" t="s">
        <v>700</v>
      </c>
      <c r="DU92" t="s">
        <v>909</v>
      </c>
      <c r="DV92" t="s">
        <v>455</v>
      </c>
      <c r="DW92">
        <v>0.16198000000000001</v>
      </c>
      <c r="DX92">
        <v>0.162076</v>
      </c>
      <c r="EC92">
        <v>7.33</v>
      </c>
      <c r="ED92">
        <v>5.48</v>
      </c>
      <c r="EE92">
        <v>12.05</v>
      </c>
      <c r="EF92">
        <v>0</v>
      </c>
      <c r="EG92">
        <v>2.68</v>
      </c>
      <c r="EH92">
        <v>4.1399999999999997</v>
      </c>
      <c r="EI92">
        <v>2.93</v>
      </c>
      <c r="EJ92">
        <v>4.8899999999999997</v>
      </c>
      <c r="EK92">
        <v>1</v>
      </c>
      <c r="EL92">
        <v>1</v>
      </c>
      <c r="EM92">
        <v>2.6873</v>
      </c>
      <c r="EP92">
        <v>1</v>
      </c>
      <c r="EQ92">
        <v>1</v>
      </c>
      <c r="ER92">
        <v>26.847999999999999</v>
      </c>
      <c r="ES92">
        <v>27.213000000000001</v>
      </c>
      <c r="ET92">
        <v>26.9893</v>
      </c>
      <c r="EU92">
        <v>27.356400000000001</v>
      </c>
      <c r="EV92">
        <v>519.12199999999996</v>
      </c>
      <c r="EW92">
        <v>25.8873</v>
      </c>
      <c r="EX92">
        <v>49.9895</v>
      </c>
      <c r="EY92">
        <v>0</v>
      </c>
      <c r="EZ92">
        <v>0</v>
      </c>
      <c r="FA92">
        <v>-288.58</v>
      </c>
      <c r="FB92">
        <v>0</v>
      </c>
      <c r="FC92">
        <v>0</v>
      </c>
      <c r="FD92">
        <v>110.404</v>
      </c>
      <c r="FE92">
        <v>157.72200000000001</v>
      </c>
      <c r="FF92">
        <v>391.38499999999999</v>
      </c>
      <c r="FG92">
        <v>27.673200000000001</v>
      </c>
      <c r="FH92">
        <v>993.60299999999995</v>
      </c>
      <c r="FI92">
        <v>0</v>
      </c>
      <c r="FJ92">
        <v>561.91999999999996</v>
      </c>
      <c r="FK92">
        <v>0</v>
      </c>
      <c r="FL92">
        <v>252.315</v>
      </c>
      <c r="FM92">
        <v>814.23500000000001</v>
      </c>
      <c r="FN92">
        <v>280.07100000000003</v>
      </c>
      <c r="FO92">
        <v>16.9802</v>
      </c>
      <c r="FP92">
        <v>24.994700000000002</v>
      </c>
      <c r="FQ92">
        <v>119.75</v>
      </c>
      <c r="FR92">
        <v>-96.193399999999997</v>
      </c>
      <c r="FS92">
        <v>55.201799999999999</v>
      </c>
      <c r="FT92">
        <v>78.835300000000004</v>
      </c>
      <c r="FU92">
        <v>195.69200000000001</v>
      </c>
      <c r="FV92">
        <v>13.836600000000001</v>
      </c>
      <c r="FW92">
        <v>689.16899999999998</v>
      </c>
      <c r="FX92">
        <v>0</v>
      </c>
      <c r="FY92">
        <v>0</v>
      </c>
      <c r="FZ92">
        <v>252.315</v>
      </c>
      <c r="GA92">
        <v>252.315</v>
      </c>
      <c r="GB92">
        <v>2.6873</v>
      </c>
      <c r="GC92">
        <v>4223.38</v>
      </c>
      <c r="GD92">
        <v>2669.74</v>
      </c>
      <c r="GE92">
        <v>63.213299999999997</v>
      </c>
      <c r="GF92">
        <v>2.6873</v>
      </c>
      <c r="GG92">
        <v>4223.38</v>
      </c>
      <c r="GH92">
        <v>2248.14</v>
      </c>
      <c r="GI92">
        <v>53.230699999999999</v>
      </c>
      <c r="GJ92">
        <v>0</v>
      </c>
      <c r="GK92">
        <v>0</v>
      </c>
      <c r="GN92" t="s">
        <v>1003</v>
      </c>
    </row>
    <row r="93" spans="1:196" x14ac:dyDescent="0.3">
      <c r="A93" s="110">
        <v>45981.694618055553</v>
      </c>
      <c r="B93" t="s">
        <v>1004</v>
      </c>
      <c r="D93">
        <v>12</v>
      </c>
      <c r="E93">
        <v>1</v>
      </c>
      <c r="F93">
        <v>2100</v>
      </c>
      <c r="G93" t="s">
        <v>452</v>
      </c>
      <c r="H93" t="s">
        <v>456</v>
      </c>
      <c r="I93">
        <v>-6.74</v>
      </c>
      <c r="J93">
        <v>-6.89</v>
      </c>
      <c r="K93">
        <v>-3.55</v>
      </c>
      <c r="L93">
        <v>48</v>
      </c>
      <c r="M93">
        <v>1518.58</v>
      </c>
      <c r="N93">
        <v>179.06700000000001</v>
      </c>
      <c r="O93">
        <v>277.07299999999998</v>
      </c>
      <c r="P93">
        <v>0</v>
      </c>
      <c r="Q93">
        <v>0</v>
      </c>
      <c r="R93">
        <v>-4222.1400000000003</v>
      </c>
      <c r="S93">
        <v>0</v>
      </c>
      <c r="T93">
        <v>0</v>
      </c>
      <c r="U93">
        <v>505.55700000000002</v>
      </c>
      <c r="V93">
        <v>940.41700000000003</v>
      </c>
      <c r="W93">
        <v>2025.88</v>
      </c>
      <c r="X93">
        <v>119.621</v>
      </c>
      <c r="Y93">
        <v>1344.05</v>
      </c>
      <c r="Z93">
        <v>1974.72</v>
      </c>
      <c r="AA93">
        <v>41.1113</v>
      </c>
      <c r="AB93">
        <v>0</v>
      </c>
      <c r="AC93">
        <v>201.57900000000001</v>
      </c>
      <c r="AD93">
        <v>0</v>
      </c>
      <c r="AE93">
        <v>43.1492</v>
      </c>
      <c r="AF93">
        <v>244.72800000000001</v>
      </c>
      <c r="AG93">
        <v>201.57900000000001</v>
      </c>
      <c r="AH93">
        <v>5.83</v>
      </c>
      <c r="AI93">
        <v>0.62</v>
      </c>
      <c r="AJ93">
        <v>0.88</v>
      </c>
      <c r="AK93">
        <v>11.46</v>
      </c>
      <c r="AL93">
        <v>0</v>
      </c>
      <c r="AM93">
        <v>-4.22</v>
      </c>
      <c r="AN93">
        <v>0</v>
      </c>
      <c r="AO93">
        <v>0</v>
      </c>
      <c r="AP93">
        <v>1.75</v>
      </c>
      <c r="AQ93">
        <v>5.44</v>
      </c>
      <c r="AR93">
        <v>6.66</v>
      </c>
      <c r="AS93">
        <v>0.42</v>
      </c>
      <c r="AT93">
        <v>28.84</v>
      </c>
      <c r="AU93">
        <v>18.79</v>
      </c>
      <c r="AV93">
        <v>2.34</v>
      </c>
      <c r="AW93">
        <v>0.12</v>
      </c>
      <c r="AX93">
        <v>0.22</v>
      </c>
      <c r="AY93">
        <v>8.69</v>
      </c>
      <c r="AZ93">
        <v>-0.87</v>
      </c>
      <c r="BA93">
        <v>0</v>
      </c>
      <c r="BB93">
        <v>0</v>
      </c>
      <c r="BC93">
        <v>0.5</v>
      </c>
      <c r="BD93">
        <v>2.57</v>
      </c>
      <c r="BE93">
        <v>1.76</v>
      </c>
      <c r="BF93">
        <v>0.12</v>
      </c>
      <c r="BG93">
        <v>15.45</v>
      </c>
      <c r="BH93">
        <v>0.527779</v>
      </c>
      <c r="BI93">
        <v>8.9954100000000006E-3</v>
      </c>
      <c r="BJ93">
        <v>3.1638800000000002E-2</v>
      </c>
      <c r="BK93">
        <v>0</v>
      </c>
      <c r="BL93">
        <v>0</v>
      </c>
      <c r="BM93">
        <v>-6.98747E-3</v>
      </c>
      <c r="BN93">
        <v>0</v>
      </c>
      <c r="BO93">
        <v>0</v>
      </c>
      <c r="BP93">
        <v>5.8625900000000002E-2</v>
      </c>
      <c r="BQ93">
        <v>8.6913799999999999E-2</v>
      </c>
      <c r="BR93">
        <v>0.24510499999999999</v>
      </c>
      <c r="BS93">
        <v>2.02483E-2</v>
      </c>
      <c r="BT93">
        <v>0.97231800000000002</v>
      </c>
      <c r="BU93">
        <v>0.56841299999999995</v>
      </c>
      <c r="BV93">
        <v>1642.07</v>
      </c>
      <c r="BW93">
        <v>235.41</v>
      </c>
      <c r="BX93">
        <v>277.07299999999998</v>
      </c>
      <c r="BY93">
        <v>1271.28</v>
      </c>
      <c r="BZ93">
        <v>-4222.1400000000003</v>
      </c>
      <c r="CA93">
        <v>505.55700000000002</v>
      </c>
      <c r="CB93">
        <v>940.84699999999998</v>
      </c>
      <c r="CC93">
        <v>2025.88</v>
      </c>
      <c r="CD93">
        <v>119.621</v>
      </c>
      <c r="CE93">
        <v>2795.6</v>
      </c>
      <c r="CF93">
        <v>3425.83</v>
      </c>
      <c r="CG93">
        <v>73.775199999999998</v>
      </c>
      <c r="CH93">
        <v>0</v>
      </c>
      <c r="CI93">
        <v>0</v>
      </c>
      <c r="CJ93">
        <v>43.1492</v>
      </c>
      <c r="CK93">
        <v>43.1492</v>
      </c>
      <c r="CL93">
        <v>0</v>
      </c>
      <c r="CM93">
        <v>6.27</v>
      </c>
      <c r="CN93">
        <v>0.83</v>
      </c>
      <c r="CO93">
        <v>0.88</v>
      </c>
      <c r="CP93">
        <v>4.07</v>
      </c>
      <c r="CQ93">
        <v>-4.37</v>
      </c>
      <c r="CR93">
        <v>1.75</v>
      </c>
      <c r="CS93">
        <v>5.44</v>
      </c>
      <c r="CT93">
        <v>6.66</v>
      </c>
      <c r="CU93">
        <v>0.42</v>
      </c>
      <c r="CV93">
        <v>21.95</v>
      </c>
      <c r="CW93">
        <v>12.05</v>
      </c>
      <c r="CX93">
        <v>2.5</v>
      </c>
      <c r="CY93">
        <v>0.15</v>
      </c>
      <c r="CZ93">
        <v>0.22</v>
      </c>
      <c r="DA93">
        <v>4.95</v>
      </c>
      <c r="DB93">
        <v>-0.87</v>
      </c>
      <c r="DC93">
        <v>0.5</v>
      </c>
      <c r="DD93">
        <v>2.57</v>
      </c>
      <c r="DE93">
        <v>1.76</v>
      </c>
      <c r="DF93">
        <v>0.12</v>
      </c>
      <c r="DG93">
        <v>11.9</v>
      </c>
      <c r="DH93">
        <v>0.546149</v>
      </c>
      <c r="DI93">
        <v>9.0878699999999996E-3</v>
      </c>
      <c r="DJ93">
        <v>3.1638800000000002E-2</v>
      </c>
      <c r="DK93">
        <v>0.14361299999999999</v>
      </c>
      <c r="DL93">
        <v>-6.98747E-3</v>
      </c>
      <c r="DM93">
        <v>5.8625900000000002E-2</v>
      </c>
      <c r="DN93">
        <v>8.6817800000000001E-2</v>
      </c>
      <c r="DO93">
        <v>0.24510499999999999</v>
      </c>
      <c r="DP93">
        <v>2.02483E-2</v>
      </c>
      <c r="DQ93">
        <v>1.1343000000000001</v>
      </c>
      <c r="DR93">
        <v>0.73048900000000005</v>
      </c>
      <c r="DS93" t="s">
        <v>908</v>
      </c>
      <c r="DT93" t="s">
        <v>700</v>
      </c>
      <c r="DU93" t="s">
        <v>909</v>
      </c>
      <c r="DV93" t="s">
        <v>455</v>
      </c>
      <c r="DW93">
        <v>0.16198000000000001</v>
      </c>
      <c r="DX93">
        <v>0.162076</v>
      </c>
      <c r="EC93">
        <v>7.33</v>
      </c>
      <c r="ED93">
        <v>11.46</v>
      </c>
      <c r="EE93">
        <v>12.05</v>
      </c>
      <c r="EF93">
        <v>0</v>
      </c>
      <c r="EG93">
        <v>2.68</v>
      </c>
      <c r="EH93">
        <v>8.69</v>
      </c>
      <c r="EI93">
        <v>2.93</v>
      </c>
      <c r="EJ93">
        <v>4.8899999999999997</v>
      </c>
      <c r="EK93">
        <v>1</v>
      </c>
      <c r="EL93">
        <v>1</v>
      </c>
      <c r="EM93">
        <v>2.6873</v>
      </c>
      <c r="EP93">
        <v>1</v>
      </c>
      <c r="EQ93">
        <v>1</v>
      </c>
      <c r="ER93">
        <v>26.847999999999999</v>
      </c>
      <c r="ES93">
        <v>27.213000000000001</v>
      </c>
      <c r="ET93">
        <v>26.9893</v>
      </c>
      <c r="EU93">
        <v>27.356400000000001</v>
      </c>
      <c r="EV93">
        <v>519.12199999999996</v>
      </c>
      <c r="EW93">
        <v>25.8873</v>
      </c>
      <c r="EX93">
        <v>49.9895</v>
      </c>
      <c r="EY93">
        <v>0</v>
      </c>
      <c r="EZ93">
        <v>0</v>
      </c>
      <c r="FA93">
        <v>-288.58</v>
      </c>
      <c r="FB93">
        <v>0</v>
      </c>
      <c r="FC93">
        <v>0</v>
      </c>
      <c r="FD93">
        <v>110.404</v>
      </c>
      <c r="FE93">
        <v>157.72200000000001</v>
      </c>
      <c r="FF93">
        <v>391.38499999999999</v>
      </c>
      <c r="FG93">
        <v>27.673200000000001</v>
      </c>
      <c r="FH93">
        <v>993.60299999999995</v>
      </c>
      <c r="FI93">
        <v>0</v>
      </c>
      <c r="FJ93">
        <v>1178.73</v>
      </c>
      <c r="FK93">
        <v>0</v>
      </c>
      <c r="FL93">
        <v>252.315</v>
      </c>
      <c r="FM93">
        <v>1431.05</v>
      </c>
      <c r="FN93">
        <v>280.07100000000003</v>
      </c>
      <c r="FO93">
        <v>16.9802</v>
      </c>
      <c r="FP93">
        <v>24.994700000000002</v>
      </c>
      <c r="FQ93">
        <v>119.75</v>
      </c>
      <c r="FR93">
        <v>-96.193399999999997</v>
      </c>
      <c r="FS93">
        <v>55.201799999999999</v>
      </c>
      <c r="FT93">
        <v>78.835300000000004</v>
      </c>
      <c r="FU93">
        <v>195.69200000000001</v>
      </c>
      <c r="FV93">
        <v>13.836600000000001</v>
      </c>
      <c r="FW93">
        <v>689.16899999999998</v>
      </c>
      <c r="FX93">
        <v>0</v>
      </c>
      <c r="FY93">
        <v>0</v>
      </c>
      <c r="FZ93">
        <v>252.315</v>
      </c>
      <c r="GA93">
        <v>252.315</v>
      </c>
      <c r="GB93">
        <v>2.6873</v>
      </c>
      <c r="GC93">
        <v>4223.38</v>
      </c>
      <c r="GD93">
        <v>2669.74</v>
      </c>
      <c r="GE93">
        <v>63.213299999999997</v>
      </c>
      <c r="GF93">
        <v>2.6873</v>
      </c>
      <c r="GG93">
        <v>4223.38</v>
      </c>
      <c r="GH93">
        <v>2248.14</v>
      </c>
      <c r="GI93">
        <v>53.230699999999999</v>
      </c>
      <c r="GJ93">
        <v>0</v>
      </c>
      <c r="GK93">
        <v>0</v>
      </c>
      <c r="GN93" t="s">
        <v>1005</v>
      </c>
    </row>
    <row r="94" spans="1:196" x14ac:dyDescent="0.3">
      <c r="A94" s="110">
        <v>45981.695381944446</v>
      </c>
      <c r="B94" t="s">
        <v>1006</v>
      </c>
      <c r="D94">
        <v>12</v>
      </c>
      <c r="E94">
        <v>1</v>
      </c>
      <c r="F94">
        <v>2100</v>
      </c>
      <c r="G94" t="s">
        <v>452</v>
      </c>
      <c r="H94" t="s">
        <v>456</v>
      </c>
      <c r="I94">
        <v>-3.37</v>
      </c>
      <c r="J94">
        <v>-2.65</v>
      </c>
      <c r="K94">
        <v>3.24</v>
      </c>
      <c r="L94">
        <v>48</v>
      </c>
      <c r="M94">
        <v>1516.14</v>
      </c>
      <c r="N94">
        <v>179.29</v>
      </c>
      <c r="O94">
        <v>277.07299999999998</v>
      </c>
      <c r="P94">
        <v>2612.0100000000002</v>
      </c>
      <c r="Q94">
        <v>0</v>
      </c>
      <c r="R94">
        <v>-4222.1400000000003</v>
      </c>
      <c r="S94">
        <v>0</v>
      </c>
      <c r="T94">
        <v>0</v>
      </c>
      <c r="U94">
        <v>505.55700000000002</v>
      </c>
      <c r="V94">
        <v>941.03899999999999</v>
      </c>
      <c r="W94">
        <v>2025.88</v>
      </c>
      <c r="X94">
        <v>119.621</v>
      </c>
      <c r="Y94">
        <v>3954.47</v>
      </c>
      <c r="Z94">
        <v>4584.51</v>
      </c>
      <c r="AA94">
        <v>41.224600000000002</v>
      </c>
      <c r="AB94">
        <v>0</v>
      </c>
      <c r="AC94">
        <v>0</v>
      </c>
      <c r="AD94">
        <v>0</v>
      </c>
      <c r="AE94">
        <v>43.1492</v>
      </c>
      <c r="AF94">
        <v>43.1492</v>
      </c>
      <c r="AG94">
        <v>0</v>
      </c>
      <c r="AH94">
        <v>5.82</v>
      </c>
      <c r="AI94">
        <v>0.62</v>
      </c>
      <c r="AJ94">
        <v>0.88</v>
      </c>
      <c r="AK94">
        <v>8.1</v>
      </c>
      <c r="AL94">
        <v>0</v>
      </c>
      <c r="AM94">
        <v>-5.9</v>
      </c>
      <c r="AN94">
        <v>0</v>
      </c>
      <c r="AO94">
        <v>0</v>
      </c>
      <c r="AP94">
        <v>1.75</v>
      </c>
      <c r="AQ94">
        <v>5.44</v>
      </c>
      <c r="AR94">
        <v>6.66</v>
      </c>
      <c r="AS94">
        <v>0.42</v>
      </c>
      <c r="AT94">
        <v>23.79</v>
      </c>
      <c r="AU94">
        <v>15.42</v>
      </c>
      <c r="AV94">
        <v>2.33</v>
      </c>
      <c r="AW94">
        <v>0.12</v>
      </c>
      <c r="AX94">
        <v>0.22</v>
      </c>
      <c r="AY94">
        <v>1.91</v>
      </c>
      <c r="AZ94">
        <v>-0.87</v>
      </c>
      <c r="BA94">
        <v>0</v>
      </c>
      <c r="BB94">
        <v>0</v>
      </c>
      <c r="BC94">
        <v>0.5</v>
      </c>
      <c r="BD94">
        <v>2.57</v>
      </c>
      <c r="BE94">
        <v>1.76</v>
      </c>
      <c r="BF94">
        <v>0.12</v>
      </c>
      <c r="BG94">
        <v>8.66</v>
      </c>
      <c r="BH94">
        <v>0.52718900000000002</v>
      </c>
      <c r="BI94">
        <v>9.0029199999999993E-3</v>
      </c>
      <c r="BJ94">
        <v>3.1638800000000002E-2</v>
      </c>
      <c r="BK94">
        <v>0.18745200000000001</v>
      </c>
      <c r="BL94">
        <v>0</v>
      </c>
      <c r="BM94">
        <v>-6.98747E-3</v>
      </c>
      <c r="BN94">
        <v>0</v>
      </c>
      <c r="BO94">
        <v>0</v>
      </c>
      <c r="BP94">
        <v>5.8625900000000002E-2</v>
      </c>
      <c r="BQ94">
        <v>8.6998199999999998E-2</v>
      </c>
      <c r="BR94">
        <v>0.24510499999999999</v>
      </c>
      <c r="BS94">
        <v>2.02483E-2</v>
      </c>
      <c r="BT94">
        <v>1.15927</v>
      </c>
      <c r="BU94">
        <v>0.75528300000000004</v>
      </c>
      <c r="BV94">
        <v>1642.07</v>
      </c>
      <c r="BW94">
        <v>235.41</v>
      </c>
      <c r="BX94">
        <v>277.07299999999998</v>
      </c>
      <c r="BY94">
        <v>1271.28</v>
      </c>
      <c r="BZ94">
        <v>-4222.1400000000003</v>
      </c>
      <c r="CA94">
        <v>505.55700000000002</v>
      </c>
      <c r="CB94">
        <v>940.84699999999998</v>
      </c>
      <c r="CC94">
        <v>2025.88</v>
      </c>
      <c r="CD94">
        <v>119.621</v>
      </c>
      <c r="CE94">
        <v>2795.6</v>
      </c>
      <c r="CF94">
        <v>3425.83</v>
      </c>
      <c r="CG94">
        <v>73.775199999999998</v>
      </c>
      <c r="CH94">
        <v>0</v>
      </c>
      <c r="CI94">
        <v>0</v>
      </c>
      <c r="CJ94">
        <v>43.1492</v>
      </c>
      <c r="CK94">
        <v>43.1492</v>
      </c>
      <c r="CL94">
        <v>0</v>
      </c>
      <c r="CM94">
        <v>6.27</v>
      </c>
      <c r="CN94">
        <v>0.83</v>
      </c>
      <c r="CO94">
        <v>0.88</v>
      </c>
      <c r="CP94">
        <v>4.07</v>
      </c>
      <c r="CQ94">
        <v>-5.18</v>
      </c>
      <c r="CR94">
        <v>1.75</v>
      </c>
      <c r="CS94">
        <v>5.44</v>
      </c>
      <c r="CT94">
        <v>6.66</v>
      </c>
      <c r="CU94">
        <v>0.42</v>
      </c>
      <c r="CV94">
        <v>21.14</v>
      </c>
      <c r="CW94">
        <v>12.05</v>
      </c>
      <c r="CX94">
        <v>2.5</v>
      </c>
      <c r="CY94">
        <v>0.15</v>
      </c>
      <c r="CZ94">
        <v>0.22</v>
      </c>
      <c r="DA94">
        <v>4.95</v>
      </c>
      <c r="DB94">
        <v>-0.87</v>
      </c>
      <c r="DC94">
        <v>0.5</v>
      </c>
      <c r="DD94">
        <v>2.57</v>
      </c>
      <c r="DE94">
        <v>1.76</v>
      </c>
      <c r="DF94">
        <v>0.12</v>
      </c>
      <c r="DG94">
        <v>11.9</v>
      </c>
      <c r="DH94">
        <v>0.546149</v>
      </c>
      <c r="DI94">
        <v>9.0878699999999996E-3</v>
      </c>
      <c r="DJ94">
        <v>3.1638800000000002E-2</v>
      </c>
      <c r="DK94">
        <v>0.14361299999999999</v>
      </c>
      <c r="DL94">
        <v>-6.98747E-3</v>
      </c>
      <c r="DM94">
        <v>5.8625900000000002E-2</v>
      </c>
      <c r="DN94">
        <v>8.6817800000000001E-2</v>
      </c>
      <c r="DO94">
        <v>0.24510499999999999</v>
      </c>
      <c r="DP94">
        <v>2.02483E-2</v>
      </c>
      <c r="DQ94">
        <v>1.1343000000000001</v>
      </c>
      <c r="DR94">
        <v>0.73048900000000005</v>
      </c>
      <c r="DS94" t="s">
        <v>908</v>
      </c>
      <c r="DT94" t="s">
        <v>700</v>
      </c>
      <c r="DU94" t="s">
        <v>909</v>
      </c>
      <c r="DV94" t="s">
        <v>455</v>
      </c>
      <c r="DW94">
        <v>-2.4974199999999998E-2</v>
      </c>
      <c r="DX94">
        <v>-2.4793800000000001E-2</v>
      </c>
      <c r="EC94">
        <v>15.42</v>
      </c>
      <c r="ED94">
        <v>0</v>
      </c>
      <c r="EE94">
        <v>12.05</v>
      </c>
      <c r="EF94">
        <v>0</v>
      </c>
      <c r="EG94">
        <v>4.58</v>
      </c>
      <c r="EH94">
        <v>0</v>
      </c>
      <c r="EI94">
        <v>2.93</v>
      </c>
      <c r="EJ94">
        <v>4.8899999999999997</v>
      </c>
      <c r="EK94">
        <v>1</v>
      </c>
      <c r="EL94">
        <v>1</v>
      </c>
      <c r="EM94">
        <v>2.6873</v>
      </c>
      <c r="EP94">
        <v>1</v>
      </c>
      <c r="EQ94">
        <v>1</v>
      </c>
      <c r="ER94">
        <v>26.847999999999999</v>
      </c>
      <c r="ES94">
        <v>27.213000000000001</v>
      </c>
      <c r="ET94">
        <v>26.9893</v>
      </c>
      <c r="EU94">
        <v>27.356400000000001</v>
      </c>
      <c r="EV94">
        <v>518.37</v>
      </c>
      <c r="EW94">
        <v>25.924700000000001</v>
      </c>
      <c r="EX94">
        <v>49.9895</v>
      </c>
      <c r="EY94">
        <v>425.13099999999997</v>
      </c>
      <c r="EZ94">
        <v>0</v>
      </c>
      <c r="FA94">
        <v>-288.58</v>
      </c>
      <c r="FB94">
        <v>0</v>
      </c>
      <c r="FC94">
        <v>0</v>
      </c>
      <c r="FD94">
        <v>110.404</v>
      </c>
      <c r="FE94">
        <v>157.846</v>
      </c>
      <c r="FF94">
        <v>391.38499999999999</v>
      </c>
      <c r="FG94">
        <v>27.673200000000001</v>
      </c>
      <c r="FH94">
        <v>1418.14</v>
      </c>
      <c r="FI94">
        <v>0</v>
      </c>
      <c r="FJ94">
        <v>0</v>
      </c>
      <c r="FK94">
        <v>0</v>
      </c>
      <c r="FL94">
        <v>252.315</v>
      </c>
      <c r="FM94">
        <v>252.315</v>
      </c>
      <c r="FN94">
        <v>280.07100000000003</v>
      </c>
      <c r="FO94">
        <v>16.9802</v>
      </c>
      <c r="FP94">
        <v>24.994700000000002</v>
      </c>
      <c r="FQ94">
        <v>119.75</v>
      </c>
      <c r="FR94">
        <v>-96.193399999999997</v>
      </c>
      <c r="FS94">
        <v>55.201799999999999</v>
      </c>
      <c r="FT94">
        <v>78.835300000000004</v>
      </c>
      <c r="FU94">
        <v>195.69200000000001</v>
      </c>
      <c r="FV94">
        <v>13.836600000000001</v>
      </c>
      <c r="FW94">
        <v>689.16899999999998</v>
      </c>
      <c r="FX94">
        <v>0</v>
      </c>
      <c r="FY94">
        <v>0</v>
      </c>
      <c r="FZ94">
        <v>252.315</v>
      </c>
      <c r="GA94">
        <v>252.315</v>
      </c>
      <c r="GB94">
        <v>2.6873</v>
      </c>
      <c r="GC94">
        <v>4223.38</v>
      </c>
      <c r="GD94">
        <v>1930.06</v>
      </c>
      <c r="GE94">
        <v>45.699300000000001</v>
      </c>
      <c r="GF94">
        <v>2.6873</v>
      </c>
      <c r="GG94">
        <v>4223.38</v>
      </c>
      <c r="GH94">
        <v>2248.14</v>
      </c>
      <c r="GI94">
        <v>53.230699999999999</v>
      </c>
      <c r="GJ94">
        <v>0</v>
      </c>
      <c r="GK94">
        <v>0</v>
      </c>
      <c r="GN94" t="s">
        <v>1007</v>
      </c>
    </row>
    <row r="95" spans="1:196" x14ac:dyDescent="0.3">
      <c r="A95" s="110">
        <v>45981.696134259262</v>
      </c>
      <c r="B95" t="s">
        <v>1008</v>
      </c>
      <c r="D95">
        <v>12</v>
      </c>
      <c r="E95">
        <v>1</v>
      </c>
      <c r="F95">
        <v>2100</v>
      </c>
      <c r="G95" t="s">
        <v>452</v>
      </c>
      <c r="H95" t="s">
        <v>453</v>
      </c>
      <c r="I95">
        <v>1.94</v>
      </c>
      <c r="J95">
        <v>1.62</v>
      </c>
      <c r="K95">
        <v>4.4400000000000004</v>
      </c>
      <c r="L95">
        <v>48</v>
      </c>
      <c r="M95">
        <v>1511.74</v>
      </c>
      <c r="N95">
        <v>179.75399999999999</v>
      </c>
      <c r="O95">
        <v>277.07299999999998</v>
      </c>
      <c r="P95">
        <v>881.38199999999995</v>
      </c>
      <c r="Q95">
        <v>0</v>
      </c>
      <c r="R95">
        <v>-4222.1400000000003</v>
      </c>
      <c r="S95">
        <v>0</v>
      </c>
      <c r="T95">
        <v>0</v>
      </c>
      <c r="U95">
        <v>505.55700000000002</v>
      </c>
      <c r="V95">
        <v>942.26499999999999</v>
      </c>
      <c r="W95">
        <v>2025.88</v>
      </c>
      <c r="X95">
        <v>119.621</v>
      </c>
      <c r="Y95">
        <v>2221.14</v>
      </c>
      <c r="Z95">
        <v>2849.95</v>
      </c>
      <c r="AA95">
        <v>41.486899999999999</v>
      </c>
      <c r="AB95">
        <v>0</v>
      </c>
      <c r="AC95">
        <v>0</v>
      </c>
      <c r="AD95">
        <v>0</v>
      </c>
      <c r="AE95">
        <v>43.1492</v>
      </c>
      <c r="AF95">
        <v>43.1492</v>
      </c>
      <c r="AG95">
        <v>0</v>
      </c>
      <c r="AH95">
        <v>5.8</v>
      </c>
      <c r="AI95">
        <v>0.62</v>
      </c>
      <c r="AJ95">
        <v>0.88</v>
      </c>
      <c r="AK95">
        <v>2.81</v>
      </c>
      <c r="AL95">
        <v>0</v>
      </c>
      <c r="AM95">
        <v>-4.87</v>
      </c>
      <c r="AN95">
        <v>0</v>
      </c>
      <c r="AO95">
        <v>0</v>
      </c>
      <c r="AP95">
        <v>1.75</v>
      </c>
      <c r="AQ95">
        <v>5.45</v>
      </c>
      <c r="AR95">
        <v>6.66</v>
      </c>
      <c r="AS95">
        <v>0.42</v>
      </c>
      <c r="AT95">
        <v>19.52</v>
      </c>
      <c r="AU95">
        <v>10.11</v>
      </c>
      <c r="AV95">
        <v>2.33</v>
      </c>
      <c r="AW95">
        <v>0.12</v>
      </c>
      <c r="AX95">
        <v>0.22</v>
      </c>
      <c r="AY95">
        <v>0.71</v>
      </c>
      <c r="AZ95">
        <v>-0.87</v>
      </c>
      <c r="BA95">
        <v>0</v>
      </c>
      <c r="BB95">
        <v>0</v>
      </c>
      <c r="BC95">
        <v>0.5</v>
      </c>
      <c r="BD95">
        <v>2.57</v>
      </c>
      <c r="BE95">
        <v>1.76</v>
      </c>
      <c r="BF95">
        <v>0.12</v>
      </c>
      <c r="BG95">
        <v>7.46</v>
      </c>
      <c r="BH95">
        <v>0.52612000000000003</v>
      </c>
      <c r="BI95">
        <v>9.0047700000000005E-3</v>
      </c>
      <c r="BJ95">
        <v>3.1638800000000002E-2</v>
      </c>
      <c r="BK95">
        <v>8.7701799999999996E-2</v>
      </c>
      <c r="BL95">
        <v>0</v>
      </c>
      <c r="BM95">
        <v>-6.98747E-3</v>
      </c>
      <c r="BN95">
        <v>0</v>
      </c>
      <c r="BO95">
        <v>0</v>
      </c>
      <c r="BP95">
        <v>5.8625900000000002E-2</v>
      </c>
      <c r="BQ95">
        <v>8.7157700000000005E-2</v>
      </c>
      <c r="BR95">
        <v>0.24510499999999999</v>
      </c>
      <c r="BS95">
        <v>2.02483E-2</v>
      </c>
      <c r="BT95">
        <v>1.0586100000000001</v>
      </c>
      <c r="BU95">
        <v>0.65446499999999996</v>
      </c>
      <c r="BV95">
        <v>1642.07</v>
      </c>
      <c r="BW95">
        <v>235.41</v>
      </c>
      <c r="BX95">
        <v>277.07299999999998</v>
      </c>
      <c r="BY95">
        <v>1271.28</v>
      </c>
      <c r="BZ95">
        <v>-4222.1400000000003</v>
      </c>
      <c r="CA95">
        <v>505.55700000000002</v>
      </c>
      <c r="CB95">
        <v>940.84699999999998</v>
      </c>
      <c r="CC95">
        <v>2025.88</v>
      </c>
      <c r="CD95">
        <v>119.621</v>
      </c>
      <c r="CE95">
        <v>2795.6</v>
      </c>
      <c r="CF95">
        <v>3425.83</v>
      </c>
      <c r="CG95">
        <v>73.775199999999998</v>
      </c>
      <c r="CH95">
        <v>0</v>
      </c>
      <c r="CI95">
        <v>0</v>
      </c>
      <c r="CJ95">
        <v>43.1492</v>
      </c>
      <c r="CK95">
        <v>43.1492</v>
      </c>
      <c r="CL95">
        <v>0</v>
      </c>
      <c r="CM95">
        <v>6.27</v>
      </c>
      <c r="CN95">
        <v>0.83</v>
      </c>
      <c r="CO95">
        <v>0.88</v>
      </c>
      <c r="CP95">
        <v>4.07</v>
      </c>
      <c r="CQ95">
        <v>-5.18</v>
      </c>
      <c r="CR95">
        <v>1.75</v>
      </c>
      <c r="CS95">
        <v>5.44</v>
      </c>
      <c r="CT95">
        <v>6.66</v>
      </c>
      <c r="CU95">
        <v>0.42</v>
      </c>
      <c r="CV95">
        <v>21.14</v>
      </c>
      <c r="CW95">
        <v>12.05</v>
      </c>
      <c r="CX95">
        <v>2.5</v>
      </c>
      <c r="CY95">
        <v>0.15</v>
      </c>
      <c r="CZ95">
        <v>0.22</v>
      </c>
      <c r="DA95">
        <v>4.95</v>
      </c>
      <c r="DB95">
        <v>-0.87</v>
      </c>
      <c r="DC95">
        <v>0.5</v>
      </c>
      <c r="DD95">
        <v>2.57</v>
      </c>
      <c r="DE95">
        <v>1.76</v>
      </c>
      <c r="DF95">
        <v>0.12</v>
      </c>
      <c r="DG95">
        <v>11.9</v>
      </c>
      <c r="DH95">
        <v>0.546149</v>
      </c>
      <c r="DI95">
        <v>9.0878699999999996E-3</v>
      </c>
      <c r="DJ95">
        <v>3.1638800000000002E-2</v>
      </c>
      <c r="DK95">
        <v>0.14361299999999999</v>
      </c>
      <c r="DL95">
        <v>-6.98747E-3</v>
      </c>
      <c r="DM95">
        <v>5.8625900000000002E-2</v>
      </c>
      <c r="DN95">
        <v>8.6817800000000001E-2</v>
      </c>
      <c r="DO95">
        <v>0.24510499999999999</v>
      </c>
      <c r="DP95">
        <v>2.02483E-2</v>
      </c>
      <c r="DQ95">
        <v>1.1343000000000001</v>
      </c>
      <c r="DR95">
        <v>0.73048900000000005</v>
      </c>
      <c r="DS95" t="s">
        <v>908</v>
      </c>
      <c r="DT95" t="s">
        <v>700</v>
      </c>
      <c r="DU95" t="s">
        <v>909</v>
      </c>
      <c r="DV95" t="s">
        <v>455</v>
      </c>
      <c r="DW95">
        <v>7.5683600000000004E-2</v>
      </c>
      <c r="DX95">
        <v>7.6023499999999994E-2</v>
      </c>
      <c r="EC95">
        <v>10.11</v>
      </c>
      <c r="ED95">
        <v>0</v>
      </c>
      <c r="EE95">
        <v>12.05</v>
      </c>
      <c r="EF95">
        <v>0</v>
      </c>
      <c r="EG95">
        <v>3.38</v>
      </c>
      <c r="EH95">
        <v>0</v>
      </c>
      <c r="EI95">
        <v>2.93</v>
      </c>
      <c r="EJ95">
        <v>4.8899999999999997</v>
      </c>
      <c r="EK95">
        <v>1</v>
      </c>
      <c r="EL95">
        <v>1</v>
      </c>
      <c r="EM95">
        <v>2.6873</v>
      </c>
      <c r="EP95">
        <v>1</v>
      </c>
      <c r="EQ95">
        <v>1</v>
      </c>
      <c r="ER95">
        <v>26.847999999999999</v>
      </c>
      <c r="ES95">
        <v>27.213000000000001</v>
      </c>
      <c r="ET95">
        <v>26.9893</v>
      </c>
      <c r="EU95">
        <v>27.356400000000001</v>
      </c>
      <c r="EV95">
        <v>517.01400000000001</v>
      </c>
      <c r="EW95">
        <v>26.000699999999998</v>
      </c>
      <c r="EX95">
        <v>49.9895</v>
      </c>
      <c r="EY95">
        <v>157.45699999999999</v>
      </c>
      <c r="EZ95">
        <v>0</v>
      </c>
      <c r="FA95">
        <v>-288.58</v>
      </c>
      <c r="FB95">
        <v>0</v>
      </c>
      <c r="FC95">
        <v>0</v>
      </c>
      <c r="FD95">
        <v>110.404</v>
      </c>
      <c r="FE95">
        <v>158.08199999999999</v>
      </c>
      <c r="FF95">
        <v>391.38499999999999</v>
      </c>
      <c r="FG95">
        <v>27.673200000000001</v>
      </c>
      <c r="FH95">
        <v>1149.43</v>
      </c>
      <c r="FI95">
        <v>0</v>
      </c>
      <c r="FJ95">
        <v>0</v>
      </c>
      <c r="FK95">
        <v>0</v>
      </c>
      <c r="FL95">
        <v>252.315</v>
      </c>
      <c r="FM95">
        <v>252.315</v>
      </c>
      <c r="FN95">
        <v>280.07100000000003</v>
      </c>
      <c r="FO95">
        <v>16.9802</v>
      </c>
      <c r="FP95">
        <v>24.994700000000002</v>
      </c>
      <c r="FQ95">
        <v>119.75</v>
      </c>
      <c r="FR95">
        <v>-96.193399999999997</v>
      </c>
      <c r="FS95">
        <v>55.201799999999999</v>
      </c>
      <c r="FT95">
        <v>78.835300000000004</v>
      </c>
      <c r="FU95">
        <v>195.69200000000001</v>
      </c>
      <c r="FV95">
        <v>13.836600000000001</v>
      </c>
      <c r="FW95">
        <v>689.16899999999998</v>
      </c>
      <c r="FX95">
        <v>0</v>
      </c>
      <c r="FY95">
        <v>0</v>
      </c>
      <c r="FZ95">
        <v>252.315</v>
      </c>
      <c r="GA95">
        <v>252.315</v>
      </c>
      <c r="GB95">
        <v>2.6873</v>
      </c>
      <c r="GC95">
        <v>4223.38</v>
      </c>
      <c r="GD95">
        <v>2384.21</v>
      </c>
      <c r="GE95">
        <v>56.452599999999997</v>
      </c>
      <c r="GF95">
        <v>2.6873</v>
      </c>
      <c r="GG95">
        <v>4223.38</v>
      </c>
      <c r="GH95">
        <v>2248.14</v>
      </c>
      <c r="GI95">
        <v>53.230699999999999</v>
      </c>
      <c r="GJ95">
        <v>0</v>
      </c>
      <c r="GK95">
        <v>0</v>
      </c>
      <c r="GN95" t="s">
        <v>1009</v>
      </c>
    </row>
    <row r="96" spans="1:196" x14ac:dyDescent="0.3">
      <c r="A96" s="110">
        <v>45981.696898148148</v>
      </c>
      <c r="B96" t="s">
        <v>1010</v>
      </c>
      <c r="D96">
        <v>12</v>
      </c>
      <c r="E96">
        <v>1</v>
      </c>
      <c r="F96">
        <v>2100</v>
      </c>
      <c r="G96" t="s">
        <v>452</v>
      </c>
      <c r="H96" t="s">
        <v>453</v>
      </c>
      <c r="I96">
        <v>0.28999999999999998</v>
      </c>
      <c r="J96">
        <v>0.28000000000000003</v>
      </c>
      <c r="K96">
        <v>3.95</v>
      </c>
      <c r="L96">
        <v>49</v>
      </c>
      <c r="M96">
        <v>1531.45</v>
      </c>
      <c r="N96">
        <v>176.892</v>
      </c>
      <c r="O96">
        <v>277.07299999999998</v>
      </c>
      <c r="P96">
        <v>1361.64</v>
      </c>
      <c r="Q96">
        <v>0</v>
      </c>
      <c r="R96">
        <v>-4222.1400000000003</v>
      </c>
      <c r="S96">
        <v>0</v>
      </c>
      <c r="T96">
        <v>0</v>
      </c>
      <c r="U96">
        <v>505.55700000000002</v>
      </c>
      <c r="V96">
        <v>935.23599999999999</v>
      </c>
      <c r="W96">
        <v>2025.88</v>
      </c>
      <c r="X96">
        <v>119.621</v>
      </c>
      <c r="Y96">
        <v>2711.21</v>
      </c>
      <c r="Z96">
        <v>3347.05</v>
      </c>
      <c r="AA96">
        <v>39.898299999999999</v>
      </c>
      <c r="AB96">
        <v>0</v>
      </c>
      <c r="AC96">
        <v>0</v>
      </c>
      <c r="AD96">
        <v>0</v>
      </c>
      <c r="AE96">
        <v>43.1492</v>
      </c>
      <c r="AF96">
        <v>43.1492</v>
      </c>
      <c r="AG96">
        <v>0</v>
      </c>
      <c r="AH96">
        <v>5.87</v>
      </c>
      <c r="AI96">
        <v>0.61</v>
      </c>
      <c r="AJ96">
        <v>0.88</v>
      </c>
      <c r="AK96">
        <v>4.4000000000000004</v>
      </c>
      <c r="AL96">
        <v>0</v>
      </c>
      <c r="AM96">
        <v>-5.16</v>
      </c>
      <c r="AN96">
        <v>0</v>
      </c>
      <c r="AO96">
        <v>0</v>
      </c>
      <c r="AP96">
        <v>1.75</v>
      </c>
      <c r="AQ96">
        <v>5.43</v>
      </c>
      <c r="AR96">
        <v>6.66</v>
      </c>
      <c r="AS96">
        <v>0.42</v>
      </c>
      <c r="AT96">
        <v>20.86</v>
      </c>
      <c r="AU96">
        <v>11.76</v>
      </c>
      <c r="AV96">
        <v>2.35</v>
      </c>
      <c r="AW96">
        <v>0.11</v>
      </c>
      <c r="AX96">
        <v>0.22</v>
      </c>
      <c r="AY96">
        <v>1.19</v>
      </c>
      <c r="AZ96">
        <v>-0.87</v>
      </c>
      <c r="BA96">
        <v>0</v>
      </c>
      <c r="BB96">
        <v>0</v>
      </c>
      <c r="BC96">
        <v>0.5</v>
      </c>
      <c r="BD96">
        <v>2.57</v>
      </c>
      <c r="BE96">
        <v>1.76</v>
      </c>
      <c r="BF96">
        <v>0.12</v>
      </c>
      <c r="BG96">
        <v>7.95</v>
      </c>
      <c r="BH96">
        <v>0.52964999999999995</v>
      </c>
      <c r="BI96">
        <v>8.9806799999999996E-3</v>
      </c>
      <c r="BJ96">
        <v>3.1638800000000002E-2</v>
      </c>
      <c r="BK96">
        <v>0.17890900000000001</v>
      </c>
      <c r="BL96">
        <v>0</v>
      </c>
      <c r="BM96">
        <v>-6.98747E-3</v>
      </c>
      <c r="BN96">
        <v>0</v>
      </c>
      <c r="BO96">
        <v>0</v>
      </c>
      <c r="BP96">
        <v>5.8625900000000002E-2</v>
      </c>
      <c r="BQ96">
        <v>8.6515400000000006E-2</v>
      </c>
      <c r="BR96">
        <v>0.24510499999999999</v>
      </c>
      <c r="BS96">
        <v>2.02483E-2</v>
      </c>
      <c r="BT96">
        <v>1.1526799999999999</v>
      </c>
      <c r="BU96">
        <v>0.74917800000000001</v>
      </c>
      <c r="BV96">
        <v>1642.07</v>
      </c>
      <c r="BW96">
        <v>235.41</v>
      </c>
      <c r="BX96">
        <v>277.07299999999998</v>
      </c>
      <c r="BY96">
        <v>1271.28</v>
      </c>
      <c r="BZ96">
        <v>-4222.1400000000003</v>
      </c>
      <c r="CA96">
        <v>505.55700000000002</v>
      </c>
      <c r="CB96">
        <v>940.84699999999998</v>
      </c>
      <c r="CC96">
        <v>2025.88</v>
      </c>
      <c r="CD96">
        <v>119.621</v>
      </c>
      <c r="CE96">
        <v>2795.6</v>
      </c>
      <c r="CF96">
        <v>3425.83</v>
      </c>
      <c r="CG96">
        <v>73.775199999999998</v>
      </c>
      <c r="CH96">
        <v>0</v>
      </c>
      <c r="CI96">
        <v>0</v>
      </c>
      <c r="CJ96">
        <v>43.1492</v>
      </c>
      <c r="CK96">
        <v>43.1492</v>
      </c>
      <c r="CL96">
        <v>0</v>
      </c>
      <c r="CM96">
        <v>6.27</v>
      </c>
      <c r="CN96">
        <v>0.83</v>
      </c>
      <c r="CO96">
        <v>0.88</v>
      </c>
      <c r="CP96">
        <v>4.07</v>
      </c>
      <c r="CQ96">
        <v>-5.18</v>
      </c>
      <c r="CR96">
        <v>1.75</v>
      </c>
      <c r="CS96">
        <v>5.44</v>
      </c>
      <c r="CT96">
        <v>6.66</v>
      </c>
      <c r="CU96">
        <v>0.42</v>
      </c>
      <c r="CV96">
        <v>21.14</v>
      </c>
      <c r="CW96">
        <v>12.05</v>
      </c>
      <c r="CX96">
        <v>2.5</v>
      </c>
      <c r="CY96">
        <v>0.15</v>
      </c>
      <c r="CZ96">
        <v>0.22</v>
      </c>
      <c r="DA96">
        <v>4.95</v>
      </c>
      <c r="DB96">
        <v>-0.87</v>
      </c>
      <c r="DC96">
        <v>0.5</v>
      </c>
      <c r="DD96">
        <v>2.57</v>
      </c>
      <c r="DE96">
        <v>1.76</v>
      </c>
      <c r="DF96">
        <v>0.12</v>
      </c>
      <c r="DG96">
        <v>11.9</v>
      </c>
      <c r="DH96">
        <v>0.546149</v>
      </c>
      <c r="DI96">
        <v>9.0878699999999996E-3</v>
      </c>
      <c r="DJ96">
        <v>3.1638800000000002E-2</v>
      </c>
      <c r="DK96">
        <v>0.14361299999999999</v>
      </c>
      <c r="DL96">
        <v>-6.98747E-3</v>
      </c>
      <c r="DM96">
        <v>5.8625900000000002E-2</v>
      </c>
      <c r="DN96">
        <v>8.6817800000000001E-2</v>
      </c>
      <c r="DO96">
        <v>0.24510499999999999</v>
      </c>
      <c r="DP96">
        <v>2.02483E-2</v>
      </c>
      <c r="DQ96">
        <v>1.1343000000000001</v>
      </c>
      <c r="DR96">
        <v>0.73048900000000005</v>
      </c>
      <c r="DS96" t="s">
        <v>908</v>
      </c>
      <c r="DT96" t="s">
        <v>700</v>
      </c>
      <c r="DU96" t="s">
        <v>909</v>
      </c>
      <c r="DV96" t="s">
        <v>455</v>
      </c>
      <c r="DW96">
        <v>-1.8386400000000001E-2</v>
      </c>
      <c r="DX96">
        <v>-1.8688799999999998E-2</v>
      </c>
      <c r="EC96">
        <v>11.76</v>
      </c>
      <c r="ED96">
        <v>0</v>
      </c>
      <c r="EE96">
        <v>12.05</v>
      </c>
      <c r="EF96">
        <v>0</v>
      </c>
      <c r="EG96">
        <v>3.87</v>
      </c>
      <c r="EH96">
        <v>0</v>
      </c>
      <c r="EI96">
        <v>2.93</v>
      </c>
      <c r="EJ96">
        <v>4.8899999999999997</v>
      </c>
      <c r="EK96">
        <v>1</v>
      </c>
      <c r="EL96">
        <v>1</v>
      </c>
      <c r="EM96">
        <v>2.6873</v>
      </c>
      <c r="EP96">
        <v>1</v>
      </c>
      <c r="EQ96">
        <v>1</v>
      </c>
      <c r="ER96">
        <v>26.847999999999999</v>
      </c>
      <c r="ES96">
        <v>27.213000000000001</v>
      </c>
      <c r="ET96">
        <v>26.9893</v>
      </c>
      <c r="EU96">
        <v>27.356400000000001</v>
      </c>
      <c r="EV96">
        <v>522.67899999999997</v>
      </c>
      <c r="EW96">
        <v>25.5184</v>
      </c>
      <c r="EX96">
        <v>49.9895</v>
      </c>
      <c r="EY96">
        <v>265.46800000000002</v>
      </c>
      <c r="EZ96">
        <v>0</v>
      </c>
      <c r="FA96">
        <v>-288.58</v>
      </c>
      <c r="FB96">
        <v>0</v>
      </c>
      <c r="FC96">
        <v>0</v>
      </c>
      <c r="FD96">
        <v>110.404</v>
      </c>
      <c r="FE96">
        <v>156.922</v>
      </c>
      <c r="FF96">
        <v>391.38499999999999</v>
      </c>
      <c r="FG96">
        <v>27.673200000000001</v>
      </c>
      <c r="FH96">
        <v>1261.46</v>
      </c>
      <c r="FI96">
        <v>0</v>
      </c>
      <c r="FJ96">
        <v>0</v>
      </c>
      <c r="FK96">
        <v>0</v>
      </c>
      <c r="FL96">
        <v>252.315</v>
      </c>
      <c r="FM96">
        <v>252.315</v>
      </c>
      <c r="FN96">
        <v>280.07100000000003</v>
      </c>
      <c r="FO96">
        <v>16.9802</v>
      </c>
      <c r="FP96">
        <v>24.994700000000002</v>
      </c>
      <c r="FQ96">
        <v>119.75</v>
      </c>
      <c r="FR96">
        <v>-96.193399999999997</v>
      </c>
      <c r="FS96">
        <v>55.201799999999999</v>
      </c>
      <c r="FT96">
        <v>78.835300000000004</v>
      </c>
      <c r="FU96">
        <v>195.69200000000001</v>
      </c>
      <c r="FV96">
        <v>13.836600000000001</v>
      </c>
      <c r="FW96">
        <v>689.16899999999998</v>
      </c>
      <c r="FX96">
        <v>0</v>
      </c>
      <c r="FY96">
        <v>0</v>
      </c>
      <c r="FZ96">
        <v>252.315</v>
      </c>
      <c r="GA96">
        <v>252.315</v>
      </c>
      <c r="GB96">
        <v>2.6873</v>
      </c>
      <c r="GC96">
        <v>4223.38</v>
      </c>
      <c r="GD96">
        <v>2256.4</v>
      </c>
      <c r="GE96">
        <v>53.426499999999997</v>
      </c>
      <c r="GF96">
        <v>2.6873</v>
      </c>
      <c r="GG96">
        <v>4223.38</v>
      </c>
      <c r="GH96">
        <v>2248.14</v>
      </c>
      <c r="GI96">
        <v>53.230699999999999</v>
      </c>
      <c r="GJ96">
        <v>0</v>
      </c>
      <c r="GK96">
        <v>0</v>
      </c>
      <c r="GN96" t="s">
        <v>1011</v>
      </c>
    </row>
    <row r="97" spans="1:196" x14ac:dyDescent="0.3">
      <c r="A97" s="110">
        <v>45981.697696759256</v>
      </c>
      <c r="B97" t="s">
        <v>1012</v>
      </c>
      <c r="D97">
        <v>12</v>
      </c>
      <c r="E97">
        <v>1</v>
      </c>
      <c r="F97">
        <v>2100</v>
      </c>
      <c r="G97" t="s">
        <v>452</v>
      </c>
      <c r="H97" t="s">
        <v>453</v>
      </c>
      <c r="I97">
        <v>0.28999999999999998</v>
      </c>
      <c r="J97">
        <v>0.28000000000000003</v>
      </c>
      <c r="K97">
        <v>3.95</v>
      </c>
      <c r="L97">
        <v>49</v>
      </c>
      <c r="M97">
        <v>1531.45</v>
      </c>
      <c r="N97">
        <v>176.892</v>
      </c>
      <c r="O97">
        <v>277.07299999999998</v>
      </c>
      <c r="P97">
        <v>1361.64</v>
      </c>
      <c r="Q97">
        <v>0</v>
      </c>
      <c r="R97">
        <v>-4222.1400000000003</v>
      </c>
      <c r="S97">
        <v>0</v>
      </c>
      <c r="T97">
        <v>0</v>
      </c>
      <c r="U97">
        <v>505.55700000000002</v>
      </c>
      <c r="V97">
        <v>935.23599999999999</v>
      </c>
      <c r="W97">
        <v>2025.88</v>
      </c>
      <c r="X97">
        <v>119.621</v>
      </c>
      <c r="Y97">
        <v>2711.21</v>
      </c>
      <c r="Z97">
        <v>3347.05</v>
      </c>
      <c r="AA97">
        <v>39.898299999999999</v>
      </c>
      <c r="AB97">
        <v>0</v>
      </c>
      <c r="AC97">
        <v>0</v>
      </c>
      <c r="AD97">
        <v>0</v>
      </c>
      <c r="AE97">
        <v>43.1492</v>
      </c>
      <c r="AF97">
        <v>43.1492</v>
      </c>
      <c r="AG97">
        <v>0</v>
      </c>
      <c r="AH97">
        <v>5.87</v>
      </c>
      <c r="AI97">
        <v>0.61</v>
      </c>
      <c r="AJ97">
        <v>0.88</v>
      </c>
      <c r="AK97">
        <v>4.4000000000000004</v>
      </c>
      <c r="AL97">
        <v>0</v>
      </c>
      <c r="AM97">
        <v>-5.16</v>
      </c>
      <c r="AN97">
        <v>0</v>
      </c>
      <c r="AO97">
        <v>0</v>
      </c>
      <c r="AP97">
        <v>1.75</v>
      </c>
      <c r="AQ97">
        <v>5.43</v>
      </c>
      <c r="AR97">
        <v>6.66</v>
      </c>
      <c r="AS97">
        <v>0.42</v>
      </c>
      <c r="AT97">
        <v>20.86</v>
      </c>
      <c r="AU97">
        <v>11.76</v>
      </c>
      <c r="AV97">
        <v>2.35</v>
      </c>
      <c r="AW97">
        <v>0.11</v>
      </c>
      <c r="AX97">
        <v>0.22</v>
      </c>
      <c r="AY97">
        <v>1.19</v>
      </c>
      <c r="AZ97">
        <v>-0.87</v>
      </c>
      <c r="BA97">
        <v>0</v>
      </c>
      <c r="BB97">
        <v>0</v>
      </c>
      <c r="BC97">
        <v>0.5</v>
      </c>
      <c r="BD97">
        <v>2.57</v>
      </c>
      <c r="BE97">
        <v>1.76</v>
      </c>
      <c r="BF97">
        <v>0.12</v>
      </c>
      <c r="BG97">
        <v>7.95</v>
      </c>
      <c r="BH97">
        <v>0.52964999999999995</v>
      </c>
      <c r="BI97">
        <v>8.9806799999999996E-3</v>
      </c>
      <c r="BJ97">
        <v>3.1638800000000002E-2</v>
      </c>
      <c r="BK97">
        <v>0.17890900000000001</v>
      </c>
      <c r="BL97">
        <v>0</v>
      </c>
      <c r="BM97">
        <v>-6.98747E-3</v>
      </c>
      <c r="BN97">
        <v>0</v>
      </c>
      <c r="BO97">
        <v>0</v>
      </c>
      <c r="BP97">
        <v>5.8625900000000002E-2</v>
      </c>
      <c r="BQ97">
        <v>8.6515400000000006E-2</v>
      </c>
      <c r="BR97">
        <v>0.24510499999999999</v>
      </c>
      <c r="BS97">
        <v>2.02483E-2</v>
      </c>
      <c r="BT97">
        <v>1.1526799999999999</v>
      </c>
      <c r="BU97">
        <v>0.74917800000000001</v>
      </c>
      <c r="BV97">
        <v>1642.07</v>
      </c>
      <c r="BW97">
        <v>235.41</v>
      </c>
      <c r="BX97">
        <v>277.07299999999998</v>
      </c>
      <c r="BY97">
        <v>1271.28</v>
      </c>
      <c r="BZ97">
        <v>-4222.1400000000003</v>
      </c>
      <c r="CA97">
        <v>505.55700000000002</v>
      </c>
      <c r="CB97">
        <v>940.84699999999998</v>
      </c>
      <c r="CC97">
        <v>2025.88</v>
      </c>
      <c r="CD97">
        <v>119.621</v>
      </c>
      <c r="CE97">
        <v>2795.6</v>
      </c>
      <c r="CF97">
        <v>3425.83</v>
      </c>
      <c r="CG97">
        <v>73.775199999999998</v>
      </c>
      <c r="CH97">
        <v>0</v>
      </c>
      <c r="CI97">
        <v>0</v>
      </c>
      <c r="CJ97">
        <v>43.1492</v>
      </c>
      <c r="CK97">
        <v>43.1492</v>
      </c>
      <c r="CL97">
        <v>0</v>
      </c>
      <c r="CM97">
        <v>6.27</v>
      </c>
      <c r="CN97">
        <v>0.83</v>
      </c>
      <c r="CO97">
        <v>0.88</v>
      </c>
      <c r="CP97">
        <v>4.07</v>
      </c>
      <c r="CQ97">
        <v>-5.18</v>
      </c>
      <c r="CR97">
        <v>1.75</v>
      </c>
      <c r="CS97">
        <v>5.44</v>
      </c>
      <c r="CT97">
        <v>6.66</v>
      </c>
      <c r="CU97">
        <v>0.42</v>
      </c>
      <c r="CV97">
        <v>21.14</v>
      </c>
      <c r="CW97">
        <v>12.05</v>
      </c>
      <c r="CX97">
        <v>2.5</v>
      </c>
      <c r="CY97">
        <v>0.15</v>
      </c>
      <c r="CZ97">
        <v>0.22</v>
      </c>
      <c r="DA97">
        <v>4.95</v>
      </c>
      <c r="DB97">
        <v>-0.87</v>
      </c>
      <c r="DC97">
        <v>0.5</v>
      </c>
      <c r="DD97">
        <v>2.57</v>
      </c>
      <c r="DE97">
        <v>1.76</v>
      </c>
      <c r="DF97">
        <v>0.12</v>
      </c>
      <c r="DG97">
        <v>11.9</v>
      </c>
      <c r="DH97">
        <v>0.546149</v>
      </c>
      <c r="DI97">
        <v>9.0878699999999996E-3</v>
      </c>
      <c r="DJ97">
        <v>3.1638800000000002E-2</v>
      </c>
      <c r="DK97">
        <v>0.14361299999999999</v>
      </c>
      <c r="DL97">
        <v>-6.98747E-3</v>
      </c>
      <c r="DM97">
        <v>5.8625900000000002E-2</v>
      </c>
      <c r="DN97">
        <v>8.6817800000000001E-2</v>
      </c>
      <c r="DO97">
        <v>0.24510499999999999</v>
      </c>
      <c r="DP97">
        <v>2.02483E-2</v>
      </c>
      <c r="DQ97">
        <v>1.1343000000000001</v>
      </c>
      <c r="DR97">
        <v>0.73048900000000005</v>
      </c>
      <c r="DS97" t="s">
        <v>908</v>
      </c>
      <c r="DT97" t="s">
        <v>700</v>
      </c>
      <c r="DU97" t="s">
        <v>909</v>
      </c>
      <c r="DV97" t="s">
        <v>455</v>
      </c>
      <c r="DW97">
        <v>-1.8386400000000001E-2</v>
      </c>
      <c r="DX97">
        <v>-1.8688799999999998E-2</v>
      </c>
      <c r="EC97">
        <v>11.76</v>
      </c>
      <c r="ED97">
        <v>0</v>
      </c>
      <c r="EE97">
        <v>12.05</v>
      </c>
      <c r="EF97">
        <v>0</v>
      </c>
      <c r="EG97">
        <v>3.87</v>
      </c>
      <c r="EH97">
        <v>0</v>
      </c>
      <c r="EI97">
        <v>2.93</v>
      </c>
      <c r="EJ97">
        <v>4.8899999999999997</v>
      </c>
      <c r="EK97">
        <v>1</v>
      </c>
      <c r="EL97">
        <v>1</v>
      </c>
      <c r="EM97">
        <v>2.6873</v>
      </c>
      <c r="EP97">
        <v>1</v>
      </c>
      <c r="EQ97">
        <v>1</v>
      </c>
      <c r="ER97">
        <v>26.847999999999999</v>
      </c>
      <c r="ES97">
        <v>27.213000000000001</v>
      </c>
      <c r="ET97">
        <v>26.9893</v>
      </c>
      <c r="EU97">
        <v>27.356400000000001</v>
      </c>
      <c r="EV97">
        <v>522.67899999999997</v>
      </c>
      <c r="EW97">
        <v>25.5184</v>
      </c>
      <c r="EX97">
        <v>49.9895</v>
      </c>
      <c r="EY97">
        <v>265.46800000000002</v>
      </c>
      <c r="EZ97">
        <v>0</v>
      </c>
      <c r="FA97">
        <v>-288.58</v>
      </c>
      <c r="FB97">
        <v>0</v>
      </c>
      <c r="FC97">
        <v>0</v>
      </c>
      <c r="FD97">
        <v>110.404</v>
      </c>
      <c r="FE97">
        <v>156.922</v>
      </c>
      <c r="FF97">
        <v>391.38499999999999</v>
      </c>
      <c r="FG97">
        <v>27.673200000000001</v>
      </c>
      <c r="FH97">
        <v>1261.46</v>
      </c>
      <c r="FI97">
        <v>0</v>
      </c>
      <c r="FJ97">
        <v>0</v>
      </c>
      <c r="FK97">
        <v>0</v>
      </c>
      <c r="FL97">
        <v>252.315</v>
      </c>
      <c r="FM97">
        <v>252.315</v>
      </c>
      <c r="FN97">
        <v>280.07100000000003</v>
      </c>
      <c r="FO97">
        <v>16.9802</v>
      </c>
      <c r="FP97">
        <v>24.994700000000002</v>
      </c>
      <c r="FQ97">
        <v>119.75</v>
      </c>
      <c r="FR97">
        <v>-96.193399999999997</v>
      </c>
      <c r="FS97">
        <v>55.201799999999999</v>
      </c>
      <c r="FT97">
        <v>78.835300000000004</v>
      </c>
      <c r="FU97">
        <v>195.69200000000001</v>
      </c>
      <c r="FV97">
        <v>13.836600000000001</v>
      </c>
      <c r="FW97">
        <v>689.16899999999998</v>
      </c>
      <c r="FX97">
        <v>0</v>
      </c>
      <c r="FY97">
        <v>0</v>
      </c>
      <c r="FZ97">
        <v>252.315</v>
      </c>
      <c r="GA97">
        <v>252.315</v>
      </c>
      <c r="GB97">
        <v>2.6873</v>
      </c>
      <c r="GC97">
        <v>4223.38</v>
      </c>
      <c r="GD97">
        <v>2256.4</v>
      </c>
      <c r="GE97">
        <v>53.426499999999997</v>
      </c>
      <c r="GF97">
        <v>2.6873</v>
      </c>
      <c r="GG97">
        <v>4223.38</v>
      </c>
      <c r="GH97">
        <v>2248.14</v>
      </c>
      <c r="GI97">
        <v>53.230699999999999</v>
      </c>
      <c r="GJ97">
        <v>0</v>
      </c>
      <c r="GK97">
        <v>0</v>
      </c>
      <c r="GN97" t="s">
        <v>1013</v>
      </c>
    </row>
    <row r="98" spans="1:196" x14ac:dyDescent="0.3">
      <c r="A98" s="110">
        <v>45966.847928240742</v>
      </c>
      <c r="B98" t="s">
        <v>795</v>
      </c>
      <c r="D98">
        <v>12</v>
      </c>
      <c r="E98">
        <v>1</v>
      </c>
      <c r="F98">
        <v>2100</v>
      </c>
      <c r="G98" t="s">
        <v>452</v>
      </c>
      <c r="H98" t="s">
        <v>456</v>
      </c>
      <c r="I98">
        <v>-0.17</v>
      </c>
      <c r="J98">
        <v>-0.15</v>
      </c>
      <c r="K98">
        <v>3.8</v>
      </c>
      <c r="L98">
        <v>0</v>
      </c>
      <c r="M98">
        <v>1667.88</v>
      </c>
      <c r="N98">
        <v>259.51799999999997</v>
      </c>
      <c r="O98">
        <v>277.07299999999998</v>
      </c>
      <c r="P98">
        <v>1270.05</v>
      </c>
      <c r="Q98">
        <v>0</v>
      </c>
      <c r="R98">
        <v>-4222.1400000000003</v>
      </c>
      <c r="S98">
        <v>0</v>
      </c>
      <c r="T98">
        <v>0</v>
      </c>
      <c r="U98">
        <v>505.55700000000002</v>
      </c>
      <c r="V98">
        <v>941.57500000000005</v>
      </c>
      <c r="W98">
        <v>2025.88</v>
      </c>
      <c r="X98">
        <v>119.621</v>
      </c>
      <c r="Y98">
        <v>2845.02</v>
      </c>
      <c r="Z98">
        <v>3474.53</v>
      </c>
      <c r="AA98">
        <v>89.237499999999997</v>
      </c>
      <c r="AB98">
        <v>0</v>
      </c>
      <c r="AC98">
        <v>0</v>
      </c>
      <c r="AD98">
        <v>0</v>
      </c>
      <c r="AE98">
        <v>43.1492</v>
      </c>
      <c r="AF98">
        <v>43.1492</v>
      </c>
      <c r="AG98">
        <v>0</v>
      </c>
      <c r="AH98">
        <v>6.36</v>
      </c>
      <c r="AI98">
        <v>0.91</v>
      </c>
      <c r="AJ98">
        <v>0.88</v>
      </c>
      <c r="AK98">
        <v>4.07</v>
      </c>
      <c r="AL98">
        <v>0</v>
      </c>
      <c r="AM98">
        <v>-5.2</v>
      </c>
      <c r="AN98">
        <v>0</v>
      </c>
      <c r="AO98">
        <v>0</v>
      </c>
      <c r="AP98">
        <v>1.75</v>
      </c>
      <c r="AQ98">
        <v>5.44</v>
      </c>
      <c r="AR98">
        <v>6.66</v>
      </c>
      <c r="AS98">
        <v>0.42</v>
      </c>
      <c r="AT98">
        <v>21.29</v>
      </c>
      <c r="AU98">
        <v>12.22</v>
      </c>
      <c r="AV98">
        <v>2.5499999999999998</v>
      </c>
      <c r="AW98">
        <v>0.17</v>
      </c>
      <c r="AX98">
        <v>0.22</v>
      </c>
      <c r="AY98">
        <v>1.08</v>
      </c>
      <c r="AZ98">
        <v>-0.87</v>
      </c>
      <c r="BA98">
        <v>0</v>
      </c>
      <c r="BB98">
        <v>0</v>
      </c>
      <c r="BC98">
        <v>0.5</v>
      </c>
      <c r="BD98">
        <v>2.57</v>
      </c>
      <c r="BE98">
        <v>1.76</v>
      </c>
      <c r="BF98">
        <v>0.12</v>
      </c>
      <c r="BG98">
        <v>8.1</v>
      </c>
      <c r="BH98">
        <v>0.54870699999999994</v>
      </c>
      <c r="BI98">
        <v>9.1375899999999993E-3</v>
      </c>
      <c r="BJ98">
        <v>3.1638800000000002E-2</v>
      </c>
      <c r="BK98">
        <v>0.14562700000000001</v>
      </c>
      <c r="BL98">
        <v>0</v>
      </c>
      <c r="BM98">
        <v>-6.98747E-3</v>
      </c>
      <c r="BN98">
        <v>0</v>
      </c>
      <c r="BO98">
        <v>0</v>
      </c>
      <c r="BP98">
        <v>5.8625900000000002E-2</v>
      </c>
      <c r="BQ98">
        <v>8.6825600000000003E-2</v>
      </c>
      <c r="BR98">
        <v>0.24510499999999999</v>
      </c>
      <c r="BS98">
        <v>2.02483E-2</v>
      </c>
      <c r="BT98">
        <v>1.13893</v>
      </c>
      <c r="BU98">
        <v>0.73511000000000004</v>
      </c>
      <c r="BV98">
        <v>1642.07</v>
      </c>
      <c r="BW98">
        <v>235.41</v>
      </c>
      <c r="BX98">
        <v>277.07299999999998</v>
      </c>
      <c r="BY98">
        <v>1271.28</v>
      </c>
      <c r="BZ98">
        <v>-4222.1400000000003</v>
      </c>
      <c r="CA98">
        <v>505.55700000000002</v>
      </c>
      <c r="CB98">
        <v>940.84699999999998</v>
      </c>
      <c r="CC98">
        <v>2025.88</v>
      </c>
      <c r="CD98">
        <v>119.621</v>
      </c>
      <c r="CE98">
        <v>2795.6</v>
      </c>
      <c r="CF98">
        <v>3425.83</v>
      </c>
      <c r="CG98">
        <v>73.775199999999998</v>
      </c>
      <c r="CH98">
        <v>0</v>
      </c>
      <c r="CI98">
        <v>0</v>
      </c>
      <c r="CJ98">
        <v>43.1492</v>
      </c>
      <c r="CK98">
        <v>43.1492</v>
      </c>
      <c r="CL98">
        <v>0</v>
      </c>
      <c r="CM98">
        <v>6.27</v>
      </c>
      <c r="CN98">
        <v>0.83</v>
      </c>
      <c r="CO98">
        <v>0.88</v>
      </c>
      <c r="CP98">
        <v>4.07</v>
      </c>
      <c r="CQ98">
        <v>-5.18</v>
      </c>
      <c r="CR98">
        <v>1.75</v>
      </c>
      <c r="CS98">
        <v>5.44</v>
      </c>
      <c r="CT98">
        <v>6.66</v>
      </c>
      <c r="CU98">
        <v>0.42</v>
      </c>
      <c r="CV98">
        <v>21.14</v>
      </c>
      <c r="CW98">
        <v>12.05</v>
      </c>
      <c r="CX98">
        <v>2.5</v>
      </c>
      <c r="CY98">
        <v>0.15</v>
      </c>
      <c r="CZ98">
        <v>0.22</v>
      </c>
      <c r="DA98">
        <v>4.95</v>
      </c>
      <c r="DB98">
        <v>-0.87</v>
      </c>
      <c r="DC98">
        <v>0.5</v>
      </c>
      <c r="DD98">
        <v>2.57</v>
      </c>
      <c r="DE98">
        <v>1.76</v>
      </c>
      <c r="DF98">
        <v>0.12</v>
      </c>
      <c r="DG98">
        <v>11.9</v>
      </c>
      <c r="DH98">
        <v>0.546149</v>
      </c>
      <c r="DI98">
        <v>9.0878699999999996E-3</v>
      </c>
      <c r="DJ98">
        <v>3.1638800000000002E-2</v>
      </c>
      <c r="DK98">
        <v>0.14361299999999999</v>
      </c>
      <c r="DL98">
        <v>-6.98747E-3</v>
      </c>
      <c r="DM98">
        <v>5.8625900000000002E-2</v>
      </c>
      <c r="DN98">
        <v>8.6817800000000001E-2</v>
      </c>
      <c r="DO98">
        <v>0.24510499999999999</v>
      </c>
      <c r="DP98">
        <v>2.02483E-2</v>
      </c>
      <c r="DQ98">
        <v>1.1343000000000001</v>
      </c>
      <c r="DR98">
        <v>0.73048900000000005</v>
      </c>
      <c r="DS98" t="s">
        <v>689</v>
      </c>
      <c r="DT98" t="s">
        <v>700</v>
      </c>
      <c r="DU98" t="s">
        <v>701</v>
      </c>
      <c r="DV98" t="s">
        <v>455</v>
      </c>
      <c r="DW98">
        <v>-4.6288600000000003E-3</v>
      </c>
      <c r="DX98">
        <v>-4.6210599999999998E-3</v>
      </c>
      <c r="EC98">
        <v>12.22</v>
      </c>
      <c r="ED98">
        <v>0</v>
      </c>
      <c r="EE98">
        <v>12.05</v>
      </c>
      <c r="EF98">
        <v>0</v>
      </c>
      <c r="EG98">
        <v>4.0199999999999996</v>
      </c>
      <c r="EH98">
        <v>0</v>
      </c>
      <c r="EI98">
        <v>2.93</v>
      </c>
      <c r="EJ98">
        <v>4.8899999999999997</v>
      </c>
      <c r="EK98">
        <v>1</v>
      </c>
      <c r="EL98">
        <v>1</v>
      </c>
      <c r="EM98">
        <v>2.6873</v>
      </c>
      <c r="EP98">
        <v>1</v>
      </c>
      <c r="EQ98">
        <v>1</v>
      </c>
      <c r="ER98">
        <v>26.847999999999999</v>
      </c>
      <c r="ES98">
        <v>27.213000000000001</v>
      </c>
      <c r="ET98">
        <v>26.9893</v>
      </c>
      <c r="EU98">
        <v>27.356400000000001</v>
      </c>
      <c r="EV98">
        <v>567.46</v>
      </c>
      <c r="EW98">
        <v>37.291899999999998</v>
      </c>
      <c r="EX98">
        <v>49.9895</v>
      </c>
      <c r="EY98">
        <v>239.49100000000001</v>
      </c>
      <c r="EZ98">
        <v>0</v>
      </c>
      <c r="FA98">
        <v>-288.58</v>
      </c>
      <c r="FB98">
        <v>0</v>
      </c>
      <c r="FC98">
        <v>0</v>
      </c>
      <c r="FD98">
        <v>110.404</v>
      </c>
      <c r="FE98">
        <v>157.69499999999999</v>
      </c>
      <c r="FF98">
        <v>391.38499999999999</v>
      </c>
      <c r="FG98">
        <v>27.673200000000001</v>
      </c>
      <c r="FH98">
        <v>1292.81</v>
      </c>
      <c r="FI98">
        <v>0</v>
      </c>
      <c r="FJ98">
        <v>0</v>
      </c>
      <c r="FK98">
        <v>0</v>
      </c>
      <c r="FL98">
        <v>252.315</v>
      </c>
      <c r="FM98">
        <v>252.315</v>
      </c>
      <c r="FN98">
        <v>280.07100000000003</v>
      </c>
      <c r="FO98">
        <v>16.9802</v>
      </c>
      <c r="FP98">
        <v>24.994700000000002</v>
      </c>
      <c r="FQ98">
        <v>119.75</v>
      </c>
      <c r="FR98">
        <v>-96.193399999999997</v>
      </c>
      <c r="FS98">
        <v>55.201799999999999</v>
      </c>
      <c r="FT98">
        <v>78.835300000000004</v>
      </c>
      <c r="FU98">
        <v>195.69200000000001</v>
      </c>
      <c r="FV98">
        <v>13.836600000000001</v>
      </c>
      <c r="FW98">
        <v>689.16899999999998</v>
      </c>
      <c r="FX98">
        <v>0</v>
      </c>
      <c r="FY98">
        <v>0</v>
      </c>
      <c r="FZ98">
        <v>252.315</v>
      </c>
      <c r="GA98">
        <v>252.315</v>
      </c>
      <c r="GB98">
        <v>2.6873</v>
      </c>
      <c r="GC98">
        <v>4223.38</v>
      </c>
      <c r="GD98">
        <v>2239.9299999999998</v>
      </c>
      <c r="GE98">
        <v>53.036499999999997</v>
      </c>
      <c r="GF98">
        <v>2.6873</v>
      </c>
      <c r="GG98">
        <v>4223.38</v>
      </c>
      <c r="GH98">
        <v>2248.14</v>
      </c>
      <c r="GI98">
        <v>53.230699999999999</v>
      </c>
      <c r="GJ98">
        <v>0</v>
      </c>
      <c r="GK98">
        <v>0</v>
      </c>
    </row>
    <row r="99" spans="1:196" x14ac:dyDescent="0.3">
      <c r="A99" s="110">
        <v>45966.848946759259</v>
      </c>
      <c r="B99" t="s">
        <v>796</v>
      </c>
      <c r="C99" t="s">
        <v>457</v>
      </c>
      <c r="D99">
        <v>12</v>
      </c>
      <c r="E99">
        <v>1</v>
      </c>
      <c r="F99">
        <v>2100</v>
      </c>
      <c r="G99" t="s">
        <v>452</v>
      </c>
      <c r="H99" t="s">
        <v>453</v>
      </c>
      <c r="I99">
        <v>0</v>
      </c>
      <c r="J99">
        <v>0</v>
      </c>
      <c r="K99">
        <v>3.85</v>
      </c>
      <c r="L99">
        <v>15</v>
      </c>
      <c r="M99">
        <v>1642.43</v>
      </c>
      <c r="N99">
        <v>235.43199999999999</v>
      </c>
      <c r="O99">
        <v>277.07299999999998</v>
      </c>
      <c r="P99">
        <v>1271.28</v>
      </c>
      <c r="Q99">
        <v>0</v>
      </c>
      <c r="R99">
        <v>-4222.1400000000003</v>
      </c>
      <c r="S99">
        <v>0</v>
      </c>
      <c r="T99">
        <v>0</v>
      </c>
      <c r="U99">
        <v>505.55700000000002</v>
      </c>
      <c r="V99">
        <v>940.84699999999998</v>
      </c>
      <c r="W99">
        <v>2025.88</v>
      </c>
      <c r="X99">
        <v>119.621</v>
      </c>
      <c r="Y99">
        <v>2795.98</v>
      </c>
      <c r="Z99">
        <v>3426.22</v>
      </c>
      <c r="AA99">
        <v>73.798100000000005</v>
      </c>
      <c r="AB99">
        <v>0</v>
      </c>
      <c r="AC99">
        <v>0</v>
      </c>
      <c r="AD99">
        <v>0</v>
      </c>
      <c r="AE99">
        <v>43.1492</v>
      </c>
      <c r="AF99">
        <v>43.1492</v>
      </c>
      <c r="AG99">
        <v>0</v>
      </c>
      <c r="AH99">
        <v>6.27</v>
      </c>
      <c r="AI99">
        <v>0.83</v>
      </c>
      <c r="AJ99">
        <v>0.88</v>
      </c>
      <c r="AK99">
        <v>4.07</v>
      </c>
      <c r="AL99">
        <v>0</v>
      </c>
      <c r="AM99">
        <v>-5.18</v>
      </c>
      <c r="AN99">
        <v>0</v>
      </c>
      <c r="AO99">
        <v>0</v>
      </c>
      <c r="AP99">
        <v>1.75</v>
      </c>
      <c r="AQ99">
        <v>5.44</v>
      </c>
      <c r="AR99">
        <v>6.66</v>
      </c>
      <c r="AS99">
        <v>0.42</v>
      </c>
      <c r="AT99">
        <v>21.14</v>
      </c>
      <c r="AU99">
        <v>12.05</v>
      </c>
      <c r="AV99">
        <v>2.52</v>
      </c>
      <c r="AW99">
        <v>0.15</v>
      </c>
      <c r="AX99">
        <v>0.22</v>
      </c>
      <c r="AY99">
        <v>1.08</v>
      </c>
      <c r="AZ99">
        <v>-0.87</v>
      </c>
      <c r="BA99">
        <v>0</v>
      </c>
      <c r="BB99">
        <v>0</v>
      </c>
      <c r="BC99">
        <v>0.5</v>
      </c>
      <c r="BD99">
        <v>2.57</v>
      </c>
      <c r="BE99">
        <v>1.76</v>
      </c>
      <c r="BF99">
        <v>0.12</v>
      </c>
      <c r="BG99">
        <v>8.0500000000000007</v>
      </c>
      <c r="BH99">
        <v>0.54629700000000003</v>
      </c>
      <c r="BI99">
        <v>9.0878899999999995E-3</v>
      </c>
      <c r="BJ99">
        <v>3.1638800000000002E-2</v>
      </c>
      <c r="BK99">
        <v>0.14361299999999999</v>
      </c>
      <c r="BL99">
        <v>0</v>
      </c>
      <c r="BM99">
        <v>-6.98747E-3</v>
      </c>
      <c r="BN99">
        <v>0</v>
      </c>
      <c r="BO99">
        <v>0</v>
      </c>
      <c r="BP99">
        <v>5.8625900000000002E-2</v>
      </c>
      <c r="BQ99">
        <v>8.6817800000000001E-2</v>
      </c>
      <c r="BR99">
        <v>0.24510499999999999</v>
      </c>
      <c r="BS99">
        <v>2.02483E-2</v>
      </c>
      <c r="BT99">
        <v>1.13445</v>
      </c>
      <c r="BU99">
        <v>0.73063599999999995</v>
      </c>
      <c r="BV99">
        <v>1642.07</v>
      </c>
      <c r="BW99">
        <v>235.41</v>
      </c>
      <c r="BX99">
        <v>277.07299999999998</v>
      </c>
      <c r="BY99">
        <v>1271.28</v>
      </c>
      <c r="BZ99">
        <v>-4222.1400000000003</v>
      </c>
      <c r="CA99">
        <v>505.55700000000002</v>
      </c>
      <c r="CB99">
        <v>940.84699999999998</v>
      </c>
      <c r="CC99">
        <v>2025.88</v>
      </c>
      <c r="CD99">
        <v>119.621</v>
      </c>
      <c r="CE99">
        <v>2795.6</v>
      </c>
      <c r="CF99">
        <v>3425.83</v>
      </c>
      <c r="CG99">
        <v>73.775199999999998</v>
      </c>
      <c r="CH99">
        <v>0</v>
      </c>
      <c r="CI99">
        <v>0</v>
      </c>
      <c r="CJ99">
        <v>43.1492</v>
      </c>
      <c r="CK99">
        <v>43.1492</v>
      </c>
      <c r="CL99">
        <v>0</v>
      </c>
      <c r="CM99">
        <v>6.27</v>
      </c>
      <c r="CN99">
        <v>0.83</v>
      </c>
      <c r="CO99">
        <v>0.88</v>
      </c>
      <c r="CP99">
        <v>4.07</v>
      </c>
      <c r="CQ99">
        <v>-5.18</v>
      </c>
      <c r="CR99">
        <v>1.75</v>
      </c>
      <c r="CS99">
        <v>5.44</v>
      </c>
      <c r="CT99">
        <v>6.66</v>
      </c>
      <c r="CU99">
        <v>0.42</v>
      </c>
      <c r="CV99">
        <v>21.14</v>
      </c>
      <c r="CW99">
        <v>12.05</v>
      </c>
      <c r="CX99">
        <v>2.5</v>
      </c>
      <c r="CY99">
        <v>0.15</v>
      </c>
      <c r="CZ99">
        <v>0.22</v>
      </c>
      <c r="DA99">
        <v>4.95</v>
      </c>
      <c r="DB99">
        <v>-0.87</v>
      </c>
      <c r="DC99">
        <v>0.5</v>
      </c>
      <c r="DD99">
        <v>2.57</v>
      </c>
      <c r="DE99">
        <v>1.76</v>
      </c>
      <c r="DF99">
        <v>0.12</v>
      </c>
      <c r="DG99">
        <v>11.9</v>
      </c>
      <c r="DH99">
        <v>0.546149</v>
      </c>
      <c r="DI99">
        <v>9.0878699999999996E-3</v>
      </c>
      <c r="DJ99">
        <v>3.1638800000000002E-2</v>
      </c>
      <c r="DK99">
        <v>0.14361299999999999</v>
      </c>
      <c r="DL99">
        <v>-6.98747E-3</v>
      </c>
      <c r="DM99">
        <v>5.8625900000000002E-2</v>
      </c>
      <c r="DN99">
        <v>8.6817800000000001E-2</v>
      </c>
      <c r="DO99">
        <v>0.24510499999999999</v>
      </c>
      <c r="DP99">
        <v>2.02483E-2</v>
      </c>
      <c r="DQ99">
        <v>1.1343000000000001</v>
      </c>
      <c r="DR99">
        <v>0.73048900000000005</v>
      </c>
      <c r="DS99" t="s">
        <v>689</v>
      </c>
      <c r="DT99" t="s">
        <v>700</v>
      </c>
      <c r="DU99" t="s">
        <v>701</v>
      </c>
      <c r="DV99" t="s">
        <v>455</v>
      </c>
      <c r="DW99">
        <v>-1.47641E-4</v>
      </c>
      <c r="DX99">
        <v>-1.47627E-4</v>
      </c>
      <c r="EC99">
        <v>12.05</v>
      </c>
      <c r="ED99">
        <v>0</v>
      </c>
      <c r="EE99">
        <v>12.05</v>
      </c>
      <c r="EF99">
        <v>0</v>
      </c>
      <c r="EG99">
        <v>3.97</v>
      </c>
      <c r="EH99">
        <v>0</v>
      </c>
      <c r="EI99">
        <v>2.93</v>
      </c>
      <c r="EJ99">
        <v>4.8899999999999997</v>
      </c>
      <c r="EK99">
        <v>1</v>
      </c>
      <c r="EL99">
        <v>1</v>
      </c>
      <c r="EM99">
        <v>2.6873</v>
      </c>
      <c r="EP99">
        <v>1</v>
      </c>
      <c r="EQ99">
        <v>1</v>
      </c>
      <c r="ER99">
        <v>0</v>
      </c>
      <c r="ES99">
        <v>0</v>
      </c>
      <c r="ET99">
        <v>26.9893</v>
      </c>
      <c r="EU99">
        <v>27.356400000000001</v>
      </c>
      <c r="EV99">
        <v>280.13600000000002</v>
      </c>
      <c r="EW99">
        <v>16.982700000000001</v>
      </c>
      <c r="EX99">
        <v>24.994700000000002</v>
      </c>
      <c r="EY99">
        <v>119.75</v>
      </c>
      <c r="EZ99">
        <v>0</v>
      </c>
      <c r="FA99">
        <v>-96.193399999999997</v>
      </c>
      <c r="FB99">
        <v>0</v>
      </c>
      <c r="FC99">
        <v>0</v>
      </c>
      <c r="FD99">
        <v>55.201799999999999</v>
      </c>
      <c r="FE99">
        <v>78.835300000000004</v>
      </c>
      <c r="FF99">
        <v>195.69200000000001</v>
      </c>
      <c r="FG99">
        <v>13.836600000000001</v>
      </c>
      <c r="FH99">
        <v>689.23599999999999</v>
      </c>
      <c r="FI99">
        <v>0</v>
      </c>
      <c r="FJ99">
        <v>0</v>
      </c>
      <c r="FK99">
        <v>0</v>
      </c>
      <c r="FL99">
        <v>252.315</v>
      </c>
      <c r="FM99">
        <v>252.315</v>
      </c>
      <c r="FN99">
        <v>280.07100000000003</v>
      </c>
      <c r="FO99">
        <v>16.9802</v>
      </c>
      <c r="FP99">
        <v>24.994700000000002</v>
      </c>
      <c r="FQ99">
        <v>119.75</v>
      </c>
      <c r="FR99">
        <v>-96.193399999999997</v>
      </c>
      <c r="FS99">
        <v>55.201799999999999</v>
      </c>
      <c r="FT99">
        <v>78.835300000000004</v>
      </c>
      <c r="FU99">
        <v>195.69200000000001</v>
      </c>
      <c r="FV99">
        <v>13.836600000000001</v>
      </c>
      <c r="FW99">
        <v>689.16899999999998</v>
      </c>
      <c r="FX99">
        <v>0</v>
      </c>
      <c r="FY99">
        <v>0</v>
      </c>
      <c r="FZ99">
        <v>252.315</v>
      </c>
      <c r="GA99">
        <v>252.315</v>
      </c>
      <c r="GB99">
        <v>2.6873</v>
      </c>
      <c r="GC99">
        <v>4223.38</v>
      </c>
      <c r="GD99">
        <v>2248.16</v>
      </c>
      <c r="GE99">
        <v>53.231299999999997</v>
      </c>
      <c r="GF99">
        <v>2.6873</v>
      </c>
      <c r="GG99">
        <v>4223.38</v>
      </c>
      <c r="GH99">
        <v>2248.14</v>
      </c>
      <c r="GI99">
        <v>53.230699999999999</v>
      </c>
      <c r="GJ99">
        <v>0</v>
      </c>
      <c r="GK99">
        <v>0</v>
      </c>
    </row>
    <row r="100" spans="1:196" x14ac:dyDescent="0.3">
      <c r="A100" s="110">
        <v>45966.848946759259</v>
      </c>
      <c r="B100" t="s">
        <v>796</v>
      </c>
      <c r="C100" t="s">
        <v>458</v>
      </c>
      <c r="D100">
        <v>12</v>
      </c>
      <c r="E100">
        <v>1</v>
      </c>
      <c r="F100">
        <v>2100</v>
      </c>
      <c r="G100" t="s">
        <v>452</v>
      </c>
      <c r="H100" t="s">
        <v>453</v>
      </c>
      <c r="I100">
        <v>0</v>
      </c>
      <c r="J100">
        <v>0</v>
      </c>
      <c r="K100">
        <v>3.85</v>
      </c>
      <c r="L100">
        <v>15</v>
      </c>
      <c r="M100">
        <v>1642.43</v>
      </c>
      <c r="N100">
        <v>235.43199999999999</v>
      </c>
      <c r="O100">
        <v>277.07299999999998</v>
      </c>
      <c r="P100">
        <v>1271.28</v>
      </c>
      <c r="Q100">
        <v>0</v>
      </c>
      <c r="R100">
        <v>-4222.1400000000003</v>
      </c>
      <c r="S100">
        <v>0</v>
      </c>
      <c r="T100">
        <v>0</v>
      </c>
      <c r="U100">
        <v>505.55700000000002</v>
      </c>
      <c r="V100">
        <v>940.84699999999998</v>
      </c>
      <c r="W100">
        <v>2025.88</v>
      </c>
      <c r="X100">
        <v>119.621</v>
      </c>
      <c r="Y100">
        <v>2795.98</v>
      </c>
      <c r="Z100">
        <v>3426.21</v>
      </c>
      <c r="AA100">
        <v>73.798100000000005</v>
      </c>
      <c r="AB100">
        <v>0</v>
      </c>
      <c r="AC100">
        <v>0</v>
      </c>
      <c r="AD100">
        <v>0</v>
      </c>
      <c r="AE100">
        <v>43.1492</v>
      </c>
      <c r="AF100">
        <v>43.1492</v>
      </c>
      <c r="AG100">
        <v>0</v>
      </c>
      <c r="AH100">
        <v>6.27</v>
      </c>
      <c r="AI100">
        <v>0.83</v>
      </c>
      <c r="AJ100">
        <v>0.88</v>
      </c>
      <c r="AK100">
        <v>4.07</v>
      </c>
      <c r="AL100">
        <v>0</v>
      </c>
      <c r="AM100">
        <v>-5.18</v>
      </c>
      <c r="AN100">
        <v>0</v>
      </c>
      <c r="AO100">
        <v>0</v>
      </c>
      <c r="AP100">
        <v>1.75</v>
      </c>
      <c r="AQ100">
        <v>5.44</v>
      </c>
      <c r="AR100">
        <v>6.66</v>
      </c>
      <c r="AS100">
        <v>0.42</v>
      </c>
      <c r="AT100">
        <v>21.14</v>
      </c>
      <c r="AU100">
        <v>12.05</v>
      </c>
      <c r="AV100">
        <v>2.52</v>
      </c>
      <c r="AW100">
        <v>0.15</v>
      </c>
      <c r="AX100">
        <v>0.22</v>
      </c>
      <c r="AY100">
        <v>1.08</v>
      </c>
      <c r="AZ100">
        <v>-0.87</v>
      </c>
      <c r="BA100">
        <v>0</v>
      </c>
      <c r="BB100">
        <v>0</v>
      </c>
      <c r="BC100">
        <v>0.5</v>
      </c>
      <c r="BD100">
        <v>2.57</v>
      </c>
      <c r="BE100">
        <v>1.76</v>
      </c>
      <c r="BF100">
        <v>0.12</v>
      </c>
      <c r="BG100">
        <v>8.0500000000000007</v>
      </c>
      <c r="BH100">
        <v>0.546296</v>
      </c>
      <c r="BI100">
        <v>9.0878899999999995E-3</v>
      </c>
      <c r="BJ100">
        <v>3.1638800000000002E-2</v>
      </c>
      <c r="BK100">
        <v>0.14361299999999999</v>
      </c>
      <c r="BL100">
        <v>0</v>
      </c>
      <c r="BM100">
        <v>-6.98747E-3</v>
      </c>
      <c r="BN100">
        <v>0</v>
      </c>
      <c r="BO100">
        <v>0</v>
      </c>
      <c r="BP100">
        <v>5.8625900000000002E-2</v>
      </c>
      <c r="BQ100">
        <v>8.6817800000000001E-2</v>
      </c>
      <c r="BR100">
        <v>0.24510499999999999</v>
      </c>
      <c r="BS100">
        <v>2.02483E-2</v>
      </c>
      <c r="BT100">
        <v>1.1344399999999999</v>
      </c>
      <c r="BU100">
        <v>0.73063500000000003</v>
      </c>
      <c r="BV100">
        <v>1642.07</v>
      </c>
      <c r="BW100">
        <v>235.41</v>
      </c>
      <c r="BX100">
        <v>277.07299999999998</v>
      </c>
      <c r="BY100">
        <v>1271.28</v>
      </c>
      <c r="BZ100">
        <v>-4222.1400000000003</v>
      </c>
      <c r="CA100">
        <v>505.55700000000002</v>
      </c>
      <c r="CB100">
        <v>940.84699999999998</v>
      </c>
      <c r="CC100">
        <v>2025.88</v>
      </c>
      <c r="CD100">
        <v>119.621</v>
      </c>
      <c r="CE100">
        <v>2795.6</v>
      </c>
      <c r="CF100">
        <v>3425.83</v>
      </c>
      <c r="CG100">
        <v>73.775199999999998</v>
      </c>
      <c r="CH100">
        <v>0</v>
      </c>
      <c r="CI100">
        <v>0</v>
      </c>
      <c r="CJ100">
        <v>43.1492</v>
      </c>
      <c r="CK100">
        <v>43.1492</v>
      </c>
      <c r="CL100">
        <v>0</v>
      </c>
      <c r="CM100">
        <v>6.27</v>
      </c>
      <c r="CN100">
        <v>0.83</v>
      </c>
      <c r="CO100">
        <v>0.88</v>
      </c>
      <c r="CP100">
        <v>4.07</v>
      </c>
      <c r="CQ100">
        <v>-5.18</v>
      </c>
      <c r="CR100">
        <v>1.75</v>
      </c>
      <c r="CS100">
        <v>5.44</v>
      </c>
      <c r="CT100">
        <v>6.66</v>
      </c>
      <c r="CU100">
        <v>0.42</v>
      </c>
      <c r="CV100">
        <v>21.14</v>
      </c>
      <c r="CW100">
        <v>12.05</v>
      </c>
      <c r="CX100">
        <v>2.5</v>
      </c>
      <c r="CY100">
        <v>0.15</v>
      </c>
      <c r="CZ100">
        <v>0.22</v>
      </c>
      <c r="DA100">
        <v>4.95</v>
      </c>
      <c r="DB100">
        <v>-0.87</v>
      </c>
      <c r="DC100">
        <v>0.5</v>
      </c>
      <c r="DD100">
        <v>2.57</v>
      </c>
      <c r="DE100">
        <v>1.76</v>
      </c>
      <c r="DF100">
        <v>0.12</v>
      </c>
      <c r="DG100">
        <v>11.9</v>
      </c>
      <c r="DH100">
        <v>0.546149</v>
      </c>
      <c r="DI100">
        <v>9.0878699999999996E-3</v>
      </c>
      <c r="DJ100">
        <v>3.1638800000000002E-2</v>
      </c>
      <c r="DK100">
        <v>0.14361299999999999</v>
      </c>
      <c r="DL100">
        <v>-6.98747E-3</v>
      </c>
      <c r="DM100">
        <v>5.8625900000000002E-2</v>
      </c>
      <c r="DN100">
        <v>8.6817800000000001E-2</v>
      </c>
      <c r="DO100">
        <v>0.24510499999999999</v>
      </c>
      <c r="DP100">
        <v>2.02483E-2</v>
      </c>
      <c r="DQ100">
        <v>1.1343000000000001</v>
      </c>
      <c r="DR100">
        <v>0.73048900000000005</v>
      </c>
      <c r="DS100" t="s">
        <v>689</v>
      </c>
      <c r="DT100" t="s">
        <v>700</v>
      </c>
      <c r="DU100" t="s">
        <v>701</v>
      </c>
      <c r="DV100" t="s">
        <v>455</v>
      </c>
      <c r="DW100">
        <v>-1.45995E-4</v>
      </c>
      <c r="DX100">
        <v>-1.45974E-4</v>
      </c>
      <c r="EC100">
        <v>12.05</v>
      </c>
      <c r="ED100">
        <v>0</v>
      </c>
      <c r="EE100">
        <v>12.05</v>
      </c>
      <c r="EF100">
        <v>0</v>
      </c>
      <c r="EG100">
        <v>3.97</v>
      </c>
      <c r="EH100">
        <v>0</v>
      </c>
      <c r="EI100">
        <v>2.93</v>
      </c>
      <c r="EJ100">
        <v>4.8899999999999997</v>
      </c>
      <c r="EK100">
        <v>1</v>
      </c>
      <c r="EL100">
        <v>1</v>
      </c>
      <c r="EM100">
        <v>2.6873</v>
      </c>
      <c r="EP100">
        <v>1</v>
      </c>
      <c r="EQ100">
        <v>1</v>
      </c>
      <c r="ER100">
        <v>26.847999999999999</v>
      </c>
      <c r="ES100">
        <v>27.213000000000001</v>
      </c>
      <c r="ET100">
        <v>26.9893</v>
      </c>
      <c r="EU100">
        <v>27.356400000000001</v>
      </c>
      <c r="EV100">
        <v>280.13600000000002</v>
      </c>
      <c r="EW100">
        <v>16.982700000000001</v>
      </c>
      <c r="EX100">
        <v>24.994700000000002</v>
      </c>
      <c r="EY100">
        <v>119.75</v>
      </c>
      <c r="EZ100">
        <v>0</v>
      </c>
      <c r="FA100">
        <v>-96.193399999999997</v>
      </c>
      <c r="FB100">
        <v>0</v>
      </c>
      <c r="FC100">
        <v>0</v>
      </c>
      <c r="FD100">
        <v>55.201799999999999</v>
      </c>
      <c r="FE100">
        <v>78.835300000000004</v>
      </c>
      <c r="FF100">
        <v>195.69200000000001</v>
      </c>
      <c r="FG100">
        <v>13.836600000000001</v>
      </c>
      <c r="FH100">
        <v>689.23599999999999</v>
      </c>
      <c r="FI100">
        <v>0</v>
      </c>
      <c r="FJ100">
        <v>0</v>
      </c>
      <c r="FK100">
        <v>0</v>
      </c>
      <c r="FL100">
        <v>252.315</v>
      </c>
      <c r="FM100">
        <v>252.315</v>
      </c>
      <c r="FN100">
        <v>280.07100000000003</v>
      </c>
      <c r="FO100">
        <v>16.9802</v>
      </c>
      <c r="FP100">
        <v>24.994700000000002</v>
      </c>
      <c r="FQ100">
        <v>119.75</v>
      </c>
      <c r="FR100">
        <v>-96.193399999999997</v>
      </c>
      <c r="FS100">
        <v>55.201799999999999</v>
      </c>
      <c r="FT100">
        <v>78.835300000000004</v>
      </c>
      <c r="FU100">
        <v>195.69200000000001</v>
      </c>
      <c r="FV100">
        <v>13.836600000000001</v>
      </c>
      <c r="FW100">
        <v>689.16899999999998</v>
      </c>
      <c r="FX100">
        <v>0</v>
      </c>
      <c r="FY100">
        <v>0</v>
      </c>
      <c r="FZ100">
        <v>252.315</v>
      </c>
      <c r="GA100">
        <v>252.315</v>
      </c>
      <c r="GB100">
        <v>2.6873</v>
      </c>
      <c r="GC100">
        <v>4223.38</v>
      </c>
      <c r="GD100">
        <v>2248.16</v>
      </c>
      <c r="GE100">
        <v>53.231299999999997</v>
      </c>
      <c r="GF100">
        <v>2.6873</v>
      </c>
      <c r="GG100">
        <v>4223.38</v>
      </c>
      <c r="GH100">
        <v>2248.14</v>
      </c>
      <c r="GI100">
        <v>53.230699999999999</v>
      </c>
      <c r="GJ100">
        <v>0</v>
      </c>
      <c r="GK100">
        <v>0</v>
      </c>
    </row>
    <row r="101" spans="1:196" x14ac:dyDescent="0.3">
      <c r="A101" s="110">
        <v>45966.848946759259</v>
      </c>
      <c r="B101" t="s">
        <v>796</v>
      </c>
      <c r="C101" t="s">
        <v>459</v>
      </c>
      <c r="D101">
        <v>12</v>
      </c>
      <c r="E101">
        <v>1</v>
      </c>
      <c r="F101">
        <v>2100</v>
      </c>
      <c r="G101" t="s">
        <v>452</v>
      </c>
      <c r="H101" t="s">
        <v>453</v>
      </c>
      <c r="I101">
        <v>0</v>
      </c>
      <c r="J101">
        <v>0</v>
      </c>
      <c r="K101">
        <v>3.85</v>
      </c>
      <c r="L101">
        <v>15</v>
      </c>
      <c r="M101">
        <v>1642.43</v>
      </c>
      <c r="N101">
        <v>235.43199999999999</v>
      </c>
      <c r="O101">
        <v>277.07299999999998</v>
      </c>
      <c r="P101">
        <v>1271.28</v>
      </c>
      <c r="Q101">
        <v>0</v>
      </c>
      <c r="R101">
        <v>-4222.1400000000003</v>
      </c>
      <c r="S101">
        <v>0</v>
      </c>
      <c r="T101">
        <v>0</v>
      </c>
      <c r="U101">
        <v>505.55700000000002</v>
      </c>
      <c r="V101">
        <v>940.84699999999998</v>
      </c>
      <c r="W101">
        <v>2025.88</v>
      </c>
      <c r="X101">
        <v>119.621</v>
      </c>
      <c r="Y101">
        <v>2795.98</v>
      </c>
      <c r="Z101">
        <v>3426.21</v>
      </c>
      <c r="AA101">
        <v>73.798100000000005</v>
      </c>
      <c r="AB101">
        <v>0</v>
      </c>
      <c r="AC101">
        <v>0</v>
      </c>
      <c r="AD101">
        <v>0</v>
      </c>
      <c r="AE101">
        <v>43.1492</v>
      </c>
      <c r="AF101">
        <v>43.1492</v>
      </c>
      <c r="AG101">
        <v>0</v>
      </c>
      <c r="AH101">
        <v>6.27</v>
      </c>
      <c r="AI101">
        <v>0.83</v>
      </c>
      <c r="AJ101">
        <v>0.88</v>
      </c>
      <c r="AK101">
        <v>4.07</v>
      </c>
      <c r="AL101">
        <v>0</v>
      </c>
      <c r="AM101">
        <v>-5.18</v>
      </c>
      <c r="AN101">
        <v>0</v>
      </c>
      <c r="AO101">
        <v>0</v>
      </c>
      <c r="AP101">
        <v>1.75</v>
      </c>
      <c r="AQ101">
        <v>5.44</v>
      </c>
      <c r="AR101">
        <v>6.66</v>
      </c>
      <c r="AS101">
        <v>0.42</v>
      </c>
      <c r="AT101">
        <v>21.14</v>
      </c>
      <c r="AU101">
        <v>12.05</v>
      </c>
      <c r="AV101">
        <v>2.52</v>
      </c>
      <c r="AW101">
        <v>0.15</v>
      </c>
      <c r="AX101">
        <v>0.22</v>
      </c>
      <c r="AY101">
        <v>1.08</v>
      </c>
      <c r="AZ101">
        <v>-0.87</v>
      </c>
      <c r="BA101">
        <v>0</v>
      </c>
      <c r="BB101">
        <v>0</v>
      </c>
      <c r="BC101">
        <v>0.5</v>
      </c>
      <c r="BD101">
        <v>2.57</v>
      </c>
      <c r="BE101">
        <v>1.76</v>
      </c>
      <c r="BF101">
        <v>0.12</v>
      </c>
      <c r="BG101">
        <v>8.0500000000000007</v>
      </c>
      <c r="BH101">
        <v>0.54629499999999998</v>
      </c>
      <c r="BI101">
        <v>9.0878899999999995E-3</v>
      </c>
      <c r="BJ101">
        <v>3.1638800000000002E-2</v>
      </c>
      <c r="BK101">
        <v>0.14360899999999999</v>
      </c>
      <c r="BL101">
        <v>0</v>
      </c>
      <c r="BM101">
        <v>-6.98747E-3</v>
      </c>
      <c r="BN101">
        <v>0</v>
      </c>
      <c r="BO101">
        <v>0</v>
      </c>
      <c r="BP101">
        <v>5.8625900000000002E-2</v>
      </c>
      <c r="BQ101">
        <v>8.6817800000000001E-2</v>
      </c>
      <c r="BR101">
        <v>0.24510499999999999</v>
      </c>
      <c r="BS101">
        <v>2.02483E-2</v>
      </c>
      <c r="BT101">
        <v>1.1344399999999999</v>
      </c>
      <c r="BU101">
        <v>0.73063100000000003</v>
      </c>
      <c r="BV101">
        <v>1642.07</v>
      </c>
      <c r="BW101">
        <v>235.41</v>
      </c>
      <c r="BX101">
        <v>277.07299999999998</v>
      </c>
      <c r="BY101">
        <v>1271.28</v>
      </c>
      <c r="BZ101">
        <v>-4222.1400000000003</v>
      </c>
      <c r="CA101">
        <v>505.55700000000002</v>
      </c>
      <c r="CB101">
        <v>940.84699999999998</v>
      </c>
      <c r="CC101">
        <v>2025.88</v>
      </c>
      <c r="CD101">
        <v>119.621</v>
      </c>
      <c r="CE101">
        <v>2795.6</v>
      </c>
      <c r="CF101">
        <v>3425.83</v>
      </c>
      <c r="CG101">
        <v>73.775199999999998</v>
      </c>
      <c r="CH101">
        <v>0</v>
      </c>
      <c r="CI101">
        <v>0</v>
      </c>
      <c r="CJ101">
        <v>43.1492</v>
      </c>
      <c r="CK101">
        <v>43.1492</v>
      </c>
      <c r="CL101">
        <v>0</v>
      </c>
      <c r="CM101">
        <v>6.27</v>
      </c>
      <c r="CN101">
        <v>0.83</v>
      </c>
      <c r="CO101">
        <v>0.88</v>
      </c>
      <c r="CP101">
        <v>4.07</v>
      </c>
      <c r="CQ101">
        <v>-5.18</v>
      </c>
      <c r="CR101">
        <v>1.75</v>
      </c>
      <c r="CS101">
        <v>5.44</v>
      </c>
      <c r="CT101">
        <v>6.66</v>
      </c>
      <c r="CU101">
        <v>0.42</v>
      </c>
      <c r="CV101">
        <v>21.14</v>
      </c>
      <c r="CW101">
        <v>12.05</v>
      </c>
      <c r="CX101">
        <v>2.5</v>
      </c>
      <c r="CY101">
        <v>0.15</v>
      </c>
      <c r="CZ101">
        <v>0.22</v>
      </c>
      <c r="DA101">
        <v>4.95</v>
      </c>
      <c r="DB101">
        <v>-0.87</v>
      </c>
      <c r="DC101">
        <v>0.5</v>
      </c>
      <c r="DD101">
        <v>2.57</v>
      </c>
      <c r="DE101">
        <v>1.76</v>
      </c>
      <c r="DF101">
        <v>0.12</v>
      </c>
      <c r="DG101">
        <v>11.9</v>
      </c>
      <c r="DH101">
        <v>0.546149</v>
      </c>
      <c r="DI101">
        <v>9.0878699999999996E-3</v>
      </c>
      <c r="DJ101">
        <v>3.1638800000000002E-2</v>
      </c>
      <c r="DK101">
        <v>0.14361299999999999</v>
      </c>
      <c r="DL101">
        <v>-6.98747E-3</v>
      </c>
      <c r="DM101">
        <v>5.8625900000000002E-2</v>
      </c>
      <c r="DN101">
        <v>8.6817800000000001E-2</v>
      </c>
      <c r="DO101">
        <v>0.24510499999999999</v>
      </c>
      <c r="DP101">
        <v>2.02483E-2</v>
      </c>
      <c r="DQ101">
        <v>1.1343000000000001</v>
      </c>
      <c r="DR101">
        <v>0.73048900000000005</v>
      </c>
      <c r="DS101" t="s">
        <v>689</v>
      </c>
      <c r="DT101" t="s">
        <v>700</v>
      </c>
      <c r="DU101" t="s">
        <v>701</v>
      </c>
      <c r="DV101" t="s">
        <v>455</v>
      </c>
      <c r="DW101">
        <v>-1.4192E-4</v>
      </c>
      <c r="DX101">
        <v>-1.4190399999999999E-4</v>
      </c>
      <c r="EC101">
        <v>12.05</v>
      </c>
      <c r="ED101">
        <v>0</v>
      </c>
      <c r="EE101">
        <v>12.05</v>
      </c>
      <c r="EF101">
        <v>0</v>
      </c>
      <c r="EG101">
        <v>3.97</v>
      </c>
      <c r="EH101">
        <v>0</v>
      </c>
      <c r="EI101">
        <v>2.93</v>
      </c>
      <c r="EJ101">
        <v>4.8899999999999997</v>
      </c>
      <c r="EK101">
        <v>1</v>
      </c>
      <c r="EL101">
        <v>1</v>
      </c>
      <c r="EM101">
        <v>2.6873</v>
      </c>
      <c r="EP101">
        <v>1</v>
      </c>
      <c r="EQ101">
        <v>1</v>
      </c>
      <c r="ER101">
        <v>26.847999999999999</v>
      </c>
      <c r="ES101">
        <v>27.213000000000001</v>
      </c>
      <c r="ET101">
        <v>26.9893</v>
      </c>
      <c r="EU101">
        <v>27.356400000000001</v>
      </c>
      <c r="EV101">
        <v>280.13499999999999</v>
      </c>
      <c r="EW101">
        <v>16.982700000000001</v>
      </c>
      <c r="EX101">
        <v>24.994700000000002</v>
      </c>
      <c r="EY101">
        <v>119.75</v>
      </c>
      <c r="EZ101">
        <v>0</v>
      </c>
      <c r="FA101">
        <v>-96.193399999999997</v>
      </c>
      <c r="FB101">
        <v>0</v>
      </c>
      <c r="FC101">
        <v>0</v>
      </c>
      <c r="FD101">
        <v>55.201799999999999</v>
      </c>
      <c r="FE101">
        <v>78.835300000000004</v>
      </c>
      <c r="FF101">
        <v>195.69200000000001</v>
      </c>
      <c r="FG101">
        <v>13.836600000000001</v>
      </c>
      <c r="FH101">
        <v>689.23599999999999</v>
      </c>
      <c r="FI101">
        <v>0</v>
      </c>
      <c r="FJ101">
        <v>0</v>
      </c>
      <c r="FK101">
        <v>0</v>
      </c>
      <c r="FL101">
        <v>252.315</v>
      </c>
      <c r="FM101">
        <v>252.315</v>
      </c>
      <c r="FN101">
        <v>280.07100000000003</v>
      </c>
      <c r="FO101">
        <v>16.9802</v>
      </c>
      <c r="FP101">
        <v>24.994700000000002</v>
      </c>
      <c r="FQ101">
        <v>119.75</v>
      </c>
      <c r="FR101">
        <v>-96.193399999999997</v>
      </c>
      <c r="FS101">
        <v>55.201799999999999</v>
      </c>
      <c r="FT101">
        <v>78.835300000000004</v>
      </c>
      <c r="FU101">
        <v>195.69200000000001</v>
      </c>
      <c r="FV101">
        <v>13.836600000000001</v>
      </c>
      <c r="FW101">
        <v>689.16899999999998</v>
      </c>
      <c r="FX101">
        <v>0</v>
      </c>
      <c r="FY101">
        <v>0</v>
      </c>
      <c r="FZ101">
        <v>252.315</v>
      </c>
      <c r="GA101">
        <v>252.315</v>
      </c>
      <c r="GB101">
        <v>2.6873</v>
      </c>
      <c r="GC101">
        <v>4223.38</v>
      </c>
      <c r="GD101">
        <v>2248.16</v>
      </c>
      <c r="GE101">
        <v>53.231299999999997</v>
      </c>
      <c r="GF101">
        <v>2.6873</v>
      </c>
      <c r="GG101">
        <v>4223.38</v>
      </c>
      <c r="GH101">
        <v>2248.14</v>
      </c>
      <c r="GI101">
        <v>53.230699999999999</v>
      </c>
      <c r="GJ101">
        <v>0</v>
      </c>
      <c r="GK101">
        <v>0</v>
      </c>
    </row>
    <row r="102" spans="1:196" x14ac:dyDescent="0.3">
      <c r="A102" s="110">
        <v>45966.848946759259</v>
      </c>
      <c r="B102" t="s">
        <v>796</v>
      </c>
      <c r="C102" t="s">
        <v>460</v>
      </c>
      <c r="D102">
        <v>12</v>
      </c>
      <c r="E102">
        <v>1</v>
      </c>
      <c r="F102">
        <v>2100</v>
      </c>
      <c r="G102" t="s">
        <v>452</v>
      </c>
      <c r="H102" t="s">
        <v>453</v>
      </c>
      <c r="I102">
        <v>0</v>
      </c>
      <c r="J102">
        <v>0</v>
      </c>
      <c r="K102">
        <v>3.85</v>
      </c>
      <c r="L102">
        <v>15</v>
      </c>
      <c r="M102">
        <v>1642.43</v>
      </c>
      <c r="N102">
        <v>235.43199999999999</v>
      </c>
      <c r="O102">
        <v>277.07299999999998</v>
      </c>
      <c r="P102">
        <v>1271.28</v>
      </c>
      <c r="Q102">
        <v>0</v>
      </c>
      <c r="R102">
        <v>-4222.1400000000003</v>
      </c>
      <c r="S102">
        <v>0</v>
      </c>
      <c r="T102">
        <v>0</v>
      </c>
      <c r="U102">
        <v>505.55700000000002</v>
      </c>
      <c r="V102">
        <v>940.84699999999998</v>
      </c>
      <c r="W102">
        <v>2025.88</v>
      </c>
      <c r="X102">
        <v>119.621</v>
      </c>
      <c r="Y102">
        <v>2795.98</v>
      </c>
      <c r="Z102">
        <v>3426.22</v>
      </c>
      <c r="AA102">
        <v>73.798100000000005</v>
      </c>
      <c r="AB102">
        <v>0</v>
      </c>
      <c r="AC102">
        <v>0</v>
      </c>
      <c r="AD102">
        <v>0</v>
      </c>
      <c r="AE102">
        <v>43.1492</v>
      </c>
      <c r="AF102">
        <v>43.1492</v>
      </c>
      <c r="AG102">
        <v>0</v>
      </c>
      <c r="AH102">
        <v>6.27</v>
      </c>
      <c r="AI102">
        <v>0.83</v>
      </c>
      <c r="AJ102">
        <v>0.88</v>
      </c>
      <c r="AK102">
        <v>4.07</v>
      </c>
      <c r="AL102">
        <v>0</v>
      </c>
      <c r="AM102">
        <v>-5.18</v>
      </c>
      <c r="AN102">
        <v>0</v>
      </c>
      <c r="AO102">
        <v>0</v>
      </c>
      <c r="AP102">
        <v>1.75</v>
      </c>
      <c r="AQ102">
        <v>5.44</v>
      </c>
      <c r="AR102">
        <v>6.66</v>
      </c>
      <c r="AS102">
        <v>0.42</v>
      </c>
      <c r="AT102">
        <v>21.14</v>
      </c>
      <c r="AU102">
        <v>12.05</v>
      </c>
      <c r="AV102">
        <v>2.52</v>
      </c>
      <c r="AW102">
        <v>0.15</v>
      </c>
      <c r="AX102">
        <v>0.22</v>
      </c>
      <c r="AY102">
        <v>1.08</v>
      </c>
      <c r="AZ102">
        <v>-0.87</v>
      </c>
      <c r="BA102">
        <v>0</v>
      </c>
      <c r="BB102">
        <v>0</v>
      </c>
      <c r="BC102">
        <v>0.5</v>
      </c>
      <c r="BD102">
        <v>2.57</v>
      </c>
      <c r="BE102">
        <v>1.76</v>
      </c>
      <c r="BF102">
        <v>0.12</v>
      </c>
      <c r="BG102">
        <v>8.0500000000000007</v>
      </c>
      <c r="BH102">
        <v>0.54629700000000003</v>
      </c>
      <c r="BI102">
        <v>9.0878899999999995E-3</v>
      </c>
      <c r="BJ102">
        <v>3.1638800000000002E-2</v>
      </c>
      <c r="BK102">
        <v>0.14361299999999999</v>
      </c>
      <c r="BL102">
        <v>0</v>
      </c>
      <c r="BM102">
        <v>-6.98747E-3</v>
      </c>
      <c r="BN102">
        <v>0</v>
      </c>
      <c r="BO102">
        <v>0</v>
      </c>
      <c r="BP102">
        <v>5.8625900000000002E-2</v>
      </c>
      <c r="BQ102">
        <v>8.6817800000000001E-2</v>
      </c>
      <c r="BR102">
        <v>0.24510499999999999</v>
      </c>
      <c r="BS102">
        <v>2.02483E-2</v>
      </c>
      <c r="BT102">
        <v>1.13445</v>
      </c>
      <c r="BU102">
        <v>0.73063699999999998</v>
      </c>
      <c r="BV102">
        <v>1642.07</v>
      </c>
      <c r="BW102">
        <v>235.41</v>
      </c>
      <c r="BX102">
        <v>277.07299999999998</v>
      </c>
      <c r="BY102">
        <v>1271.28</v>
      </c>
      <c r="BZ102">
        <v>-4222.1400000000003</v>
      </c>
      <c r="CA102">
        <v>505.55700000000002</v>
      </c>
      <c r="CB102">
        <v>940.84699999999998</v>
      </c>
      <c r="CC102">
        <v>2025.88</v>
      </c>
      <c r="CD102">
        <v>119.621</v>
      </c>
      <c r="CE102">
        <v>2795.6</v>
      </c>
      <c r="CF102">
        <v>3425.83</v>
      </c>
      <c r="CG102">
        <v>73.775199999999998</v>
      </c>
      <c r="CH102">
        <v>0</v>
      </c>
      <c r="CI102">
        <v>0</v>
      </c>
      <c r="CJ102">
        <v>43.1492</v>
      </c>
      <c r="CK102">
        <v>43.1492</v>
      </c>
      <c r="CL102">
        <v>0</v>
      </c>
      <c r="CM102">
        <v>6.27</v>
      </c>
      <c r="CN102">
        <v>0.83</v>
      </c>
      <c r="CO102">
        <v>0.88</v>
      </c>
      <c r="CP102">
        <v>4.07</v>
      </c>
      <c r="CQ102">
        <v>-5.18</v>
      </c>
      <c r="CR102">
        <v>1.75</v>
      </c>
      <c r="CS102">
        <v>5.44</v>
      </c>
      <c r="CT102">
        <v>6.66</v>
      </c>
      <c r="CU102">
        <v>0.42</v>
      </c>
      <c r="CV102">
        <v>21.14</v>
      </c>
      <c r="CW102">
        <v>12.05</v>
      </c>
      <c r="CX102">
        <v>2.5</v>
      </c>
      <c r="CY102">
        <v>0.15</v>
      </c>
      <c r="CZ102">
        <v>0.22</v>
      </c>
      <c r="DA102">
        <v>4.95</v>
      </c>
      <c r="DB102">
        <v>-0.87</v>
      </c>
      <c r="DC102">
        <v>0.5</v>
      </c>
      <c r="DD102">
        <v>2.57</v>
      </c>
      <c r="DE102">
        <v>1.76</v>
      </c>
      <c r="DF102">
        <v>0.12</v>
      </c>
      <c r="DG102">
        <v>11.9</v>
      </c>
      <c r="DH102">
        <v>0.546149</v>
      </c>
      <c r="DI102">
        <v>9.0878699999999996E-3</v>
      </c>
      <c r="DJ102">
        <v>3.1638800000000002E-2</v>
      </c>
      <c r="DK102">
        <v>0.14361299999999999</v>
      </c>
      <c r="DL102">
        <v>-6.98747E-3</v>
      </c>
      <c r="DM102">
        <v>5.8625900000000002E-2</v>
      </c>
      <c r="DN102">
        <v>8.6817800000000001E-2</v>
      </c>
      <c r="DO102">
        <v>0.24510499999999999</v>
      </c>
      <c r="DP102">
        <v>2.02483E-2</v>
      </c>
      <c r="DQ102">
        <v>1.1343000000000001</v>
      </c>
      <c r="DR102">
        <v>0.73048900000000005</v>
      </c>
      <c r="DS102" t="s">
        <v>689</v>
      </c>
      <c r="DT102" t="s">
        <v>700</v>
      </c>
      <c r="DU102" t="s">
        <v>701</v>
      </c>
      <c r="DV102" t="s">
        <v>455</v>
      </c>
      <c r="DW102">
        <v>-1.4772400000000001E-4</v>
      </c>
      <c r="DX102">
        <v>-1.4770399999999999E-4</v>
      </c>
      <c r="EC102">
        <v>12.05</v>
      </c>
      <c r="ED102">
        <v>0</v>
      </c>
      <c r="EE102">
        <v>12.05</v>
      </c>
      <c r="EF102">
        <v>0</v>
      </c>
      <c r="EG102">
        <v>3.97</v>
      </c>
      <c r="EH102">
        <v>0</v>
      </c>
      <c r="EI102">
        <v>2.93</v>
      </c>
      <c r="EJ102">
        <v>4.8899999999999997</v>
      </c>
      <c r="EK102">
        <v>1</v>
      </c>
      <c r="EL102">
        <v>1</v>
      </c>
      <c r="EM102">
        <v>2.6873</v>
      </c>
      <c r="EP102">
        <v>1</v>
      </c>
      <c r="EQ102">
        <v>1</v>
      </c>
      <c r="ER102">
        <v>26.847999999999999</v>
      </c>
      <c r="ES102">
        <v>27.213000000000001</v>
      </c>
      <c r="ET102">
        <v>26.9893</v>
      </c>
      <c r="EU102">
        <v>27.356400000000001</v>
      </c>
      <c r="EV102">
        <v>280.13600000000002</v>
      </c>
      <c r="EW102">
        <v>16.982700000000001</v>
      </c>
      <c r="EX102">
        <v>24.994700000000002</v>
      </c>
      <c r="EY102">
        <v>119.75</v>
      </c>
      <c r="EZ102">
        <v>0</v>
      </c>
      <c r="FA102">
        <v>-96.193399999999997</v>
      </c>
      <c r="FB102">
        <v>0</v>
      </c>
      <c r="FC102">
        <v>0</v>
      </c>
      <c r="FD102">
        <v>55.201799999999999</v>
      </c>
      <c r="FE102">
        <v>78.835300000000004</v>
      </c>
      <c r="FF102">
        <v>195.69200000000001</v>
      </c>
      <c r="FG102">
        <v>13.836600000000001</v>
      </c>
      <c r="FH102">
        <v>689.23599999999999</v>
      </c>
      <c r="FI102">
        <v>0</v>
      </c>
      <c r="FJ102">
        <v>0</v>
      </c>
      <c r="FK102">
        <v>0</v>
      </c>
      <c r="FL102">
        <v>252.315</v>
      </c>
      <c r="FM102">
        <v>252.315</v>
      </c>
      <c r="FN102">
        <v>280.07100000000003</v>
      </c>
      <c r="FO102">
        <v>16.9802</v>
      </c>
      <c r="FP102">
        <v>24.994700000000002</v>
      </c>
      <c r="FQ102">
        <v>119.75</v>
      </c>
      <c r="FR102">
        <v>-96.193399999999997</v>
      </c>
      <c r="FS102">
        <v>55.201799999999999</v>
      </c>
      <c r="FT102">
        <v>78.835300000000004</v>
      </c>
      <c r="FU102">
        <v>195.69200000000001</v>
      </c>
      <c r="FV102">
        <v>13.836600000000001</v>
      </c>
      <c r="FW102">
        <v>689.16899999999998</v>
      </c>
      <c r="FX102">
        <v>0</v>
      </c>
      <c r="FY102">
        <v>0</v>
      </c>
      <c r="FZ102">
        <v>252.315</v>
      </c>
      <c r="GA102">
        <v>252.315</v>
      </c>
      <c r="GB102">
        <v>2.6873</v>
      </c>
      <c r="GC102">
        <v>4223.38</v>
      </c>
      <c r="GD102">
        <v>2248.16</v>
      </c>
      <c r="GE102">
        <v>53.231299999999997</v>
      </c>
      <c r="GF102">
        <v>2.6873</v>
      </c>
      <c r="GG102">
        <v>4223.38</v>
      </c>
      <c r="GH102">
        <v>2248.14</v>
      </c>
      <c r="GI102">
        <v>53.230699999999999</v>
      </c>
      <c r="GJ102">
        <v>0</v>
      </c>
      <c r="GK102">
        <v>0</v>
      </c>
    </row>
    <row r="103" spans="1:196" x14ac:dyDescent="0.3">
      <c r="A103" s="110">
        <v>45966.848946759259</v>
      </c>
      <c r="B103" t="s">
        <v>796</v>
      </c>
      <c r="C103" t="s">
        <v>461</v>
      </c>
      <c r="D103">
        <v>12</v>
      </c>
      <c r="E103">
        <v>1</v>
      </c>
      <c r="F103">
        <v>2100</v>
      </c>
      <c r="G103" t="s">
        <v>452</v>
      </c>
      <c r="H103" t="s">
        <v>453</v>
      </c>
      <c r="I103">
        <v>0</v>
      </c>
      <c r="J103">
        <v>0</v>
      </c>
      <c r="K103">
        <v>3.85</v>
      </c>
      <c r="L103">
        <v>15</v>
      </c>
      <c r="M103">
        <v>1642.43</v>
      </c>
      <c r="N103">
        <v>235.43199999999999</v>
      </c>
      <c r="O103">
        <v>277.07299999999998</v>
      </c>
      <c r="P103">
        <v>1271.28</v>
      </c>
      <c r="Q103">
        <v>0</v>
      </c>
      <c r="R103">
        <v>-4222.1400000000003</v>
      </c>
      <c r="S103">
        <v>0</v>
      </c>
      <c r="T103">
        <v>0</v>
      </c>
      <c r="U103">
        <v>505.55700000000002</v>
      </c>
      <c r="V103">
        <v>940.84699999999998</v>
      </c>
      <c r="W103">
        <v>2025.88</v>
      </c>
      <c r="X103">
        <v>119.621</v>
      </c>
      <c r="Y103">
        <v>2795.98</v>
      </c>
      <c r="Z103">
        <v>3426.22</v>
      </c>
      <c r="AA103">
        <v>73.798100000000005</v>
      </c>
      <c r="AB103">
        <v>0</v>
      </c>
      <c r="AC103">
        <v>0</v>
      </c>
      <c r="AD103">
        <v>0</v>
      </c>
      <c r="AE103">
        <v>43.1492</v>
      </c>
      <c r="AF103">
        <v>43.1492</v>
      </c>
      <c r="AG103">
        <v>0</v>
      </c>
      <c r="AH103">
        <v>6.27</v>
      </c>
      <c r="AI103">
        <v>0.83</v>
      </c>
      <c r="AJ103">
        <v>0.88</v>
      </c>
      <c r="AK103">
        <v>4.07</v>
      </c>
      <c r="AL103">
        <v>0</v>
      </c>
      <c r="AM103">
        <v>-5.18</v>
      </c>
      <c r="AN103">
        <v>0</v>
      </c>
      <c r="AO103">
        <v>0</v>
      </c>
      <c r="AP103">
        <v>1.75</v>
      </c>
      <c r="AQ103">
        <v>5.44</v>
      </c>
      <c r="AR103">
        <v>6.66</v>
      </c>
      <c r="AS103">
        <v>0.42</v>
      </c>
      <c r="AT103">
        <v>21.14</v>
      </c>
      <c r="AU103">
        <v>12.05</v>
      </c>
      <c r="AV103">
        <v>2.52</v>
      </c>
      <c r="AW103">
        <v>0.15</v>
      </c>
      <c r="AX103">
        <v>0.22</v>
      </c>
      <c r="AY103">
        <v>1.08</v>
      </c>
      <c r="AZ103">
        <v>-0.87</v>
      </c>
      <c r="BA103">
        <v>0</v>
      </c>
      <c r="BB103">
        <v>0</v>
      </c>
      <c r="BC103">
        <v>0.5</v>
      </c>
      <c r="BD103">
        <v>2.57</v>
      </c>
      <c r="BE103">
        <v>1.76</v>
      </c>
      <c r="BF103">
        <v>0.12</v>
      </c>
      <c r="BG103">
        <v>8.0500000000000007</v>
      </c>
      <c r="BH103">
        <v>0.54629700000000003</v>
      </c>
      <c r="BI103">
        <v>9.0878899999999995E-3</v>
      </c>
      <c r="BJ103">
        <v>3.1638800000000002E-2</v>
      </c>
      <c r="BK103">
        <v>0.14361299999999999</v>
      </c>
      <c r="BL103">
        <v>0</v>
      </c>
      <c r="BM103">
        <v>-6.98747E-3</v>
      </c>
      <c r="BN103">
        <v>0</v>
      </c>
      <c r="BO103">
        <v>0</v>
      </c>
      <c r="BP103">
        <v>5.8625900000000002E-2</v>
      </c>
      <c r="BQ103">
        <v>8.6817800000000001E-2</v>
      </c>
      <c r="BR103">
        <v>0.24510499999999999</v>
      </c>
      <c r="BS103">
        <v>2.02483E-2</v>
      </c>
      <c r="BT103">
        <v>1.13445</v>
      </c>
      <c r="BU103">
        <v>0.73063599999999995</v>
      </c>
      <c r="BV103">
        <v>1642.07</v>
      </c>
      <c r="BW103">
        <v>235.41</v>
      </c>
      <c r="BX103">
        <v>277.07299999999998</v>
      </c>
      <c r="BY103">
        <v>1271.28</v>
      </c>
      <c r="BZ103">
        <v>-4222.1400000000003</v>
      </c>
      <c r="CA103">
        <v>505.55700000000002</v>
      </c>
      <c r="CB103">
        <v>940.84699999999998</v>
      </c>
      <c r="CC103">
        <v>2025.88</v>
      </c>
      <c r="CD103">
        <v>119.621</v>
      </c>
      <c r="CE103">
        <v>2795.6</v>
      </c>
      <c r="CF103">
        <v>3425.83</v>
      </c>
      <c r="CG103">
        <v>73.775199999999998</v>
      </c>
      <c r="CH103">
        <v>0</v>
      </c>
      <c r="CI103">
        <v>0</v>
      </c>
      <c r="CJ103">
        <v>43.1492</v>
      </c>
      <c r="CK103">
        <v>43.1492</v>
      </c>
      <c r="CL103">
        <v>0</v>
      </c>
      <c r="CM103">
        <v>6.27</v>
      </c>
      <c r="CN103">
        <v>0.83</v>
      </c>
      <c r="CO103">
        <v>0.88</v>
      </c>
      <c r="CP103">
        <v>4.07</v>
      </c>
      <c r="CQ103">
        <v>-5.18</v>
      </c>
      <c r="CR103">
        <v>1.75</v>
      </c>
      <c r="CS103">
        <v>5.44</v>
      </c>
      <c r="CT103">
        <v>6.66</v>
      </c>
      <c r="CU103">
        <v>0.42</v>
      </c>
      <c r="CV103">
        <v>21.14</v>
      </c>
      <c r="CW103">
        <v>12.05</v>
      </c>
      <c r="CX103">
        <v>2.5</v>
      </c>
      <c r="CY103">
        <v>0.15</v>
      </c>
      <c r="CZ103">
        <v>0.22</v>
      </c>
      <c r="DA103">
        <v>4.95</v>
      </c>
      <c r="DB103">
        <v>-0.87</v>
      </c>
      <c r="DC103">
        <v>0.5</v>
      </c>
      <c r="DD103">
        <v>2.57</v>
      </c>
      <c r="DE103">
        <v>1.76</v>
      </c>
      <c r="DF103">
        <v>0.12</v>
      </c>
      <c r="DG103">
        <v>11.9</v>
      </c>
      <c r="DH103">
        <v>0.546149</v>
      </c>
      <c r="DI103">
        <v>9.0878699999999996E-3</v>
      </c>
      <c r="DJ103">
        <v>3.1638800000000002E-2</v>
      </c>
      <c r="DK103">
        <v>0.14361299999999999</v>
      </c>
      <c r="DL103">
        <v>-6.98747E-3</v>
      </c>
      <c r="DM103">
        <v>5.8625900000000002E-2</v>
      </c>
      <c r="DN103">
        <v>8.6817800000000001E-2</v>
      </c>
      <c r="DO103">
        <v>0.24510499999999999</v>
      </c>
      <c r="DP103">
        <v>2.02483E-2</v>
      </c>
      <c r="DQ103">
        <v>1.1343000000000001</v>
      </c>
      <c r="DR103">
        <v>0.73048900000000005</v>
      </c>
      <c r="DS103" t="s">
        <v>689</v>
      </c>
      <c r="DT103" t="s">
        <v>700</v>
      </c>
      <c r="DU103" t="s">
        <v>701</v>
      </c>
      <c r="DV103" t="s">
        <v>455</v>
      </c>
      <c r="DW103">
        <v>-1.47641E-4</v>
      </c>
      <c r="DX103">
        <v>-1.47627E-4</v>
      </c>
      <c r="EC103">
        <v>12.05</v>
      </c>
      <c r="ED103">
        <v>0</v>
      </c>
      <c r="EE103">
        <v>12.05</v>
      </c>
      <c r="EF103">
        <v>0</v>
      </c>
      <c r="EG103">
        <v>3.97</v>
      </c>
      <c r="EH103">
        <v>0</v>
      </c>
      <c r="EI103">
        <v>2.93</v>
      </c>
      <c r="EJ103">
        <v>4.8899999999999997</v>
      </c>
      <c r="EK103">
        <v>1</v>
      </c>
      <c r="EL103">
        <v>1</v>
      </c>
      <c r="EM103">
        <v>2.6873</v>
      </c>
      <c r="EP103">
        <v>1</v>
      </c>
      <c r="EQ103">
        <v>1</v>
      </c>
      <c r="ER103">
        <v>26.847999999999999</v>
      </c>
      <c r="ES103">
        <v>27.213000000000001</v>
      </c>
      <c r="ET103">
        <v>26.9893</v>
      </c>
      <c r="EU103">
        <v>27.356400000000001</v>
      </c>
      <c r="EV103">
        <v>280.13600000000002</v>
      </c>
      <c r="EW103">
        <v>16.982700000000001</v>
      </c>
      <c r="EX103">
        <v>24.994700000000002</v>
      </c>
      <c r="EY103">
        <v>119.75</v>
      </c>
      <c r="EZ103">
        <v>0</v>
      </c>
      <c r="FA103">
        <v>-96.193399999999997</v>
      </c>
      <c r="FB103">
        <v>0</v>
      </c>
      <c r="FC103">
        <v>0</v>
      </c>
      <c r="FD103">
        <v>55.201799999999999</v>
      </c>
      <c r="FE103">
        <v>78.835300000000004</v>
      </c>
      <c r="FF103">
        <v>195.69200000000001</v>
      </c>
      <c r="FG103">
        <v>13.836600000000001</v>
      </c>
      <c r="FH103">
        <v>689.23599999999999</v>
      </c>
      <c r="FI103">
        <v>0</v>
      </c>
      <c r="FJ103">
        <v>0</v>
      </c>
      <c r="FK103">
        <v>0</v>
      </c>
      <c r="FL103">
        <v>252.315</v>
      </c>
      <c r="FM103">
        <v>252.315</v>
      </c>
      <c r="FN103">
        <v>280.07100000000003</v>
      </c>
      <c r="FO103">
        <v>16.9802</v>
      </c>
      <c r="FP103">
        <v>24.994700000000002</v>
      </c>
      <c r="FQ103">
        <v>119.75</v>
      </c>
      <c r="FR103">
        <v>-96.193399999999997</v>
      </c>
      <c r="FS103">
        <v>55.201799999999999</v>
      </c>
      <c r="FT103">
        <v>78.835300000000004</v>
      </c>
      <c r="FU103">
        <v>195.69200000000001</v>
      </c>
      <c r="FV103">
        <v>13.836600000000001</v>
      </c>
      <c r="FW103">
        <v>689.16899999999998</v>
      </c>
      <c r="FX103">
        <v>0</v>
      </c>
      <c r="FY103">
        <v>0</v>
      </c>
      <c r="FZ103">
        <v>252.315</v>
      </c>
      <c r="GA103">
        <v>252.315</v>
      </c>
      <c r="GB103">
        <v>2.6873</v>
      </c>
      <c r="GC103">
        <v>4223.38</v>
      </c>
      <c r="GD103">
        <v>2248.16</v>
      </c>
      <c r="GE103">
        <v>53.231299999999997</v>
      </c>
      <c r="GF103">
        <v>2.6873</v>
      </c>
      <c r="GG103">
        <v>4223.38</v>
      </c>
      <c r="GH103">
        <v>2248.14</v>
      </c>
      <c r="GI103">
        <v>53.230699999999999</v>
      </c>
      <c r="GJ103">
        <v>0</v>
      </c>
      <c r="GK103">
        <v>0</v>
      </c>
    </row>
    <row r="104" spans="1:196" x14ac:dyDescent="0.3">
      <c r="A104" s="110">
        <v>45981.698495370372</v>
      </c>
      <c r="B104" t="s">
        <v>1014</v>
      </c>
      <c r="D104">
        <v>12</v>
      </c>
      <c r="E104">
        <v>1</v>
      </c>
      <c r="F104">
        <v>2100</v>
      </c>
      <c r="G104" t="s">
        <v>452</v>
      </c>
      <c r="H104" t="s">
        <v>456</v>
      </c>
      <c r="I104">
        <v>0.06</v>
      </c>
      <c r="J104">
        <v>0.11</v>
      </c>
      <c r="K104">
        <v>3.93</v>
      </c>
      <c r="L104">
        <v>-6</v>
      </c>
      <c r="M104">
        <v>1590.55</v>
      </c>
      <c r="N104">
        <v>257.39100000000002</v>
      </c>
      <c r="O104">
        <v>277.07299999999998</v>
      </c>
      <c r="P104">
        <v>1288.58</v>
      </c>
      <c r="Q104">
        <v>0</v>
      </c>
      <c r="R104">
        <v>-4222.1400000000003</v>
      </c>
      <c r="S104">
        <v>0</v>
      </c>
      <c r="T104">
        <v>0</v>
      </c>
      <c r="U104">
        <v>505.55700000000002</v>
      </c>
      <c r="V104">
        <v>939.48599999999999</v>
      </c>
      <c r="W104">
        <v>2025.88</v>
      </c>
      <c r="X104">
        <v>119.621</v>
      </c>
      <c r="Y104">
        <v>2782</v>
      </c>
      <c r="Z104">
        <v>3413.59</v>
      </c>
      <c r="AA104">
        <v>94.559899999999999</v>
      </c>
      <c r="AB104">
        <v>0</v>
      </c>
      <c r="AC104">
        <v>0</v>
      </c>
      <c r="AD104">
        <v>0</v>
      </c>
      <c r="AE104">
        <v>43.1492</v>
      </c>
      <c r="AF104">
        <v>43.1492</v>
      </c>
      <c r="AG104">
        <v>0</v>
      </c>
      <c r="AH104">
        <v>6.06</v>
      </c>
      <c r="AI104">
        <v>0.91</v>
      </c>
      <c r="AJ104">
        <v>0.88</v>
      </c>
      <c r="AK104">
        <v>4.1399999999999997</v>
      </c>
      <c r="AL104">
        <v>0</v>
      </c>
      <c r="AM104">
        <v>-5.23</v>
      </c>
      <c r="AN104">
        <v>0</v>
      </c>
      <c r="AO104">
        <v>0</v>
      </c>
      <c r="AP104">
        <v>1.75</v>
      </c>
      <c r="AQ104">
        <v>5.44</v>
      </c>
      <c r="AR104">
        <v>6.66</v>
      </c>
      <c r="AS104">
        <v>0.42</v>
      </c>
      <c r="AT104">
        <v>21.03</v>
      </c>
      <c r="AU104">
        <v>11.99</v>
      </c>
      <c r="AV104">
        <v>2.4</v>
      </c>
      <c r="AW104">
        <v>0.17</v>
      </c>
      <c r="AX104">
        <v>0.22</v>
      </c>
      <c r="AY104">
        <v>1.1000000000000001</v>
      </c>
      <c r="AZ104">
        <v>-0.87</v>
      </c>
      <c r="BA104">
        <v>0</v>
      </c>
      <c r="BB104">
        <v>0</v>
      </c>
      <c r="BC104">
        <v>0.5</v>
      </c>
      <c r="BD104">
        <v>2.57</v>
      </c>
      <c r="BE104">
        <v>1.76</v>
      </c>
      <c r="BF104">
        <v>0.12</v>
      </c>
      <c r="BG104">
        <v>7.97</v>
      </c>
      <c r="BH104">
        <v>0.53629000000000004</v>
      </c>
      <c r="BI104">
        <v>9.4481900000000004E-3</v>
      </c>
      <c r="BJ104">
        <v>3.1638800000000002E-2</v>
      </c>
      <c r="BK104">
        <v>0.14596999999999999</v>
      </c>
      <c r="BL104">
        <v>0</v>
      </c>
      <c r="BM104">
        <v>-6.98747E-3</v>
      </c>
      <c r="BN104">
        <v>0</v>
      </c>
      <c r="BO104">
        <v>0</v>
      </c>
      <c r="BP104">
        <v>5.8625900000000002E-2</v>
      </c>
      <c r="BQ104">
        <v>8.6673899999999998E-2</v>
      </c>
      <c r="BR104">
        <v>0.24510499999999999</v>
      </c>
      <c r="BS104">
        <v>2.02483E-2</v>
      </c>
      <c r="BT104">
        <v>1.1270100000000001</v>
      </c>
      <c r="BU104">
        <v>0.72334699999999996</v>
      </c>
      <c r="BV104">
        <v>1642.07</v>
      </c>
      <c r="BW104">
        <v>235.41</v>
      </c>
      <c r="BX104">
        <v>277.07299999999998</v>
      </c>
      <c r="BY104">
        <v>1271.28</v>
      </c>
      <c r="BZ104">
        <v>-4222.1400000000003</v>
      </c>
      <c r="CA104">
        <v>505.55700000000002</v>
      </c>
      <c r="CB104">
        <v>940.84699999999998</v>
      </c>
      <c r="CC104">
        <v>2025.88</v>
      </c>
      <c r="CD104">
        <v>119.621</v>
      </c>
      <c r="CE104">
        <v>2795.6</v>
      </c>
      <c r="CF104">
        <v>3425.83</v>
      </c>
      <c r="CG104">
        <v>73.775199999999998</v>
      </c>
      <c r="CH104">
        <v>0</v>
      </c>
      <c r="CI104">
        <v>0</v>
      </c>
      <c r="CJ104">
        <v>43.1492</v>
      </c>
      <c r="CK104">
        <v>43.1492</v>
      </c>
      <c r="CL104">
        <v>0</v>
      </c>
      <c r="CM104">
        <v>6.27</v>
      </c>
      <c r="CN104">
        <v>0.83</v>
      </c>
      <c r="CO104">
        <v>0.88</v>
      </c>
      <c r="CP104">
        <v>4.07</v>
      </c>
      <c r="CQ104">
        <v>-5.18</v>
      </c>
      <c r="CR104">
        <v>1.75</v>
      </c>
      <c r="CS104">
        <v>5.44</v>
      </c>
      <c r="CT104">
        <v>6.66</v>
      </c>
      <c r="CU104">
        <v>0.42</v>
      </c>
      <c r="CV104">
        <v>21.14</v>
      </c>
      <c r="CW104">
        <v>12.05</v>
      </c>
      <c r="CX104">
        <v>2.5</v>
      </c>
      <c r="CY104">
        <v>0.15</v>
      </c>
      <c r="CZ104">
        <v>0.22</v>
      </c>
      <c r="DA104">
        <v>4.95</v>
      </c>
      <c r="DB104">
        <v>-0.87</v>
      </c>
      <c r="DC104">
        <v>0.5</v>
      </c>
      <c r="DD104">
        <v>2.57</v>
      </c>
      <c r="DE104">
        <v>1.76</v>
      </c>
      <c r="DF104">
        <v>0.12</v>
      </c>
      <c r="DG104">
        <v>11.9</v>
      </c>
      <c r="DH104">
        <v>0.546149</v>
      </c>
      <c r="DI104">
        <v>9.0878699999999996E-3</v>
      </c>
      <c r="DJ104">
        <v>3.1638800000000002E-2</v>
      </c>
      <c r="DK104">
        <v>0.14361299999999999</v>
      </c>
      <c r="DL104">
        <v>-6.98747E-3</v>
      </c>
      <c r="DM104">
        <v>5.8625900000000002E-2</v>
      </c>
      <c r="DN104">
        <v>8.6817800000000001E-2</v>
      </c>
      <c r="DO104">
        <v>0.24510499999999999</v>
      </c>
      <c r="DP104">
        <v>2.02483E-2</v>
      </c>
      <c r="DQ104">
        <v>1.1343000000000001</v>
      </c>
      <c r="DR104">
        <v>0.73048900000000005</v>
      </c>
      <c r="DS104" t="s">
        <v>908</v>
      </c>
      <c r="DT104" t="s">
        <v>700</v>
      </c>
      <c r="DU104" t="s">
        <v>909</v>
      </c>
      <c r="DV104" t="s">
        <v>455</v>
      </c>
      <c r="DW104">
        <v>7.2853099999999997E-3</v>
      </c>
      <c r="DX104">
        <v>7.1414599999999996E-3</v>
      </c>
      <c r="EC104">
        <v>11.99</v>
      </c>
      <c r="ED104">
        <v>0</v>
      </c>
      <c r="EE104">
        <v>12.05</v>
      </c>
      <c r="EF104">
        <v>0</v>
      </c>
      <c r="EG104">
        <v>3.89</v>
      </c>
      <c r="EH104">
        <v>0</v>
      </c>
      <c r="EI104">
        <v>2.93</v>
      </c>
      <c r="EJ104">
        <v>4.8899999999999997</v>
      </c>
      <c r="EK104">
        <v>1</v>
      </c>
      <c r="EL104">
        <v>1</v>
      </c>
      <c r="EM104">
        <v>2.6873</v>
      </c>
      <c r="EP104">
        <v>1</v>
      </c>
      <c r="EQ104">
        <v>1</v>
      </c>
      <c r="ER104">
        <v>26.847999999999999</v>
      </c>
      <c r="ES104">
        <v>27.213000000000001</v>
      </c>
      <c r="ET104">
        <v>26.9893</v>
      </c>
      <c r="EU104">
        <v>27.356400000000001</v>
      </c>
      <c r="EV104">
        <v>533.93100000000004</v>
      </c>
      <c r="EW104">
        <v>38.037700000000001</v>
      </c>
      <c r="EX104">
        <v>49.9895</v>
      </c>
      <c r="EY104">
        <v>244.29900000000001</v>
      </c>
      <c r="EZ104">
        <v>0</v>
      </c>
      <c r="FA104">
        <v>-288.58</v>
      </c>
      <c r="FB104">
        <v>0</v>
      </c>
      <c r="FC104">
        <v>0</v>
      </c>
      <c r="FD104">
        <v>110.404</v>
      </c>
      <c r="FE104">
        <v>157.30600000000001</v>
      </c>
      <c r="FF104">
        <v>391.38499999999999</v>
      </c>
      <c r="FG104">
        <v>27.673200000000001</v>
      </c>
      <c r="FH104">
        <v>1264.44</v>
      </c>
      <c r="FI104">
        <v>0</v>
      </c>
      <c r="FJ104">
        <v>0</v>
      </c>
      <c r="FK104">
        <v>0</v>
      </c>
      <c r="FL104">
        <v>252.315</v>
      </c>
      <c r="FM104">
        <v>252.315</v>
      </c>
      <c r="FN104">
        <v>280.07100000000003</v>
      </c>
      <c r="FO104">
        <v>16.9802</v>
      </c>
      <c r="FP104">
        <v>24.994700000000002</v>
      </c>
      <c r="FQ104">
        <v>119.75</v>
      </c>
      <c r="FR104">
        <v>-96.193399999999997</v>
      </c>
      <c r="FS104">
        <v>55.201799999999999</v>
      </c>
      <c r="FT104">
        <v>78.835300000000004</v>
      </c>
      <c r="FU104">
        <v>195.69200000000001</v>
      </c>
      <c r="FV104">
        <v>13.836600000000001</v>
      </c>
      <c r="FW104">
        <v>689.16899999999998</v>
      </c>
      <c r="FX104">
        <v>0</v>
      </c>
      <c r="FY104">
        <v>0</v>
      </c>
      <c r="FZ104">
        <v>252.315</v>
      </c>
      <c r="GA104">
        <v>252.315</v>
      </c>
      <c r="GB104">
        <v>2.6873</v>
      </c>
      <c r="GC104">
        <v>4223.38</v>
      </c>
      <c r="GD104">
        <v>2226.59</v>
      </c>
      <c r="GE104">
        <v>52.720500000000001</v>
      </c>
      <c r="GF104">
        <v>2.6873</v>
      </c>
      <c r="GG104">
        <v>4223.38</v>
      </c>
      <c r="GH104">
        <v>2248.14</v>
      </c>
      <c r="GI104">
        <v>53.230699999999999</v>
      </c>
      <c r="GJ104">
        <v>0</v>
      </c>
      <c r="GK104">
        <v>0</v>
      </c>
      <c r="GN104" t="s">
        <v>1015</v>
      </c>
    </row>
    <row r="105" spans="1:196" x14ac:dyDescent="0.3">
      <c r="A105" s="110">
        <v>45981.699328703704</v>
      </c>
      <c r="B105" t="s">
        <v>1016</v>
      </c>
      <c r="C105" t="s">
        <v>457</v>
      </c>
      <c r="D105">
        <v>12</v>
      </c>
      <c r="E105">
        <v>1</v>
      </c>
      <c r="F105">
        <v>2100</v>
      </c>
      <c r="G105" t="s">
        <v>452</v>
      </c>
      <c r="H105" t="s">
        <v>456</v>
      </c>
      <c r="I105">
        <v>-0.28999999999999998</v>
      </c>
      <c r="J105">
        <v>-0.22</v>
      </c>
      <c r="K105">
        <v>3.76</v>
      </c>
      <c r="L105">
        <v>3</v>
      </c>
      <c r="M105">
        <v>1687.88</v>
      </c>
      <c r="N105">
        <v>262.298</v>
      </c>
      <c r="O105">
        <v>277.07299999999998</v>
      </c>
      <c r="P105">
        <v>1282.94</v>
      </c>
      <c r="Q105">
        <v>0</v>
      </c>
      <c r="R105">
        <v>-4222.1400000000003</v>
      </c>
      <c r="S105">
        <v>0</v>
      </c>
      <c r="T105">
        <v>0</v>
      </c>
      <c r="U105">
        <v>505.55700000000002</v>
      </c>
      <c r="V105">
        <v>941.08600000000001</v>
      </c>
      <c r="W105">
        <v>2025.88</v>
      </c>
      <c r="X105">
        <v>119.621</v>
      </c>
      <c r="Y105">
        <v>2880.2</v>
      </c>
      <c r="Z105">
        <v>3510.19</v>
      </c>
      <c r="AA105">
        <v>86.272099999999995</v>
      </c>
      <c r="AB105">
        <v>0</v>
      </c>
      <c r="AC105">
        <v>0</v>
      </c>
      <c r="AD105">
        <v>0</v>
      </c>
      <c r="AE105">
        <v>43.1492</v>
      </c>
      <c r="AF105">
        <v>43.1492</v>
      </c>
      <c r="AG105">
        <v>0</v>
      </c>
      <c r="AH105">
        <v>6.44</v>
      </c>
      <c r="AI105">
        <v>0.92</v>
      </c>
      <c r="AJ105">
        <v>0.88</v>
      </c>
      <c r="AK105">
        <v>4.0999999999999996</v>
      </c>
      <c r="AL105">
        <v>0</v>
      </c>
      <c r="AM105">
        <v>-5.25</v>
      </c>
      <c r="AN105">
        <v>0</v>
      </c>
      <c r="AO105">
        <v>0</v>
      </c>
      <c r="AP105">
        <v>1.75</v>
      </c>
      <c r="AQ105">
        <v>5.44</v>
      </c>
      <c r="AR105">
        <v>6.66</v>
      </c>
      <c r="AS105">
        <v>0.42</v>
      </c>
      <c r="AT105">
        <v>21.36</v>
      </c>
      <c r="AU105">
        <v>12.34</v>
      </c>
      <c r="AV105">
        <v>2.59</v>
      </c>
      <c r="AW105">
        <v>0.17</v>
      </c>
      <c r="AX105">
        <v>0.22</v>
      </c>
      <c r="AY105">
        <v>1.08</v>
      </c>
      <c r="AZ105">
        <v>-0.87</v>
      </c>
      <c r="BA105">
        <v>0</v>
      </c>
      <c r="BB105">
        <v>0</v>
      </c>
      <c r="BC105">
        <v>0.5</v>
      </c>
      <c r="BD105">
        <v>2.57</v>
      </c>
      <c r="BE105">
        <v>1.76</v>
      </c>
      <c r="BF105">
        <v>0.12</v>
      </c>
      <c r="BG105">
        <v>8.14</v>
      </c>
      <c r="BH105">
        <v>0.550458</v>
      </c>
      <c r="BI105">
        <v>9.1355499999999992E-3</v>
      </c>
      <c r="BJ105">
        <v>3.1638800000000002E-2</v>
      </c>
      <c r="BK105">
        <v>0.14313699999999999</v>
      </c>
      <c r="BL105">
        <v>0</v>
      </c>
      <c r="BM105">
        <v>-6.98747E-3</v>
      </c>
      <c r="BN105">
        <v>0</v>
      </c>
      <c r="BO105">
        <v>0</v>
      </c>
      <c r="BP105">
        <v>5.8625900000000002E-2</v>
      </c>
      <c r="BQ105">
        <v>8.68231E-2</v>
      </c>
      <c r="BR105">
        <v>0.24510499999999999</v>
      </c>
      <c r="BS105">
        <v>2.02483E-2</v>
      </c>
      <c r="BT105">
        <v>1.13818</v>
      </c>
      <c r="BU105">
        <v>0.73436800000000002</v>
      </c>
      <c r="BV105">
        <v>1642.07</v>
      </c>
      <c r="BW105">
        <v>235.41</v>
      </c>
      <c r="BX105">
        <v>277.07299999999998</v>
      </c>
      <c r="BY105">
        <v>1271.28</v>
      </c>
      <c r="BZ105">
        <v>-4222.1400000000003</v>
      </c>
      <c r="CA105">
        <v>505.55700000000002</v>
      </c>
      <c r="CB105">
        <v>940.84699999999998</v>
      </c>
      <c r="CC105">
        <v>2025.88</v>
      </c>
      <c r="CD105">
        <v>119.621</v>
      </c>
      <c r="CE105">
        <v>2795.6</v>
      </c>
      <c r="CF105">
        <v>3425.83</v>
      </c>
      <c r="CG105">
        <v>73.775199999999998</v>
      </c>
      <c r="CH105">
        <v>0</v>
      </c>
      <c r="CI105">
        <v>0</v>
      </c>
      <c r="CJ105">
        <v>43.1492</v>
      </c>
      <c r="CK105">
        <v>43.1492</v>
      </c>
      <c r="CL105">
        <v>0</v>
      </c>
      <c r="CM105">
        <v>6.27</v>
      </c>
      <c r="CN105">
        <v>0.83</v>
      </c>
      <c r="CO105">
        <v>0.88</v>
      </c>
      <c r="CP105">
        <v>4.07</v>
      </c>
      <c r="CQ105">
        <v>-5.18</v>
      </c>
      <c r="CR105">
        <v>1.75</v>
      </c>
      <c r="CS105">
        <v>5.44</v>
      </c>
      <c r="CT105">
        <v>6.66</v>
      </c>
      <c r="CU105">
        <v>0.42</v>
      </c>
      <c r="CV105">
        <v>21.14</v>
      </c>
      <c r="CW105">
        <v>12.05</v>
      </c>
      <c r="CX105">
        <v>2.5</v>
      </c>
      <c r="CY105">
        <v>0.15</v>
      </c>
      <c r="CZ105">
        <v>0.22</v>
      </c>
      <c r="DA105">
        <v>4.95</v>
      </c>
      <c r="DB105">
        <v>-0.87</v>
      </c>
      <c r="DC105">
        <v>0.5</v>
      </c>
      <c r="DD105">
        <v>2.57</v>
      </c>
      <c r="DE105">
        <v>1.76</v>
      </c>
      <c r="DF105">
        <v>0.12</v>
      </c>
      <c r="DG105">
        <v>11.9</v>
      </c>
      <c r="DH105">
        <v>0.546149</v>
      </c>
      <c r="DI105">
        <v>9.0878699999999996E-3</v>
      </c>
      <c r="DJ105">
        <v>3.1638800000000002E-2</v>
      </c>
      <c r="DK105">
        <v>0.14361299999999999</v>
      </c>
      <c r="DL105">
        <v>-6.98747E-3</v>
      </c>
      <c r="DM105">
        <v>5.8625900000000002E-2</v>
      </c>
      <c r="DN105">
        <v>8.6817800000000001E-2</v>
      </c>
      <c r="DO105">
        <v>0.24510499999999999</v>
      </c>
      <c r="DP105">
        <v>2.02483E-2</v>
      </c>
      <c r="DQ105">
        <v>1.1343000000000001</v>
      </c>
      <c r="DR105">
        <v>0.73048900000000005</v>
      </c>
      <c r="DS105" t="s">
        <v>908</v>
      </c>
      <c r="DT105" t="s">
        <v>700</v>
      </c>
      <c r="DU105" t="s">
        <v>909</v>
      </c>
      <c r="DV105" t="s">
        <v>455</v>
      </c>
      <c r="DW105">
        <v>-3.88486E-3</v>
      </c>
      <c r="DX105">
        <v>-3.8795600000000002E-3</v>
      </c>
      <c r="EC105">
        <v>12.34</v>
      </c>
      <c r="ED105">
        <v>0</v>
      </c>
      <c r="EE105">
        <v>12.05</v>
      </c>
      <c r="EF105">
        <v>0</v>
      </c>
      <c r="EG105">
        <v>4.0599999999999996</v>
      </c>
      <c r="EH105">
        <v>0</v>
      </c>
      <c r="EI105">
        <v>2.93</v>
      </c>
      <c r="EJ105">
        <v>4.8899999999999997</v>
      </c>
      <c r="EK105">
        <v>1</v>
      </c>
      <c r="EL105">
        <v>1</v>
      </c>
      <c r="EM105">
        <v>2.6873</v>
      </c>
      <c r="EP105">
        <v>1</v>
      </c>
      <c r="EQ105">
        <v>1</v>
      </c>
      <c r="ER105">
        <v>0</v>
      </c>
      <c r="ES105">
        <v>0</v>
      </c>
      <c r="ET105">
        <v>26.9893</v>
      </c>
      <c r="EU105">
        <v>27.356400000000001</v>
      </c>
      <c r="EV105">
        <v>288.02999999999997</v>
      </c>
      <c r="EW105">
        <v>18.367899999999999</v>
      </c>
      <c r="EX105">
        <v>24.994700000000002</v>
      </c>
      <c r="EY105">
        <v>120.20099999999999</v>
      </c>
      <c r="EZ105">
        <v>0</v>
      </c>
      <c r="FA105">
        <v>-96.193399999999997</v>
      </c>
      <c r="FB105">
        <v>0</v>
      </c>
      <c r="FC105">
        <v>0</v>
      </c>
      <c r="FD105">
        <v>55.201799999999999</v>
      </c>
      <c r="FE105">
        <v>78.887100000000004</v>
      </c>
      <c r="FF105">
        <v>195.69200000000001</v>
      </c>
      <c r="FG105">
        <v>13.836600000000001</v>
      </c>
      <c r="FH105">
        <v>699.01700000000005</v>
      </c>
      <c r="FI105">
        <v>0</v>
      </c>
      <c r="FJ105">
        <v>0</v>
      </c>
      <c r="FK105">
        <v>0</v>
      </c>
      <c r="FL105">
        <v>252.315</v>
      </c>
      <c r="FM105">
        <v>252.315</v>
      </c>
      <c r="FN105">
        <v>280.07100000000003</v>
      </c>
      <c r="FO105">
        <v>16.9802</v>
      </c>
      <c r="FP105">
        <v>24.994700000000002</v>
      </c>
      <c r="FQ105">
        <v>119.75</v>
      </c>
      <c r="FR105">
        <v>-96.193399999999997</v>
      </c>
      <c r="FS105">
        <v>55.201799999999999</v>
      </c>
      <c r="FT105">
        <v>78.835300000000004</v>
      </c>
      <c r="FU105">
        <v>195.69200000000001</v>
      </c>
      <c r="FV105">
        <v>13.836600000000001</v>
      </c>
      <c r="FW105">
        <v>689.16899999999998</v>
      </c>
      <c r="FX105">
        <v>0</v>
      </c>
      <c r="FY105">
        <v>0</v>
      </c>
      <c r="FZ105">
        <v>252.315</v>
      </c>
      <c r="GA105">
        <v>252.315</v>
      </c>
      <c r="GB105">
        <v>2.6873</v>
      </c>
      <c r="GC105">
        <v>4223.38</v>
      </c>
      <c r="GD105">
        <v>2217.48</v>
      </c>
      <c r="GE105">
        <v>52.504800000000003</v>
      </c>
      <c r="GF105">
        <v>2.6873</v>
      </c>
      <c r="GG105">
        <v>4223.38</v>
      </c>
      <c r="GH105">
        <v>2248.14</v>
      </c>
      <c r="GI105">
        <v>53.230699999999999</v>
      </c>
      <c r="GJ105">
        <v>0</v>
      </c>
      <c r="GK105">
        <v>0</v>
      </c>
      <c r="GN105" t="s">
        <v>1017</v>
      </c>
    </row>
    <row r="106" spans="1:196" x14ac:dyDescent="0.3">
      <c r="A106" s="110">
        <v>45966.850590277776</v>
      </c>
      <c r="B106" t="s">
        <v>798</v>
      </c>
      <c r="C106" t="s">
        <v>458</v>
      </c>
      <c r="D106">
        <v>12</v>
      </c>
      <c r="E106">
        <v>1</v>
      </c>
      <c r="F106">
        <v>2100</v>
      </c>
      <c r="G106" t="s">
        <v>452</v>
      </c>
      <c r="H106" t="s">
        <v>456</v>
      </c>
      <c r="I106">
        <v>0.51</v>
      </c>
      <c r="J106">
        <v>0.47</v>
      </c>
      <c r="K106">
        <v>4.03</v>
      </c>
      <c r="L106">
        <v>49</v>
      </c>
      <c r="M106">
        <v>1531.58</v>
      </c>
      <c r="N106">
        <v>176.74199999999999</v>
      </c>
      <c r="O106">
        <v>277.07299999999998</v>
      </c>
      <c r="P106">
        <v>1304.79</v>
      </c>
      <c r="Q106">
        <v>0</v>
      </c>
      <c r="R106">
        <v>-4222.1400000000003</v>
      </c>
      <c r="S106">
        <v>0</v>
      </c>
      <c r="T106">
        <v>0</v>
      </c>
      <c r="U106">
        <v>505.55700000000002</v>
      </c>
      <c r="V106">
        <v>935</v>
      </c>
      <c r="W106">
        <v>2025.88</v>
      </c>
      <c r="X106">
        <v>119.621</v>
      </c>
      <c r="Y106">
        <v>2654.1</v>
      </c>
      <c r="Z106">
        <v>3290.18</v>
      </c>
      <c r="AA106">
        <v>39.826700000000002</v>
      </c>
      <c r="AB106">
        <v>0</v>
      </c>
      <c r="AC106">
        <v>0</v>
      </c>
      <c r="AD106">
        <v>0</v>
      </c>
      <c r="AE106">
        <v>43.1492</v>
      </c>
      <c r="AF106">
        <v>43.1492</v>
      </c>
      <c r="AG106">
        <v>0</v>
      </c>
      <c r="AH106">
        <v>5.87</v>
      </c>
      <c r="AI106">
        <v>0.61</v>
      </c>
      <c r="AJ106">
        <v>0.88</v>
      </c>
      <c r="AK106">
        <v>4.18</v>
      </c>
      <c r="AL106">
        <v>0</v>
      </c>
      <c r="AM106">
        <v>-5.13</v>
      </c>
      <c r="AN106">
        <v>0</v>
      </c>
      <c r="AO106">
        <v>0</v>
      </c>
      <c r="AP106">
        <v>1.75</v>
      </c>
      <c r="AQ106">
        <v>5.43</v>
      </c>
      <c r="AR106">
        <v>6.66</v>
      </c>
      <c r="AS106">
        <v>0.42</v>
      </c>
      <c r="AT106">
        <v>20.67</v>
      </c>
      <c r="AU106">
        <v>11.54</v>
      </c>
      <c r="AV106">
        <v>2.35</v>
      </c>
      <c r="AW106">
        <v>0.11</v>
      </c>
      <c r="AX106">
        <v>0.22</v>
      </c>
      <c r="AY106">
        <v>1.1100000000000001</v>
      </c>
      <c r="AZ106">
        <v>-0.87</v>
      </c>
      <c r="BA106">
        <v>0</v>
      </c>
      <c r="BB106">
        <v>0</v>
      </c>
      <c r="BC106">
        <v>0.5</v>
      </c>
      <c r="BD106">
        <v>2.57</v>
      </c>
      <c r="BE106">
        <v>1.76</v>
      </c>
      <c r="BF106">
        <v>0.12</v>
      </c>
      <c r="BG106">
        <v>7.87</v>
      </c>
      <c r="BH106">
        <v>0.53002099999999996</v>
      </c>
      <c r="BI106">
        <v>8.9803000000000001E-3</v>
      </c>
      <c r="BJ106">
        <v>3.1638800000000002E-2</v>
      </c>
      <c r="BK106">
        <v>0.14572499999999999</v>
      </c>
      <c r="BL106">
        <v>0</v>
      </c>
      <c r="BM106">
        <v>-6.98747E-3</v>
      </c>
      <c r="BN106">
        <v>0</v>
      </c>
      <c r="BO106">
        <v>0</v>
      </c>
      <c r="BP106">
        <v>5.8625900000000002E-2</v>
      </c>
      <c r="BQ106">
        <v>8.6452799999999996E-2</v>
      </c>
      <c r="BR106">
        <v>0.24510499999999999</v>
      </c>
      <c r="BS106">
        <v>2.02483E-2</v>
      </c>
      <c r="BT106">
        <v>1.11981</v>
      </c>
      <c r="BU106">
        <v>0.71636500000000003</v>
      </c>
      <c r="BV106">
        <v>1642.07</v>
      </c>
      <c r="BW106">
        <v>235.41</v>
      </c>
      <c r="BX106">
        <v>277.07299999999998</v>
      </c>
      <c r="BY106">
        <v>1271.28</v>
      </c>
      <c r="BZ106">
        <v>-4222.1400000000003</v>
      </c>
      <c r="CA106">
        <v>505.55700000000002</v>
      </c>
      <c r="CB106">
        <v>940.84699999999998</v>
      </c>
      <c r="CC106">
        <v>2025.88</v>
      </c>
      <c r="CD106">
        <v>119.621</v>
      </c>
      <c r="CE106">
        <v>2795.6</v>
      </c>
      <c r="CF106">
        <v>3425.83</v>
      </c>
      <c r="CG106">
        <v>73.775199999999998</v>
      </c>
      <c r="CH106">
        <v>0</v>
      </c>
      <c r="CI106">
        <v>0</v>
      </c>
      <c r="CJ106">
        <v>43.1492</v>
      </c>
      <c r="CK106">
        <v>43.1492</v>
      </c>
      <c r="CL106">
        <v>0</v>
      </c>
      <c r="CM106">
        <v>6.27</v>
      </c>
      <c r="CN106">
        <v>0.83</v>
      </c>
      <c r="CO106">
        <v>0.88</v>
      </c>
      <c r="CP106">
        <v>4.07</v>
      </c>
      <c r="CQ106">
        <v>-5.18</v>
      </c>
      <c r="CR106">
        <v>1.75</v>
      </c>
      <c r="CS106">
        <v>5.44</v>
      </c>
      <c r="CT106">
        <v>6.66</v>
      </c>
      <c r="CU106">
        <v>0.42</v>
      </c>
      <c r="CV106">
        <v>21.14</v>
      </c>
      <c r="CW106">
        <v>12.05</v>
      </c>
      <c r="CX106">
        <v>2.5</v>
      </c>
      <c r="CY106">
        <v>0.15</v>
      </c>
      <c r="CZ106">
        <v>0.22</v>
      </c>
      <c r="DA106">
        <v>4.95</v>
      </c>
      <c r="DB106">
        <v>-0.87</v>
      </c>
      <c r="DC106">
        <v>0.5</v>
      </c>
      <c r="DD106">
        <v>2.57</v>
      </c>
      <c r="DE106">
        <v>1.76</v>
      </c>
      <c r="DF106">
        <v>0.12</v>
      </c>
      <c r="DG106">
        <v>11.9</v>
      </c>
      <c r="DH106">
        <v>0.546149</v>
      </c>
      <c r="DI106">
        <v>9.0878699999999996E-3</v>
      </c>
      <c r="DJ106">
        <v>3.1638800000000002E-2</v>
      </c>
      <c r="DK106">
        <v>0.14361299999999999</v>
      </c>
      <c r="DL106">
        <v>-6.98747E-3</v>
      </c>
      <c r="DM106">
        <v>5.8625900000000002E-2</v>
      </c>
      <c r="DN106">
        <v>8.6817800000000001E-2</v>
      </c>
      <c r="DO106">
        <v>0.24510499999999999</v>
      </c>
      <c r="DP106">
        <v>2.02483E-2</v>
      </c>
      <c r="DQ106">
        <v>1.1343000000000001</v>
      </c>
      <c r="DR106">
        <v>0.73048900000000005</v>
      </c>
      <c r="DS106" t="s">
        <v>689</v>
      </c>
      <c r="DT106" t="s">
        <v>700</v>
      </c>
      <c r="DU106" t="s">
        <v>701</v>
      </c>
      <c r="DV106" t="s">
        <v>455</v>
      </c>
      <c r="DW106">
        <v>1.4488900000000001E-2</v>
      </c>
      <c r="DX106">
        <v>1.41239E-2</v>
      </c>
      <c r="EC106">
        <v>11.54</v>
      </c>
      <c r="ED106">
        <v>0</v>
      </c>
      <c r="EE106">
        <v>12.05</v>
      </c>
      <c r="EF106">
        <v>0</v>
      </c>
      <c r="EG106">
        <v>3.79</v>
      </c>
      <c r="EH106">
        <v>0</v>
      </c>
      <c r="EI106">
        <v>2.93</v>
      </c>
      <c r="EJ106">
        <v>4.8899999999999997</v>
      </c>
      <c r="EK106">
        <v>1</v>
      </c>
      <c r="EL106">
        <v>1</v>
      </c>
      <c r="EM106">
        <v>2.6873</v>
      </c>
      <c r="EP106">
        <v>1</v>
      </c>
      <c r="EQ106">
        <v>1</v>
      </c>
      <c r="ER106">
        <v>26.847999999999999</v>
      </c>
      <c r="ES106">
        <v>27.213000000000001</v>
      </c>
      <c r="ET106">
        <v>26.9893</v>
      </c>
      <c r="EU106">
        <v>27.356400000000001</v>
      </c>
      <c r="EV106">
        <v>261.37099999999998</v>
      </c>
      <c r="EW106">
        <v>12.749700000000001</v>
      </c>
      <c r="EX106">
        <v>24.994700000000002</v>
      </c>
      <c r="EY106">
        <v>123.398</v>
      </c>
      <c r="EZ106">
        <v>0</v>
      </c>
      <c r="FA106">
        <v>-96.193399999999997</v>
      </c>
      <c r="FB106">
        <v>0</v>
      </c>
      <c r="FC106">
        <v>0</v>
      </c>
      <c r="FD106">
        <v>55.201799999999999</v>
      </c>
      <c r="FE106">
        <v>78.443899999999999</v>
      </c>
      <c r="FF106">
        <v>195.69200000000001</v>
      </c>
      <c r="FG106">
        <v>13.836600000000001</v>
      </c>
      <c r="FH106">
        <v>669.49400000000003</v>
      </c>
      <c r="FI106">
        <v>0</v>
      </c>
      <c r="FJ106">
        <v>0</v>
      </c>
      <c r="FK106">
        <v>0</v>
      </c>
      <c r="FL106">
        <v>252.315</v>
      </c>
      <c r="FM106">
        <v>252.315</v>
      </c>
      <c r="FN106">
        <v>280.07100000000003</v>
      </c>
      <c r="FO106">
        <v>16.9802</v>
      </c>
      <c r="FP106">
        <v>24.994700000000002</v>
      </c>
      <c r="FQ106">
        <v>119.75</v>
      </c>
      <c r="FR106">
        <v>-96.193399999999997</v>
      </c>
      <c r="FS106">
        <v>55.201799999999999</v>
      </c>
      <c r="FT106">
        <v>78.835300000000004</v>
      </c>
      <c r="FU106">
        <v>195.69200000000001</v>
      </c>
      <c r="FV106">
        <v>13.836600000000001</v>
      </c>
      <c r="FW106">
        <v>689.16899999999998</v>
      </c>
      <c r="FX106">
        <v>0</v>
      </c>
      <c r="FY106">
        <v>0</v>
      </c>
      <c r="FZ106">
        <v>252.315</v>
      </c>
      <c r="GA106">
        <v>252.315</v>
      </c>
      <c r="GB106">
        <v>2.6873</v>
      </c>
      <c r="GC106">
        <v>4223.38</v>
      </c>
      <c r="GD106">
        <v>2271.0700000000002</v>
      </c>
      <c r="GE106">
        <v>53.773699999999998</v>
      </c>
      <c r="GF106">
        <v>2.6873</v>
      </c>
      <c r="GG106">
        <v>4223.38</v>
      </c>
      <c r="GH106">
        <v>2248.14</v>
      </c>
      <c r="GI106">
        <v>53.230699999999999</v>
      </c>
      <c r="GJ106">
        <v>0</v>
      </c>
      <c r="GK106">
        <v>0</v>
      </c>
    </row>
    <row r="107" spans="1:196" x14ac:dyDescent="0.3">
      <c r="A107" s="110">
        <v>45966.850590277776</v>
      </c>
      <c r="B107" t="s">
        <v>798</v>
      </c>
      <c r="C107" t="s">
        <v>459</v>
      </c>
      <c r="D107">
        <v>12</v>
      </c>
      <c r="E107">
        <v>1</v>
      </c>
      <c r="F107">
        <v>2100</v>
      </c>
      <c r="G107" t="s">
        <v>452</v>
      </c>
      <c r="H107" t="s">
        <v>456</v>
      </c>
      <c r="I107">
        <v>-0.28000000000000003</v>
      </c>
      <c r="J107">
        <v>-0.22</v>
      </c>
      <c r="K107">
        <v>3.8</v>
      </c>
      <c r="L107">
        <v>-26</v>
      </c>
      <c r="M107">
        <v>1675.13</v>
      </c>
      <c r="N107">
        <v>291.87</v>
      </c>
      <c r="O107">
        <v>277.07299999999998</v>
      </c>
      <c r="P107">
        <v>1259.1199999999999</v>
      </c>
      <c r="Q107">
        <v>0</v>
      </c>
      <c r="R107">
        <v>-4222.1400000000003</v>
      </c>
      <c r="S107">
        <v>0</v>
      </c>
      <c r="T107">
        <v>0</v>
      </c>
      <c r="U107">
        <v>505.55700000000002</v>
      </c>
      <c r="V107">
        <v>942.702</v>
      </c>
      <c r="W107">
        <v>2025.88</v>
      </c>
      <c r="X107">
        <v>119.621</v>
      </c>
      <c r="Y107">
        <v>2874.82</v>
      </c>
      <c r="Z107">
        <v>3503.2</v>
      </c>
      <c r="AA107">
        <v>114.95099999999999</v>
      </c>
      <c r="AB107">
        <v>0</v>
      </c>
      <c r="AC107">
        <v>0</v>
      </c>
      <c r="AD107">
        <v>0</v>
      </c>
      <c r="AE107">
        <v>43.1492</v>
      </c>
      <c r="AF107">
        <v>43.1492</v>
      </c>
      <c r="AG107">
        <v>0</v>
      </c>
      <c r="AH107">
        <v>6.37</v>
      </c>
      <c r="AI107">
        <v>1.03</v>
      </c>
      <c r="AJ107">
        <v>0.88</v>
      </c>
      <c r="AK107">
        <v>4.05</v>
      </c>
      <c r="AL107">
        <v>0</v>
      </c>
      <c r="AM107">
        <v>-5.25</v>
      </c>
      <c r="AN107">
        <v>0</v>
      </c>
      <c r="AO107">
        <v>0</v>
      </c>
      <c r="AP107">
        <v>1.75</v>
      </c>
      <c r="AQ107">
        <v>5.45</v>
      </c>
      <c r="AR107">
        <v>6.66</v>
      </c>
      <c r="AS107">
        <v>0.42</v>
      </c>
      <c r="AT107">
        <v>21.36</v>
      </c>
      <c r="AU107">
        <v>12.33</v>
      </c>
      <c r="AV107">
        <v>2.54</v>
      </c>
      <c r="AW107">
        <v>0.19</v>
      </c>
      <c r="AX107">
        <v>0.22</v>
      </c>
      <c r="AY107">
        <v>1.07</v>
      </c>
      <c r="AZ107">
        <v>-0.87</v>
      </c>
      <c r="BA107">
        <v>0</v>
      </c>
      <c r="BB107">
        <v>0</v>
      </c>
      <c r="BC107">
        <v>0.5</v>
      </c>
      <c r="BD107">
        <v>2.57</v>
      </c>
      <c r="BE107">
        <v>1.76</v>
      </c>
      <c r="BF107">
        <v>0.12</v>
      </c>
      <c r="BG107">
        <v>8.1</v>
      </c>
      <c r="BH107">
        <v>0.54797899999999999</v>
      </c>
      <c r="BI107">
        <v>9.3880100000000005E-3</v>
      </c>
      <c r="BJ107">
        <v>3.1638800000000002E-2</v>
      </c>
      <c r="BK107">
        <v>0.14588200000000001</v>
      </c>
      <c r="BL107">
        <v>0</v>
      </c>
      <c r="BM107">
        <v>-6.98747E-3</v>
      </c>
      <c r="BN107">
        <v>0</v>
      </c>
      <c r="BO107">
        <v>0</v>
      </c>
      <c r="BP107">
        <v>5.8625900000000002E-2</v>
      </c>
      <c r="BQ107">
        <v>8.6877999999999997E-2</v>
      </c>
      <c r="BR107">
        <v>0.24510499999999999</v>
      </c>
      <c r="BS107">
        <v>2.02483E-2</v>
      </c>
      <c r="BT107">
        <v>1.13876</v>
      </c>
      <c r="BU107">
        <v>0.73488799999999999</v>
      </c>
      <c r="BV107">
        <v>1642.07</v>
      </c>
      <c r="BW107">
        <v>235.41</v>
      </c>
      <c r="BX107">
        <v>277.07299999999998</v>
      </c>
      <c r="BY107">
        <v>1271.28</v>
      </c>
      <c r="BZ107">
        <v>-4222.1400000000003</v>
      </c>
      <c r="CA107">
        <v>505.55700000000002</v>
      </c>
      <c r="CB107">
        <v>940.84699999999998</v>
      </c>
      <c r="CC107">
        <v>2025.88</v>
      </c>
      <c r="CD107">
        <v>119.621</v>
      </c>
      <c r="CE107">
        <v>2795.6</v>
      </c>
      <c r="CF107">
        <v>3425.83</v>
      </c>
      <c r="CG107">
        <v>73.775199999999998</v>
      </c>
      <c r="CH107">
        <v>0</v>
      </c>
      <c r="CI107">
        <v>0</v>
      </c>
      <c r="CJ107">
        <v>43.1492</v>
      </c>
      <c r="CK107">
        <v>43.1492</v>
      </c>
      <c r="CL107">
        <v>0</v>
      </c>
      <c r="CM107">
        <v>6.27</v>
      </c>
      <c r="CN107">
        <v>0.83</v>
      </c>
      <c r="CO107">
        <v>0.88</v>
      </c>
      <c r="CP107">
        <v>4.07</v>
      </c>
      <c r="CQ107">
        <v>-5.18</v>
      </c>
      <c r="CR107">
        <v>1.75</v>
      </c>
      <c r="CS107">
        <v>5.44</v>
      </c>
      <c r="CT107">
        <v>6.66</v>
      </c>
      <c r="CU107">
        <v>0.42</v>
      </c>
      <c r="CV107">
        <v>21.14</v>
      </c>
      <c r="CW107">
        <v>12.05</v>
      </c>
      <c r="CX107">
        <v>2.5</v>
      </c>
      <c r="CY107">
        <v>0.15</v>
      </c>
      <c r="CZ107">
        <v>0.22</v>
      </c>
      <c r="DA107">
        <v>4.95</v>
      </c>
      <c r="DB107">
        <v>-0.87</v>
      </c>
      <c r="DC107">
        <v>0.5</v>
      </c>
      <c r="DD107">
        <v>2.57</v>
      </c>
      <c r="DE107">
        <v>1.76</v>
      </c>
      <c r="DF107">
        <v>0.12</v>
      </c>
      <c r="DG107">
        <v>11.9</v>
      </c>
      <c r="DH107">
        <v>0.546149</v>
      </c>
      <c r="DI107">
        <v>9.0878699999999996E-3</v>
      </c>
      <c r="DJ107">
        <v>3.1638800000000002E-2</v>
      </c>
      <c r="DK107">
        <v>0.14361299999999999</v>
      </c>
      <c r="DL107">
        <v>-6.98747E-3</v>
      </c>
      <c r="DM107">
        <v>5.8625900000000002E-2</v>
      </c>
      <c r="DN107">
        <v>8.6817800000000001E-2</v>
      </c>
      <c r="DO107">
        <v>0.24510499999999999</v>
      </c>
      <c r="DP107">
        <v>2.02483E-2</v>
      </c>
      <c r="DQ107">
        <v>1.1343000000000001</v>
      </c>
      <c r="DR107">
        <v>0.73048900000000005</v>
      </c>
      <c r="DS107" t="s">
        <v>689</v>
      </c>
      <c r="DT107" t="s">
        <v>700</v>
      </c>
      <c r="DU107" t="s">
        <v>701</v>
      </c>
      <c r="DV107" t="s">
        <v>455</v>
      </c>
      <c r="DW107">
        <v>-4.4590899999999998E-3</v>
      </c>
      <c r="DX107">
        <v>-4.3988300000000003E-3</v>
      </c>
      <c r="EC107">
        <v>12.33</v>
      </c>
      <c r="ED107">
        <v>0</v>
      </c>
      <c r="EE107">
        <v>12.05</v>
      </c>
      <c r="EF107">
        <v>0</v>
      </c>
      <c r="EG107">
        <v>4.0199999999999996</v>
      </c>
      <c r="EH107">
        <v>0</v>
      </c>
      <c r="EI107">
        <v>2.93</v>
      </c>
      <c r="EJ107">
        <v>4.8899999999999997</v>
      </c>
      <c r="EK107">
        <v>1</v>
      </c>
      <c r="EL107">
        <v>1</v>
      </c>
      <c r="EM107">
        <v>2.6873</v>
      </c>
      <c r="EP107">
        <v>1</v>
      </c>
      <c r="EQ107">
        <v>1</v>
      </c>
      <c r="ER107">
        <v>26.847999999999999</v>
      </c>
      <c r="ES107">
        <v>27.213000000000001</v>
      </c>
      <c r="ET107">
        <v>26.9893</v>
      </c>
      <c r="EU107">
        <v>27.356400000000001</v>
      </c>
      <c r="EV107">
        <v>282.00599999999997</v>
      </c>
      <c r="EW107">
        <v>21.493500000000001</v>
      </c>
      <c r="EX107">
        <v>24.994700000000002</v>
      </c>
      <c r="EY107">
        <v>119.197</v>
      </c>
      <c r="EZ107">
        <v>0</v>
      </c>
      <c r="FA107">
        <v>-96.193399999999997</v>
      </c>
      <c r="FB107">
        <v>0</v>
      </c>
      <c r="FC107">
        <v>0</v>
      </c>
      <c r="FD107">
        <v>55.201799999999999</v>
      </c>
      <c r="FE107">
        <v>78.867400000000004</v>
      </c>
      <c r="FF107">
        <v>195.69200000000001</v>
      </c>
      <c r="FG107">
        <v>13.836600000000001</v>
      </c>
      <c r="FH107">
        <v>695.09500000000003</v>
      </c>
      <c r="FI107">
        <v>0</v>
      </c>
      <c r="FJ107">
        <v>0</v>
      </c>
      <c r="FK107">
        <v>0</v>
      </c>
      <c r="FL107">
        <v>252.315</v>
      </c>
      <c r="FM107">
        <v>252.315</v>
      </c>
      <c r="FN107">
        <v>280.07100000000003</v>
      </c>
      <c r="FO107">
        <v>16.9802</v>
      </c>
      <c r="FP107">
        <v>24.994700000000002</v>
      </c>
      <c r="FQ107">
        <v>119.75</v>
      </c>
      <c r="FR107">
        <v>-96.193399999999997</v>
      </c>
      <c r="FS107">
        <v>55.201799999999999</v>
      </c>
      <c r="FT107">
        <v>78.835300000000004</v>
      </c>
      <c r="FU107">
        <v>195.69200000000001</v>
      </c>
      <c r="FV107">
        <v>13.836600000000001</v>
      </c>
      <c r="FW107">
        <v>689.16899999999998</v>
      </c>
      <c r="FX107">
        <v>0</v>
      </c>
      <c r="FY107">
        <v>0</v>
      </c>
      <c r="FZ107">
        <v>252.315</v>
      </c>
      <c r="GA107">
        <v>252.315</v>
      </c>
      <c r="GB107">
        <v>2.6873</v>
      </c>
      <c r="GC107">
        <v>4223.38</v>
      </c>
      <c r="GD107">
        <v>2219.1999999999998</v>
      </c>
      <c r="GE107">
        <v>52.5456</v>
      </c>
      <c r="GF107">
        <v>2.6873</v>
      </c>
      <c r="GG107">
        <v>4223.38</v>
      </c>
      <c r="GH107">
        <v>2248.14</v>
      </c>
      <c r="GI107">
        <v>53.230699999999999</v>
      </c>
      <c r="GJ107">
        <v>0</v>
      </c>
      <c r="GK107">
        <v>0</v>
      </c>
    </row>
    <row r="108" spans="1:196" x14ac:dyDescent="0.3">
      <c r="A108" s="110">
        <v>45966.850590277776</v>
      </c>
      <c r="B108" t="s">
        <v>798</v>
      </c>
      <c r="C108" t="s">
        <v>460</v>
      </c>
      <c r="D108">
        <v>12</v>
      </c>
      <c r="E108">
        <v>1</v>
      </c>
      <c r="F108">
        <v>2100</v>
      </c>
      <c r="G108" t="s">
        <v>452</v>
      </c>
      <c r="H108" t="s">
        <v>456</v>
      </c>
      <c r="I108">
        <v>0.05</v>
      </c>
      <c r="J108">
        <v>0.03</v>
      </c>
      <c r="K108">
        <v>3.83</v>
      </c>
      <c r="L108">
        <v>55</v>
      </c>
      <c r="M108">
        <v>1747.45</v>
      </c>
      <c r="N108">
        <v>167.578</v>
      </c>
      <c r="O108">
        <v>277.07299999999998</v>
      </c>
      <c r="P108">
        <v>1238.24</v>
      </c>
      <c r="Q108">
        <v>0</v>
      </c>
      <c r="R108">
        <v>-4222.1400000000003</v>
      </c>
      <c r="S108">
        <v>0</v>
      </c>
      <c r="T108">
        <v>0</v>
      </c>
      <c r="U108">
        <v>505.55700000000002</v>
      </c>
      <c r="V108">
        <v>940.83900000000006</v>
      </c>
      <c r="W108">
        <v>2025.88</v>
      </c>
      <c r="X108">
        <v>119.621</v>
      </c>
      <c r="Y108">
        <v>2800.1</v>
      </c>
      <c r="Z108">
        <v>3430.34</v>
      </c>
      <c r="AA108">
        <v>33.9587</v>
      </c>
      <c r="AB108">
        <v>0</v>
      </c>
      <c r="AC108">
        <v>0</v>
      </c>
      <c r="AD108">
        <v>0</v>
      </c>
      <c r="AE108">
        <v>43.1492</v>
      </c>
      <c r="AF108">
        <v>43.1492</v>
      </c>
      <c r="AG108">
        <v>0</v>
      </c>
      <c r="AH108">
        <v>6.6</v>
      </c>
      <c r="AI108">
        <v>0.56999999999999995</v>
      </c>
      <c r="AJ108">
        <v>0.88</v>
      </c>
      <c r="AK108">
        <v>3.95</v>
      </c>
      <c r="AL108">
        <v>0</v>
      </c>
      <c r="AM108">
        <v>-5.16</v>
      </c>
      <c r="AN108">
        <v>0</v>
      </c>
      <c r="AO108">
        <v>0</v>
      </c>
      <c r="AP108">
        <v>1.75</v>
      </c>
      <c r="AQ108">
        <v>5.44</v>
      </c>
      <c r="AR108">
        <v>6.66</v>
      </c>
      <c r="AS108">
        <v>0.42</v>
      </c>
      <c r="AT108">
        <v>21.11</v>
      </c>
      <c r="AU108">
        <v>12</v>
      </c>
      <c r="AV108">
        <v>2.62</v>
      </c>
      <c r="AW108">
        <v>0.11</v>
      </c>
      <c r="AX108">
        <v>0.22</v>
      </c>
      <c r="AY108">
        <v>1.04</v>
      </c>
      <c r="AZ108">
        <v>-0.87</v>
      </c>
      <c r="BA108">
        <v>0</v>
      </c>
      <c r="BB108">
        <v>0</v>
      </c>
      <c r="BC108">
        <v>0.5</v>
      </c>
      <c r="BD108">
        <v>2.57</v>
      </c>
      <c r="BE108">
        <v>1.76</v>
      </c>
      <c r="BF108">
        <v>0.12</v>
      </c>
      <c r="BG108">
        <v>8.07</v>
      </c>
      <c r="BH108">
        <v>0.55017400000000005</v>
      </c>
      <c r="BI108">
        <v>8.7102700000000009E-3</v>
      </c>
      <c r="BJ108">
        <v>3.1638800000000002E-2</v>
      </c>
      <c r="BK108">
        <v>0.137493</v>
      </c>
      <c r="BL108">
        <v>0</v>
      </c>
      <c r="BM108">
        <v>-6.98747E-3</v>
      </c>
      <c r="BN108">
        <v>0</v>
      </c>
      <c r="BO108">
        <v>0</v>
      </c>
      <c r="BP108">
        <v>5.8625900000000002E-2</v>
      </c>
      <c r="BQ108">
        <v>8.6875099999999997E-2</v>
      </c>
      <c r="BR108">
        <v>0.24510499999999999</v>
      </c>
      <c r="BS108">
        <v>2.02483E-2</v>
      </c>
      <c r="BT108">
        <v>1.13188</v>
      </c>
      <c r="BU108">
        <v>0.72801700000000003</v>
      </c>
      <c r="BV108">
        <v>1642.07</v>
      </c>
      <c r="BW108">
        <v>235.41</v>
      </c>
      <c r="BX108">
        <v>277.07299999999998</v>
      </c>
      <c r="BY108">
        <v>1271.28</v>
      </c>
      <c r="BZ108">
        <v>-4222.1400000000003</v>
      </c>
      <c r="CA108">
        <v>505.55700000000002</v>
      </c>
      <c r="CB108">
        <v>940.84699999999998</v>
      </c>
      <c r="CC108">
        <v>2025.88</v>
      </c>
      <c r="CD108">
        <v>119.621</v>
      </c>
      <c r="CE108">
        <v>2795.6</v>
      </c>
      <c r="CF108">
        <v>3425.83</v>
      </c>
      <c r="CG108">
        <v>73.775199999999998</v>
      </c>
      <c r="CH108">
        <v>0</v>
      </c>
      <c r="CI108">
        <v>0</v>
      </c>
      <c r="CJ108">
        <v>43.1492</v>
      </c>
      <c r="CK108">
        <v>43.1492</v>
      </c>
      <c r="CL108">
        <v>0</v>
      </c>
      <c r="CM108">
        <v>6.27</v>
      </c>
      <c r="CN108">
        <v>0.83</v>
      </c>
      <c r="CO108">
        <v>0.88</v>
      </c>
      <c r="CP108">
        <v>4.07</v>
      </c>
      <c r="CQ108">
        <v>-5.18</v>
      </c>
      <c r="CR108">
        <v>1.75</v>
      </c>
      <c r="CS108">
        <v>5.44</v>
      </c>
      <c r="CT108">
        <v>6.66</v>
      </c>
      <c r="CU108">
        <v>0.42</v>
      </c>
      <c r="CV108">
        <v>21.14</v>
      </c>
      <c r="CW108">
        <v>12.05</v>
      </c>
      <c r="CX108">
        <v>2.5</v>
      </c>
      <c r="CY108">
        <v>0.15</v>
      </c>
      <c r="CZ108">
        <v>0.22</v>
      </c>
      <c r="DA108">
        <v>4.95</v>
      </c>
      <c r="DB108">
        <v>-0.87</v>
      </c>
      <c r="DC108">
        <v>0.5</v>
      </c>
      <c r="DD108">
        <v>2.57</v>
      </c>
      <c r="DE108">
        <v>1.76</v>
      </c>
      <c r="DF108">
        <v>0.12</v>
      </c>
      <c r="DG108">
        <v>11.9</v>
      </c>
      <c r="DH108">
        <v>0.546149</v>
      </c>
      <c r="DI108">
        <v>9.0878699999999996E-3</v>
      </c>
      <c r="DJ108">
        <v>3.1638800000000002E-2</v>
      </c>
      <c r="DK108">
        <v>0.14361299999999999</v>
      </c>
      <c r="DL108">
        <v>-6.98747E-3</v>
      </c>
      <c r="DM108">
        <v>5.8625900000000002E-2</v>
      </c>
      <c r="DN108">
        <v>8.6817800000000001E-2</v>
      </c>
      <c r="DO108">
        <v>0.24510499999999999</v>
      </c>
      <c r="DP108">
        <v>2.02483E-2</v>
      </c>
      <c r="DQ108">
        <v>1.1343000000000001</v>
      </c>
      <c r="DR108">
        <v>0.73048900000000005</v>
      </c>
      <c r="DS108" t="s">
        <v>689</v>
      </c>
      <c r="DT108" t="s">
        <v>700</v>
      </c>
      <c r="DU108" t="s">
        <v>701</v>
      </c>
      <c r="DV108" t="s">
        <v>455</v>
      </c>
      <c r="DW108">
        <v>2.4150899999999999E-3</v>
      </c>
      <c r="DX108">
        <v>2.4723599999999998E-3</v>
      </c>
      <c r="EC108">
        <v>12</v>
      </c>
      <c r="ED108">
        <v>0</v>
      </c>
      <c r="EE108">
        <v>12.05</v>
      </c>
      <c r="EF108">
        <v>0</v>
      </c>
      <c r="EG108">
        <v>3.99</v>
      </c>
      <c r="EH108">
        <v>0</v>
      </c>
      <c r="EI108">
        <v>2.93</v>
      </c>
      <c r="EJ108">
        <v>4.8899999999999997</v>
      </c>
      <c r="EK108">
        <v>1</v>
      </c>
      <c r="EL108">
        <v>1</v>
      </c>
      <c r="EM108">
        <v>2.6873</v>
      </c>
      <c r="EP108">
        <v>1</v>
      </c>
      <c r="EQ108">
        <v>1</v>
      </c>
      <c r="ER108">
        <v>26.847999999999999</v>
      </c>
      <c r="ES108">
        <v>27.213000000000001</v>
      </c>
      <c r="ET108">
        <v>26.9893</v>
      </c>
      <c r="EU108">
        <v>27.356400000000001</v>
      </c>
      <c r="EV108">
        <v>290.88200000000001</v>
      </c>
      <c r="EW108">
        <v>11.8871</v>
      </c>
      <c r="EX108">
        <v>24.994700000000002</v>
      </c>
      <c r="EY108">
        <v>115.589</v>
      </c>
      <c r="EZ108">
        <v>0</v>
      </c>
      <c r="FA108">
        <v>-96.193399999999997</v>
      </c>
      <c r="FB108">
        <v>0</v>
      </c>
      <c r="FC108">
        <v>0</v>
      </c>
      <c r="FD108">
        <v>55.201799999999999</v>
      </c>
      <c r="FE108">
        <v>78.930700000000002</v>
      </c>
      <c r="FF108">
        <v>195.69200000000001</v>
      </c>
      <c r="FG108">
        <v>13.836600000000001</v>
      </c>
      <c r="FH108">
        <v>690.82100000000003</v>
      </c>
      <c r="FI108">
        <v>0</v>
      </c>
      <c r="FJ108">
        <v>0</v>
      </c>
      <c r="FK108">
        <v>0</v>
      </c>
      <c r="FL108">
        <v>252.315</v>
      </c>
      <c r="FM108">
        <v>252.315</v>
      </c>
      <c r="FN108">
        <v>280.07100000000003</v>
      </c>
      <c r="FO108">
        <v>16.9802</v>
      </c>
      <c r="FP108">
        <v>24.994700000000002</v>
      </c>
      <c r="FQ108">
        <v>119.75</v>
      </c>
      <c r="FR108">
        <v>-96.193399999999997</v>
      </c>
      <c r="FS108">
        <v>55.201799999999999</v>
      </c>
      <c r="FT108">
        <v>78.835300000000004</v>
      </c>
      <c r="FU108">
        <v>195.69200000000001</v>
      </c>
      <c r="FV108">
        <v>13.836600000000001</v>
      </c>
      <c r="FW108">
        <v>689.16899999999998</v>
      </c>
      <c r="FX108">
        <v>0</v>
      </c>
      <c r="FY108">
        <v>0</v>
      </c>
      <c r="FZ108">
        <v>252.315</v>
      </c>
      <c r="GA108">
        <v>252.315</v>
      </c>
      <c r="GB108">
        <v>2.6873</v>
      </c>
      <c r="GC108">
        <v>4223.38</v>
      </c>
      <c r="GD108">
        <v>2257.52</v>
      </c>
      <c r="GE108">
        <v>53.453000000000003</v>
      </c>
      <c r="GF108">
        <v>2.6873</v>
      </c>
      <c r="GG108">
        <v>4223.38</v>
      </c>
      <c r="GH108">
        <v>2248.14</v>
      </c>
      <c r="GI108">
        <v>53.230699999999999</v>
      </c>
      <c r="GJ108">
        <v>0</v>
      </c>
      <c r="GK108">
        <v>0</v>
      </c>
    </row>
    <row r="109" spans="1:196" x14ac:dyDescent="0.3">
      <c r="A109" s="110">
        <v>45966.850590277776</v>
      </c>
      <c r="B109" t="s">
        <v>798</v>
      </c>
      <c r="C109" t="s">
        <v>461</v>
      </c>
      <c r="D109">
        <v>12</v>
      </c>
      <c r="E109">
        <v>1</v>
      </c>
      <c r="F109">
        <v>2100</v>
      </c>
      <c r="G109" t="s">
        <v>452</v>
      </c>
      <c r="H109" t="s">
        <v>456</v>
      </c>
      <c r="I109">
        <v>-0.28999999999999998</v>
      </c>
      <c r="J109">
        <v>-0.22</v>
      </c>
      <c r="K109">
        <v>3.76</v>
      </c>
      <c r="L109">
        <v>3</v>
      </c>
      <c r="M109">
        <v>1687.88</v>
      </c>
      <c r="N109">
        <v>262.27199999999999</v>
      </c>
      <c r="O109">
        <v>277.07299999999998</v>
      </c>
      <c r="P109">
        <v>1282.94</v>
      </c>
      <c r="Q109">
        <v>0</v>
      </c>
      <c r="R109">
        <v>-4222.1400000000003</v>
      </c>
      <c r="S109">
        <v>0</v>
      </c>
      <c r="T109">
        <v>0</v>
      </c>
      <c r="U109">
        <v>505.55700000000002</v>
      </c>
      <c r="V109">
        <v>941.08500000000004</v>
      </c>
      <c r="W109">
        <v>2025.88</v>
      </c>
      <c r="X109">
        <v>119.621</v>
      </c>
      <c r="Y109">
        <v>2880.17</v>
      </c>
      <c r="Z109">
        <v>3510.17</v>
      </c>
      <c r="AA109">
        <v>86.255499999999998</v>
      </c>
      <c r="AB109">
        <v>0</v>
      </c>
      <c r="AC109">
        <v>0</v>
      </c>
      <c r="AD109">
        <v>0</v>
      </c>
      <c r="AE109">
        <v>43.1492</v>
      </c>
      <c r="AF109">
        <v>43.1492</v>
      </c>
      <c r="AG109">
        <v>0</v>
      </c>
      <c r="AH109">
        <v>6.44</v>
      </c>
      <c r="AI109">
        <v>0.92</v>
      </c>
      <c r="AJ109">
        <v>0.88</v>
      </c>
      <c r="AK109">
        <v>4.0999999999999996</v>
      </c>
      <c r="AL109">
        <v>0</v>
      </c>
      <c r="AM109">
        <v>-5.25</v>
      </c>
      <c r="AN109">
        <v>0</v>
      </c>
      <c r="AO109">
        <v>0</v>
      </c>
      <c r="AP109">
        <v>1.75</v>
      </c>
      <c r="AQ109">
        <v>5.44</v>
      </c>
      <c r="AR109">
        <v>6.66</v>
      </c>
      <c r="AS109">
        <v>0.42</v>
      </c>
      <c r="AT109">
        <v>21.36</v>
      </c>
      <c r="AU109">
        <v>12.34</v>
      </c>
      <c r="AV109">
        <v>2.59</v>
      </c>
      <c r="AW109">
        <v>0.17</v>
      </c>
      <c r="AX109">
        <v>0.22</v>
      </c>
      <c r="AY109">
        <v>1.08</v>
      </c>
      <c r="AZ109">
        <v>-0.87</v>
      </c>
      <c r="BA109">
        <v>0</v>
      </c>
      <c r="BB109">
        <v>0</v>
      </c>
      <c r="BC109">
        <v>0.5</v>
      </c>
      <c r="BD109">
        <v>2.57</v>
      </c>
      <c r="BE109">
        <v>1.76</v>
      </c>
      <c r="BF109">
        <v>0.12</v>
      </c>
      <c r="BG109">
        <v>8.14</v>
      </c>
      <c r="BH109">
        <v>0.55046099999999998</v>
      </c>
      <c r="BI109">
        <v>9.1355299999999993E-3</v>
      </c>
      <c r="BJ109">
        <v>3.1638800000000002E-2</v>
      </c>
      <c r="BK109">
        <v>0.14313600000000001</v>
      </c>
      <c r="BL109">
        <v>0</v>
      </c>
      <c r="BM109">
        <v>-6.98747E-3</v>
      </c>
      <c r="BN109">
        <v>0</v>
      </c>
      <c r="BO109">
        <v>0</v>
      </c>
      <c r="BP109">
        <v>5.8625900000000002E-2</v>
      </c>
      <c r="BQ109">
        <v>8.68231E-2</v>
      </c>
      <c r="BR109">
        <v>0.24510499999999999</v>
      </c>
      <c r="BS109">
        <v>2.02483E-2</v>
      </c>
      <c r="BT109">
        <v>1.13819</v>
      </c>
      <c r="BU109">
        <v>0.73437200000000002</v>
      </c>
      <c r="BV109">
        <v>1642.07</v>
      </c>
      <c r="BW109">
        <v>235.41</v>
      </c>
      <c r="BX109">
        <v>277.07299999999998</v>
      </c>
      <c r="BY109">
        <v>1271.28</v>
      </c>
      <c r="BZ109">
        <v>-4222.1400000000003</v>
      </c>
      <c r="CA109">
        <v>505.55700000000002</v>
      </c>
      <c r="CB109">
        <v>940.84699999999998</v>
      </c>
      <c r="CC109">
        <v>2025.88</v>
      </c>
      <c r="CD109">
        <v>119.621</v>
      </c>
      <c r="CE109">
        <v>2795.6</v>
      </c>
      <c r="CF109">
        <v>3425.83</v>
      </c>
      <c r="CG109">
        <v>73.775199999999998</v>
      </c>
      <c r="CH109">
        <v>0</v>
      </c>
      <c r="CI109">
        <v>0</v>
      </c>
      <c r="CJ109">
        <v>43.1492</v>
      </c>
      <c r="CK109">
        <v>43.1492</v>
      </c>
      <c r="CL109">
        <v>0</v>
      </c>
      <c r="CM109">
        <v>6.27</v>
      </c>
      <c r="CN109">
        <v>0.83</v>
      </c>
      <c r="CO109">
        <v>0.88</v>
      </c>
      <c r="CP109">
        <v>4.07</v>
      </c>
      <c r="CQ109">
        <v>-5.18</v>
      </c>
      <c r="CR109">
        <v>1.75</v>
      </c>
      <c r="CS109">
        <v>5.44</v>
      </c>
      <c r="CT109">
        <v>6.66</v>
      </c>
      <c r="CU109">
        <v>0.42</v>
      </c>
      <c r="CV109">
        <v>21.14</v>
      </c>
      <c r="CW109">
        <v>12.05</v>
      </c>
      <c r="CX109">
        <v>2.5</v>
      </c>
      <c r="CY109">
        <v>0.15</v>
      </c>
      <c r="CZ109">
        <v>0.22</v>
      </c>
      <c r="DA109">
        <v>4.95</v>
      </c>
      <c r="DB109">
        <v>-0.87</v>
      </c>
      <c r="DC109">
        <v>0.5</v>
      </c>
      <c r="DD109">
        <v>2.57</v>
      </c>
      <c r="DE109">
        <v>1.76</v>
      </c>
      <c r="DF109">
        <v>0.12</v>
      </c>
      <c r="DG109">
        <v>11.9</v>
      </c>
      <c r="DH109">
        <v>0.546149</v>
      </c>
      <c r="DI109">
        <v>9.0878699999999996E-3</v>
      </c>
      <c r="DJ109">
        <v>3.1638800000000002E-2</v>
      </c>
      <c r="DK109">
        <v>0.14361299999999999</v>
      </c>
      <c r="DL109">
        <v>-6.98747E-3</v>
      </c>
      <c r="DM109">
        <v>5.8625900000000002E-2</v>
      </c>
      <c r="DN109">
        <v>8.6817800000000001E-2</v>
      </c>
      <c r="DO109">
        <v>0.24510499999999999</v>
      </c>
      <c r="DP109">
        <v>2.02483E-2</v>
      </c>
      <c r="DQ109">
        <v>1.1343000000000001</v>
      </c>
      <c r="DR109">
        <v>0.73048900000000005</v>
      </c>
      <c r="DS109" t="s">
        <v>689</v>
      </c>
      <c r="DT109" t="s">
        <v>700</v>
      </c>
      <c r="DU109" t="s">
        <v>701</v>
      </c>
      <c r="DV109" t="s">
        <v>455</v>
      </c>
      <c r="DW109">
        <v>-3.8881900000000001E-3</v>
      </c>
      <c r="DX109">
        <v>-3.8829099999999998E-3</v>
      </c>
      <c r="EC109">
        <v>12.34</v>
      </c>
      <c r="ED109">
        <v>0</v>
      </c>
      <c r="EE109">
        <v>12.05</v>
      </c>
      <c r="EF109">
        <v>0</v>
      </c>
      <c r="EG109">
        <v>4.0599999999999996</v>
      </c>
      <c r="EH109">
        <v>0</v>
      </c>
      <c r="EI109">
        <v>2.93</v>
      </c>
      <c r="EJ109">
        <v>4.8899999999999997</v>
      </c>
      <c r="EK109">
        <v>1</v>
      </c>
      <c r="EL109">
        <v>1</v>
      </c>
      <c r="EM109">
        <v>2.6873</v>
      </c>
      <c r="EP109">
        <v>1</v>
      </c>
      <c r="EQ109">
        <v>1</v>
      </c>
      <c r="ER109">
        <v>26.847999999999999</v>
      </c>
      <c r="ES109">
        <v>27.213000000000001</v>
      </c>
      <c r="ET109">
        <v>26.9893</v>
      </c>
      <c r="EU109">
        <v>27.356400000000001</v>
      </c>
      <c r="EV109">
        <v>288.02999999999997</v>
      </c>
      <c r="EW109">
        <v>18.366499999999998</v>
      </c>
      <c r="EX109">
        <v>24.994700000000002</v>
      </c>
      <c r="EY109">
        <v>120.20099999999999</v>
      </c>
      <c r="EZ109">
        <v>0</v>
      </c>
      <c r="FA109">
        <v>-96.193399999999997</v>
      </c>
      <c r="FB109">
        <v>0</v>
      </c>
      <c r="FC109">
        <v>0</v>
      </c>
      <c r="FD109">
        <v>55.201799999999999</v>
      </c>
      <c r="FE109">
        <v>78.887</v>
      </c>
      <c r="FF109">
        <v>195.69200000000001</v>
      </c>
      <c r="FG109">
        <v>13.836600000000001</v>
      </c>
      <c r="FH109">
        <v>699.01700000000005</v>
      </c>
      <c r="FI109">
        <v>0</v>
      </c>
      <c r="FJ109">
        <v>0</v>
      </c>
      <c r="FK109">
        <v>0</v>
      </c>
      <c r="FL109">
        <v>252.315</v>
      </c>
      <c r="FM109">
        <v>252.315</v>
      </c>
      <c r="FN109">
        <v>280.07100000000003</v>
      </c>
      <c r="FO109">
        <v>16.9802</v>
      </c>
      <c r="FP109">
        <v>24.994700000000002</v>
      </c>
      <c r="FQ109">
        <v>119.75</v>
      </c>
      <c r="FR109">
        <v>-96.193399999999997</v>
      </c>
      <c r="FS109">
        <v>55.201799999999999</v>
      </c>
      <c r="FT109">
        <v>78.835300000000004</v>
      </c>
      <c r="FU109">
        <v>195.69200000000001</v>
      </c>
      <c r="FV109">
        <v>13.836600000000001</v>
      </c>
      <c r="FW109">
        <v>689.16899999999998</v>
      </c>
      <c r="FX109">
        <v>0</v>
      </c>
      <c r="FY109">
        <v>0</v>
      </c>
      <c r="FZ109">
        <v>252.315</v>
      </c>
      <c r="GA109">
        <v>252.315</v>
      </c>
      <c r="GB109">
        <v>2.6873</v>
      </c>
      <c r="GC109">
        <v>4223.38</v>
      </c>
      <c r="GD109">
        <v>2217.4899999999998</v>
      </c>
      <c r="GE109">
        <v>52.505099999999999</v>
      </c>
      <c r="GF109">
        <v>2.6873</v>
      </c>
      <c r="GG109">
        <v>4223.38</v>
      </c>
      <c r="GH109">
        <v>2248.14</v>
      </c>
      <c r="GI109">
        <v>53.230699999999999</v>
      </c>
      <c r="GJ109">
        <v>0</v>
      </c>
      <c r="GK109">
        <v>0</v>
      </c>
    </row>
    <row r="110" spans="1:196" x14ac:dyDescent="0.3">
      <c r="A110" s="110">
        <v>45966.850925925923</v>
      </c>
      <c r="B110" t="s">
        <v>799</v>
      </c>
      <c r="C110" t="s">
        <v>462</v>
      </c>
      <c r="D110">
        <v>12</v>
      </c>
      <c r="E110">
        <v>1</v>
      </c>
      <c r="F110">
        <v>1440</v>
      </c>
      <c r="G110" t="s">
        <v>452</v>
      </c>
      <c r="H110" t="s">
        <v>453</v>
      </c>
      <c r="I110">
        <v>0</v>
      </c>
      <c r="J110">
        <v>-6.5</v>
      </c>
      <c r="L110">
        <v>305</v>
      </c>
      <c r="M110">
        <v>407.71100000000001</v>
      </c>
      <c r="N110">
        <v>3431.59</v>
      </c>
      <c r="O110">
        <v>0</v>
      </c>
      <c r="P110">
        <v>0</v>
      </c>
      <c r="Q110">
        <v>0</v>
      </c>
      <c r="R110">
        <v>0</v>
      </c>
      <c r="S110">
        <v>0</v>
      </c>
      <c r="T110">
        <v>0</v>
      </c>
      <c r="U110">
        <v>355.303</v>
      </c>
      <c r="V110">
        <v>778.56299999999999</v>
      </c>
      <c r="W110">
        <v>2025.88</v>
      </c>
      <c r="X110">
        <v>84.538300000000007</v>
      </c>
      <c r="Y110">
        <v>7083.59</v>
      </c>
      <c r="Z110">
        <v>3839.3</v>
      </c>
      <c r="AA110">
        <v>1527.58</v>
      </c>
      <c r="AB110">
        <v>380.67899999999997</v>
      </c>
      <c r="AC110">
        <v>159.72399999999999</v>
      </c>
      <c r="AD110">
        <v>0</v>
      </c>
      <c r="AE110">
        <v>43.1492</v>
      </c>
      <c r="AF110">
        <v>583.55200000000002</v>
      </c>
      <c r="AG110">
        <v>540.40300000000002</v>
      </c>
      <c r="AH110">
        <v>35.520000000000003</v>
      </c>
      <c r="AI110">
        <v>15.31</v>
      </c>
      <c r="AJ110">
        <v>0</v>
      </c>
      <c r="AK110">
        <v>13.28</v>
      </c>
      <c r="AL110">
        <v>0</v>
      </c>
      <c r="AM110">
        <v>0</v>
      </c>
      <c r="AN110">
        <v>0</v>
      </c>
      <c r="AO110">
        <v>0</v>
      </c>
      <c r="AP110">
        <v>1.8</v>
      </c>
      <c r="AQ110">
        <v>7.17</v>
      </c>
      <c r="AR110">
        <v>9.7100000000000009</v>
      </c>
      <c r="AS110">
        <v>0.44</v>
      </c>
      <c r="AT110">
        <v>83.23</v>
      </c>
      <c r="AU110">
        <v>64.11</v>
      </c>
      <c r="AV110">
        <v>24.78</v>
      </c>
      <c r="AW110">
        <v>2.0099999999999998</v>
      </c>
      <c r="AX110">
        <v>0</v>
      </c>
      <c r="AY110">
        <v>10.039999999999999</v>
      </c>
      <c r="AZ110">
        <v>0</v>
      </c>
      <c r="BA110">
        <v>0</v>
      </c>
      <c r="BB110">
        <v>0</v>
      </c>
      <c r="BC110">
        <v>0.51</v>
      </c>
      <c r="BD110">
        <v>3.57</v>
      </c>
      <c r="BE110">
        <v>2.57</v>
      </c>
      <c r="BF110">
        <v>0.13</v>
      </c>
      <c r="BG110">
        <v>43.61</v>
      </c>
      <c r="BH110">
        <v>9.45381E-2</v>
      </c>
      <c r="BI110">
        <v>1.6231599999999999E-2</v>
      </c>
      <c r="BJ110">
        <v>0</v>
      </c>
      <c r="BK110">
        <v>0</v>
      </c>
      <c r="BL110">
        <v>0</v>
      </c>
      <c r="BM110">
        <v>0</v>
      </c>
      <c r="BN110">
        <v>0</v>
      </c>
      <c r="BO110">
        <v>0</v>
      </c>
      <c r="BP110">
        <v>4.12019E-2</v>
      </c>
      <c r="BQ110">
        <v>7.1531600000000001E-2</v>
      </c>
      <c r="BR110">
        <v>0.24510499999999999</v>
      </c>
      <c r="BS110">
        <v>1.4309799999999999E-2</v>
      </c>
      <c r="BT110">
        <v>0.48291800000000001</v>
      </c>
      <c r="BU110">
        <v>0.11076999999999999</v>
      </c>
      <c r="BV110">
        <v>407.71100000000001</v>
      </c>
      <c r="BW110">
        <v>3431.59</v>
      </c>
      <c r="BX110">
        <v>0</v>
      </c>
      <c r="BY110">
        <v>0</v>
      </c>
      <c r="BZ110">
        <v>-3586.49</v>
      </c>
      <c r="CA110">
        <v>355.303</v>
      </c>
      <c r="CB110">
        <v>778.56299999999999</v>
      </c>
      <c r="CC110">
        <v>2025.88</v>
      </c>
      <c r="CD110">
        <v>84.538300000000007</v>
      </c>
      <c r="CE110">
        <v>3497.1</v>
      </c>
      <c r="CF110">
        <v>3839.3</v>
      </c>
      <c r="CG110">
        <v>1527.58</v>
      </c>
      <c r="CH110">
        <v>380.67899999999997</v>
      </c>
      <c r="CI110">
        <v>159.72399999999999</v>
      </c>
      <c r="CJ110">
        <v>43.1492</v>
      </c>
      <c r="CK110">
        <v>583.55200000000002</v>
      </c>
      <c r="CL110">
        <v>540.40300000000002</v>
      </c>
      <c r="CM110">
        <v>35.520000000000003</v>
      </c>
      <c r="CN110">
        <v>15.31</v>
      </c>
      <c r="CO110">
        <v>0</v>
      </c>
      <c r="CP110">
        <v>13.28</v>
      </c>
      <c r="CQ110">
        <v>-6.5</v>
      </c>
      <c r="CR110">
        <v>1.8</v>
      </c>
      <c r="CS110">
        <v>7.17</v>
      </c>
      <c r="CT110">
        <v>9.7100000000000009</v>
      </c>
      <c r="CU110">
        <v>0.44</v>
      </c>
      <c r="CV110">
        <v>76.73</v>
      </c>
      <c r="CW110">
        <v>64.11</v>
      </c>
      <c r="CX110">
        <v>24.78</v>
      </c>
      <c r="CY110">
        <v>2.0099999999999998</v>
      </c>
      <c r="CZ110">
        <v>0</v>
      </c>
      <c r="DA110">
        <v>10.039999999999999</v>
      </c>
      <c r="DB110">
        <v>-1.07</v>
      </c>
      <c r="DC110">
        <v>0.51</v>
      </c>
      <c r="DD110">
        <v>3.57</v>
      </c>
      <c r="DE110">
        <v>2.57</v>
      </c>
      <c r="DF110">
        <v>0.13</v>
      </c>
      <c r="DG110">
        <v>42.54</v>
      </c>
      <c r="DH110">
        <v>9.45381E-2</v>
      </c>
      <c r="DI110">
        <v>1.6231599999999999E-2</v>
      </c>
      <c r="DJ110">
        <v>0</v>
      </c>
      <c r="DK110">
        <v>0</v>
      </c>
      <c r="DL110">
        <v>0</v>
      </c>
      <c r="DM110">
        <v>4.12019E-2</v>
      </c>
      <c r="DN110">
        <v>7.1531600000000001E-2</v>
      </c>
      <c r="DO110">
        <v>0.24510499999999999</v>
      </c>
      <c r="DP110">
        <v>1.4309799999999999E-2</v>
      </c>
      <c r="DQ110">
        <v>0.48291800000000001</v>
      </c>
      <c r="DR110">
        <v>0.11076999999999999</v>
      </c>
      <c r="DS110" t="s">
        <v>689</v>
      </c>
      <c r="DT110" t="s">
        <v>700</v>
      </c>
      <c r="DU110" t="s">
        <v>701</v>
      </c>
      <c r="DV110" t="s">
        <v>455</v>
      </c>
      <c r="DW110">
        <v>0</v>
      </c>
      <c r="DX110">
        <v>0</v>
      </c>
      <c r="EC110">
        <v>17.48</v>
      </c>
      <c r="ED110">
        <v>46.63</v>
      </c>
      <c r="EE110">
        <v>17.48</v>
      </c>
      <c r="EF110">
        <v>46.63</v>
      </c>
      <c r="EG110">
        <v>2.86</v>
      </c>
      <c r="EH110">
        <v>33.97</v>
      </c>
      <c r="EI110">
        <v>2.86</v>
      </c>
      <c r="EJ110">
        <v>33.97</v>
      </c>
      <c r="EL110">
        <v>1</v>
      </c>
      <c r="EM110">
        <v>2.2827199999999999</v>
      </c>
      <c r="EP110">
        <v>1</v>
      </c>
      <c r="EQ110">
        <v>1</v>
      </c>
      <c r="ER110">
        <v>43.797699999999999</v>
      </c>
      <c r="ES110">
        <v>72.040999999999997</v>
      </c>
      <c r="ET110">
        <v>43.797699999999999</v>
      </c>
      <c r="EU110">
        <v>72.040999999999997</v>
      </c>
      <c r="EV110">
        <v>64.618200000000002</v>
      </c>
      <c r="EW110">
        <v>153.34700000000001</v>
      </c>
      <c r="EX110">
        <v>0</v>
      </c>
      <c r="EY110">
        <v>0</v>
      </c>
      <c r="EZ110">
        <v>0</v>
      </c>
      <c r="FA110">
        <v>0</v>
      </c>
      <c r="FB110">
        <v>0</v>
      </c>
      <c r="FC110">
        <v>0</v>
      </c>
      <c r="FD110">
        <v>38.795499999999997</v>
      </c>
      <c r="FE110">
        <v>65.230400000000003</v>
      </c>
      <c r="FF110">
        <v>195.69200000000001</v>
      </c>
      <c r="FG110">
        <v>9.7785499999999992</v>
      </c>
      <c r="FH110">
        <v>527.46199999999999</v>
      </c>
      <c r="FI110">
        <v>2226.02</v>
      </c>
      <c r="FJ110">
        <v>933.98800000000006</v>
      </c>
      <c r="FK110">
        <v>0</v>
      </c>
      <c r="FL110">
        <v>252.315</v>
      </c>
      <c r="FM110">
        <v>3412.32</v>
      </c>
      <c r="FN110">
        <v>64.618200000000002</v>
      </c>
      <c r="FO110">
        <v>153.34700000000001</v>
      </c>
      <c r="FP110">
        <v>0</v>
      </c>
      <c r="FQ110">
        <v>0</v>
      </c>
      <c r="FR110">
        <v>-81.711299999999994</v>
      </c>
      <c r="FS110">
        <v>38.795499999999997</v>
      </c>
      <c r="FT110">
        <v>65.230400000000003</v>
      </c>
      <c r="FU110">
        <v>195.69200000000001</v>
      </c>
      <c r="FV110">
        <v>9.7785499999999992</v>
      </c>
      <c r="FW110">
        <v>445.75099999999998</v>
      </c>
      <c r="FX110">
        <v>2226.02</v>
      </c>
      <c r="FY110">
        <v>933.98800000000006</v>
      </c>
      <c r="FZ110">
        <v>252.315</v>
      </c>
      <c r="GA110">
        <v>3412.32</v>
      </c>
      <c r="GB110">
        <v>0</v>
      </c>
      <c r="GC110">
        <v>0</v>
      </c>
      <c r="GD110">
        <v>0</v>
      </c>
      <c r="GE110">
        <v>0</v>
      </c>
      <c r="GF110">
        <v>2.2827199999999999</v>
      </c>
      <c r="GG110">
        <v>3587.54</v>
      </c>
      <c r="GH110">
        <v>1878.92</v>
      </c>
      <c r="GI110">
        <v>52.3735</v>
      </c>
      <c r="GJ110">
        <v>0</v>
      </c>
      <c r="GK110">
        <v>0</v>
      </c>
    </row>
    <row r="111" spans="1:196" x14ac:dyDescent="0.3">
      <c r="A111" s="110">
        <v>45966.851319444446</v>
      </c>
      <c r="B111" t="s">
        <v>800</v>
      </c>
      <c r="C111" t="s">
        <v>463</v>
      </c>
      <c r="D111">
        <v>12</v>
      </c>
      <c r="E111">
        <v>1</v>
      </c>
      <c r="F111">
        <v>1665</v>
      </c>
      <c r="G111" t="s">
        <v>452</v>
      </c>
      <c r="H111" t="s">
        <v>456</v>
      </c>
      <c r="I111">
        <v>-0.84</v>
      </c>
      <c r="J111">
        <v>-6.58</v>
      </c>
      <c r="L111">
        <v>252</v>
      </c>
      <c r="M111">
        <v>477.45400000000001</v>
      </c>
      <c r="N111">
        <v>3335.16</v>
      </c>
      <c r="O111">
        <v>0</v>
      </c>
      <c r="P111">
        <v>0</v>
      </c>
      <c r="Q111">
        <v>0</v>
      </c>
      <c r="R111">
        <v>0</v>
      </c>
      <c r="S111">
        <v>0</v>
      </c>
      <c r="T111">
        <v>0</v>
      </c>
      <c r="U111">
        <v>395.20800000000003</v>
      </c>
      <c r="V111">
        <v>777.53</v>
      </c>
      <c r="W111">
        <v>2025.88</v>
      </c>
      <c r="X111">
        <v>96.498500000000007</v>
      </c>
      <c r="Y111">
        <v>7107.73</v>
      </c>
      <c r="Z111">
        <v>3812.61</v>
      </c>
      <c r="AA111">
        <v>1523.72</v>
      </c>
      <c r="AB111">
        <v>423.30900000000003</v>
      </c>
      <c r="AC111">
        <v>161.601</v>
      </c>
      <c r="AD111">
        <v>0</v>
      </c>
      <c r="AE111">
        <v>43.1492</v>
      </c>
      <c r="AF111">
        <v>628.05999999999995</v>
      </c>
      <c r="AG111">
        <v>584.91</v>
      </c>
      <c r="AH111">
        <v>34.270000000000003</v>
      </c>
      <c r="AI111">
        <v>12.96</v>
      </c>
      <c r="AJ111">
        <v>0</v>
      </c>
      <c r="AK111">
        <v>11.62</v>
      </c>
      <c r="AL111">
        <v>0</v>
      </c>
      <c r="AM111">
        <v>0</v>
      </c>
      <c r="AN111">
        <v>0</v>
      </c>
      <c r="AO111">
        <v>0</v>
      </c>
      <c r="AP111">
        <v>1.73</v>
      </c>
      <c r="AQ111">
        <v>6.2</v>
      </c>
      <c r="AR111">
        <v>8.39</v>
      </c>
      <c r="AS111">
        <v>0.43</v>
      </c>
      <c r="AT111">
        <v>75.599999999999994</v>
      </c>
      <c r="AU111">
        <v>58.85</v>
      </c>
      <c r="AV111">
        <v>23.88</v>
      </c>
      <c r="AW111">
        <v>1.72</v>
      </c>
      <c r="AX111">
        <v>0</v>
      </c>
      <c r="AY111">
        <v>8.7899999999999991</v>
      </c>
      <c r="AZ111">
        <v>0</v>
      </c>
      <c r="BA111">
        <v>0</v>
      </c>
      <c r="BB111">
        <v>0</v>
      </c>
      <c r="BC111">
        <v>0.49</v>
      </c>
      <c r="BD111">
        <v>3.09</v>
      </c>
      <c r="BE111">
        <v>2.2200000000000002</v>
      </c>
      <c r="BF111">
        <v>0.13</v>
      </c>
      <c r="BG111">
        <v>40.32</v>
      </c>
      <c r="BH111">
        <v>0.110014</v>
      </c>
      <c r="BI111">
        <v>1.50887E-2</v>
      </c>
      <c r="BJ111">
        <v>0</v>
      </c>
      <c r="BK111">
        <v>0</v>
      </c>
      <c r="BL111">
        <v>0</v>
      </c>
      <c r="BM111">
        <v>0</v>
      </c>
      <c r="BN111">
        <v>0</v>
      </c>
      <c r="BO111">
        <v>0</v>
      </c>
      <c r="BP111">
        <v>4.5829399999999999E-2</v>
      </c>
      <c r="BQ111">
        <v>7.1511599999999995E-2</v>
      </c>
      <c r="BR111">
        <v>0.24510499999999999</v>
      </c>
      <c r="BS111">
        <v>1.63343E-2</v>
      </c>
      <c r="BT111">
        <v>0.50388299999999997</v>
      </c>
      <c r="BU111">
        <v>0.12510299999999999</v>
      </c>
      <c r="BV111">
        <v>473.20699999999999</v>
      </c>
      <c r="BW111">
        <v>3239.18</v>
      </c>
      <c r="BX111">
        <v>0</v>
      </c>
      <c r="BY111">
        <v>0</v>
      </c>
      <c r="BZ111">
        <v>-3803.19</v>
      </c>
      <c r="CA111">
        <v>395.20800000000003</v>
      </c>
      <c r="CB111">
        <v>777.19500000000005</v>
      </c>
      <c r="CC111">
        <v>2025.88</v>
      </c>
      <c r="CD111">
        <v>96.498500000000007</v>
      </c>
      <c r="CE111">
        <v>3203.99</v>
      </c>
      <c r="CF111">
        <v>3712.39</v>
      </c>
      <c r="CG111">
        <v>1479.79</v>
      </c>
      <c r="CH111">
        <v>417.36099999999999</v>
      </c>
      <c r="CI111">
        <v>161.601</v>
      </c>
      <c r="CJ111">
        <v>43.1492</v>
      </c>
      <c r="CK111">
        <v>622.11099999999999</v>
      </c>
      <c r="CL111">
        <v>578.96199999999999</v>
      </c>
      <c r="CM111">
        <v>33.79</v>
      </c>
      <c r="CN111">
        <v>12.6</v>
      </c>
      <c r="CO111">
        <v>0</v>
      </c>
      <c r="CP111">
        <v>11.62</v>
      </c>
      <c r="CQ111">
        <v>-5.74</v>
      </c>
      <c r="CR111">
        <v>1.73</v>
      </c>
      <c r="CS111">
        <v>6.2</v>
      </c>
      <c r="CT111">
        <v>8.39</v>
      </c>
      <c r="CU111">
        <v>0.43</v>
      </c>
      <c r="CV111">
        <v>69.02</v>
      </c>
      <c r="CW111">
        <v>58.01</v>
      </c>
      <c r="CX111">
        <v>23.54</v>
      </c>
      <c r="CY111">
        <v>1.68</v>
      </c>
      <c r="CZ111">
        <v>0</v>
      </c>
      <c r="DA111">
        <v>8.7899999999999991</v>
      </c>
      <c r="DB111">
        <v>-0.98</v>
      </c>
      <c r="DC111">
        <v>0.49</v>
      </c>
      <c r="DD111">
        <v>3.09</v>
      </c>
      <c r="DE111">
        <v>2.2200000000000002</v>
      </c>
      <c r="DF111">
        <v>0.13</v>
      </c>
      <c r="DG111">
        <v>38.96</v>
      </c>
      <c r="DH111">
        <v>0.10868899999999999</v>
      </c>
      <c r="DI111">
        <v>1.39633E-2</v>
      </c>
      <c r="DJ111">
        <v>0</v>
      </c>
      <c r="DK111">
        <v>0</v>
      </c>
      <c r="DL111">
        <v>0</v>
      </c>
      <c r="DM111">
        <v>4.5829399999999999E-2</v>
      </c>
      <c r="DN111">
        <v>7.1495000000000003E-2</v>
      </c>
      <c r="DO111">
        <v>0.24510499999999999</v>
      </c>
      <c r="DP111">
        <v>1.63343E-2</v>
      </c>
      <c r="DQ111">
        <v>0.50141599999999997</v>
      </c>
      <c r="DR111">
        <v>0.122652</v>
      </c>
      <c r="DS111" t="s">
        <v>689</v>
      </c>
      <c r="DT111" t="s">
        <v>700</v>
      </c>
      <c r="DU111" t="s">
        <v>701</v>
      </c>
      <c r="DV111" t="s">
        <v>455</v>
      </c>
      <c r="DW111">
        <v>-2.46752E-3</v>
      </c>
      <c r="DX111">
        <v>-2.4509200000000001E-3</v>
      </c>
      <c r="EC111">
        <v>15.16</v>
      </c>
      <c r="ED111">
        <v>43.69</v>
      </c>
      <c r="EE111">
        <v>14.77</v>
      </c>
      <c r="EF111">
        <v>43.24</v>
      </c>
      <c r="EG111">
        <v>2.58</v>
      </c>
      <c r="EH111">
        <v>31.81</v>
      </c>
      <c r="EI111">
        <v>2.5299999999999998</v>
      </c>
      <c r="EJ111">
        <v>31.48</v>
      </c>
      <c r="EL111">
        <v>1</v>
      </c>
      <c r="EM111">
        <v>2.4206400000000001</v>
      </c>
      <c r="EP111">
        <v>2</v>
      </c>
      <c r="EQ111">
        <v>2</v>
      </c>
      <c r="ER111">
        <v>46.535899999999998</v>
      </c>
      <c r="ES111">
        <v>76.079599999999999</v>
      </c>
      <c r="ET111">
        <v>45.252800000000001</v>
      </c>
      <c r="EU111">
        <v>73.539900000000003</v>
      </c>
      <c r="EV111">
        <v>75.408199999999994</v>
      </c>
      <c r="EW111">
        <v>152.00899999999999</v>
      </c>
      <c r="EX111">
        <v>0</v>
      </c>
      <c r="EY111">
        <v>0</v>
      </c>
      <c r="EZ111">
        <v>0</v>
      </c>
      <c r="FA111">
        <v>0</v>
      </c>
      <c r="FB111">
        <v>0</v>
      </c>
      <c r="FC111">
        <v>0</v>
      </c>
      <c r="FD111">
        <v>43.152700000000003</v>
      </c>
      <c r="FE111">
        <v>65.142099999999999</v>
      </c>
      <c r="FF111">
        <v>195.69200000000001</v>
      </c>
      <c r="FG111">
        <v>11.162000000000001</v>
      </c>
      <c r="FH111">
        <v>542.56600000000003</v>
      </c>
      <c r="FI111">
        <v>2475.3000000000002</v>
      </c>
      <c r="FJ111">
        <v>944.96299999999997</v>
      </c>
      <c r="FK111">
        <v>0</v>
      </c>
      <c r="FL111">
        <v>252.315</v>
      </c>
      <c r="FM111">
        <v>3672.58</v>
      </c>
      <c r="FN111">
        <v>74.623699999999999</v>
      </c>
      <c r="FO111">
        <v>147.703</v>
      </c>
      <c r="FP111">
        <v>0</v>
      </c>
      <c r="FQ111">
        <v>0</v>
      </c>
      <c r="FR111">
        <v>-86.648399999999995</v>
      </c>
      <c r="FS111">
        <v>43.152700000000003</v>
      </c>
      <c r="FT111">
        <v>65.112200000000001</v>
      </c>
      <c r="FU111">
        <v>195.69200000000001</v>
      </c>
      <c r="FV111">
        <v>11.162000000000001</v>
      </c>
      <c r="FW111">
        <v>450.798</v>
      </c>
      <c r="FX111">
        <v>2440.52</v>
      </c>
      <c r="FY111">
        <v>944.96299999999997</v>
      </c>
      <c r="FZ111">
        <v>252.315</v>
      </c>
      <c r="GA111">
        <v>3637.8</v>
      </c>
      <c r="GB111">
        <v>0</v>
      </c>
      <c r="GC111">
        <v>0</v>
      </c>
      <c r="GD111">
        <v>0</v>
      </c>
      <c r="GE111">
        <v>0</v>
      </c>
      <c r="GF111">
        <v>2.4206400000000001</v>
      </c>
      <c r="GG111">
        <v>3804.3</v>
      </c>
      <c r="GH111">
        <v>2070.27</v>
      </c>
      <c r="GI111">
        <v>54.418999999999997</v>
      </c>
      <c r="GJ111">
        <v>0</v>
      </c>
      <c r="GK111">
        <v>0</v>
      </c>
    </row>
    <row r="112" spans="1:196" x14ac:dyDescent="0.3">
      <c r="A112" s="110">
        <v>45966.851712962962</v>
      </c>
      <c r="B112" t="s">
        <v>801</v>
      </c>
      <c r="C112" t="s">
        <v>464</v>
      </c>
      <c r="D112">
        <v>12</v>
      </c>
      <c r="E112">
        <v>1</v>
      </c>
      <c r="F112">
        <v>1665</v>
      </c>
      <c r="G112" t="s">
        <v>452</v>
      </c>
      <c r="H112" t="s">
        <v>453</v>
      </c>
      <c r="I112">
        <v>4.84</v>
      </c>
      <c r="J112">
        <v>-0.9</v>
      </c>
      <c r="L112">
        <v>532</v>
      </c>
      <c r="M112">
        <v>437.21699999999998</v>
      </c>
      <c r="N112">
        <v>2537.23</v>
      </c>
      <c r="O112">
        <v>0</v>
      </c>
      <c r="P112">
        <v>0</v>
      </c>
      <c r="Q112">
        <v>0</v>
      </c>
      <c r="R112">
        <v>0</v>
      </c>
      <c r="S112">
        <v>0</v>
      </c>
      <c r="T112">
        <v>0</v>
      </c>
      <c r="U112">
        <v>395.20800000000003</v>
      </c>
      <c r="V112">
        <v>776.62</v>
      </c>
      <c r="W112">
        <v>2025.88</v>
      </c>
      <c r="X112">
        <v>96.498500000000007</v>
      </c>
      <c r="Y112">
        <v>6268.65</v>
      </c>
      <c r="Z112">
        <v>2974.44</v>
      </c>
      <c r="AA112">
        <v>1244.03</v>
      </c>
      <c r="AB112">
        <v>388.79899999999998</v>
      </c>
      <c r="AC112">
        <v>161.601</v>
      </c>
      <c r="AD112">
        <v>0</v>
      </c>
      <c r="AE112">
        <v>43.1492</v>
      </c>
      <c r="AF112">
        <v>593.54899999999998</v>
      </c>
      <c r="AG112">
        <v>550.4</v>
      </c>
      <c r="AH112">
        <v>31.47</v>
      </c>
      <c r="AI112">
        <v>10.08</v>
      </c>
      <c r="AJ112">
        <v>0</v>
      </c>
      <c r="AK112">
        <v>11.62</v>
      </c>
      <c r="AL112">
        <v>0</v>
      </c>
      <c r="AM112">
        <v>0</v>
      </c>
      <c r="AN112">
        <v>0</v>
      </c>
      <c r="AO112">
        <v>0</v>
      </c>
      <c r="AP112">
        <v>1.73</v>
      </c>
      <c r="AQ112">
        <v>6.2</v>
      </c>
      <c r="AR112">
        <v>8.39</v>
      </c>
      <c r="AS112">
        <v>0.43</v>
      </c>
      <c r="AT112">
        <v>69.92</v>
      </c>
      <c r="AU112">
        <v>53.17</v>
      </c>
      <c r="AV112">
        <v>21.92</v>
      </c>
      <c r="AW112">
        <v>1.4</v>
      </c>
      <c r="AX112">
        <v>0</v>
      </c>
      <c r="AY112">
        <v>8.7899999999999991</v>
      </c>
      <c r="AZ112">
        <v>0</v>
      </c>
      <c r="BA112">
        <v>0</v>
      </c>
      <c r="BB112">
        <v>0</v>
      </c>
      <c r="BC112">
        <v>0.49</v>
      </c>
      <c r="BD112">
        <v>3.09</v>
      </c>
      <c r="BE112">
        <v>2.2200000000000002</v>
      </c>
      <c r="BF112">
        <v>0.13</v>
      </c>
      <c r="BG112">
        <v>38.04</v>
      </c>
      <c r="BH112">
        <v>9.8655900000000005E-2</v>
      </c>
      <c r="BI112">
        <v>1.0838199999999999E-2</v>
      </c>
      <c r="BJ112">
        <v>0</v>
      </c>
      <c r="BK112">
        <v>0</v>
      </c>
      <c r="BL112">
        <v>0</v>
      </c>
      <c r="BM112">
        <v>0</v>
      </c>
      <c r="BN112">
        <v>0</v>
      </c>
      <c r="BO112">
        <v>0</v>
      </c>
      <c r="BP112">
        <v>4.5829399999999999E-2</v>
      </c>
      <c r="BQ112">
        <v>7.1519700000000005E-2</v>
      </c>
      <c r="BR112">
        <v>0.24510499999999999</v>
      </c>
      <c r="BS112">
        <v>1.63343E-2</v>
      </c>
      <c r="BT112">
        <v>0.48828199999999999</v>
      </c>
      <c r="BU112">
        <v>0.10949399999999999</v>
      </c>
      <c r="BV112">
        <v>473.20699999999999</v>
      </c>
      <c r="BW112">
        <v>3239.18</v>
      </c>
      <c r="BX112">
        <v>0</v>
      </c>
      <c r="BY112">
        <v>0</v>
      </c>
      <c r="BZ112">
        <v>-3803.19</v>
      </c>
      <c r="CA112">
        <v>395.20800000000003</v>
      </c>
      <c r="CB112">
        <v>777.19500000000005</v>
      </c>
      <c r="CC112">
        <v>2025.88</v>
      </c>
      <c r="CD112">
        <v>96.498500000000007</v>
      </c>
      <c r="CE112">
        <v>3203.99</v>
      </c>
      <c r="CF112">
        <v>3712.39</v>
      </c>
      <c r="CG112">
        <v>1479.79</v>
      </c>
      <c r="CH112">
        <v>417.36099999999999</v>
      </c>
      <c r="CI112">
        <v>161.601</v>
      </c>
      <c r="CJ112">
        <v>43.1492</v>
      </c>
      <c r="CK112">
        <v>622.11099999999999</v>
      </c>
      <c r="CL112">
        <v>578.96199999999999</v>
      </c>
      <c r="CM112">
        <v>33.79</v>
      </c>
      <c r="CN112">
        <v>12.6</v>
      </c>
      <c r="CO112">
        <v>0</v>
      </c>
      <c r="CP112">
        <v>11.62</v>
      </c>
      <c r="CQ112">
        <v>-5.74</v>
      </c>
      <c r="CR112">
        <v>1.73</v>
      </c>
      <c r="CS112">
        <v>6.2</v>
      </c>
      <c r="CT112">
        <v>8.39</v>
      </c>
      <c r="CU112">
        <v>0.43</v>
      </c>
      <c r="CV112">
        <v>69.02</v>
      </c>
      <c r="CW112">
        <v>58.01</v>
      </c>
      <c r="CX112">
        <v>23.54</v>
      </c>
      <c r="CY112">
        <v>1.68</v>
      </c>
      <c r="CZ112">
        <v>0</v>
      </c>
      <c r="DA112">
        <v>8.7899999999999991</v>
      </c>
      <c r="DB112">
        <v>-0.98</v>
      </c>
      <c r="DC112">
        <v>0.49</v>
      </c>
      <c r="DD112">
        <v>3.09</v>
      </c>
      <c r="DE112">
        <v>2.2200000000000002</v>
      </c>
      <c r="DF112">
        <v>0.13</v>
      </c>
      <c r="DG112">
        <v>38.96</v>
      </c>
      <c r="DH112">
        <v>0.10868899999999999</v>
      </c>
      <c r="DI112">
        <v>1.39633E-2</v>
      </c>
      <c r="DJ112">
        <v>0</v>
      </c>
      <c r="DK112">
        <v>0</v>
      </c>
      <c r="DL112">
        <v>0</v>
      </c>
      <c r="DM112">
        <v>4.5829399999999999E-2</v>
      </c>
      <c r="DN112">
        <v>7.1495000000000003E-2</v>
      </c>
      <c r="DO112">
        <v>0.24510499999999999</v>
      </c>
      <c r="DP112">
        <v>1.63343E-2</v>
      </c>
      <c r="DQ112">
        <v>0.50141599999999997</v>
      </c>
      <c r="DR112">
        <v>0.122652</v>
      </c>
      <c r="DS112" t="s">
        <v>689</v>
      </c>
      <c r="DT112" t="s">
        <v>700</v>
      </c>
      <c r="DU112" t="s">
        <v>701</v>
      </c>
      <c r="DV112" t="s">
        <v>455</v>
      </c>
      <c r="DW112">
        <v>1.3133199999999999E-2</v>
      </c>
      <c r="DX112">
        <v>1.31579E-2</v>
      </c>
      <c r="EC112">
        <v>12.09</v>
      </c>
      <c r="ED112">
        <v>41.08</v>
      </c>
      <c r="EE112">
        <v>14.77</v>
      </c>
      <c r="EF112">
        <v>43.24</v>
      </c>
      <c r="EG112">
        <v>2.1800000000000002</v>
      </c>
      <c r="EH112">
        <v>29.93</v>
      </c>
      <c r="EI112">
        <v>2.5299999999999998</v>
      </c>
      <c r="EJ112">
        <v>31.48</v>
      </c>
      <c r="EL112">
        <v>1</v>
      </c>
      <c r="EM112">
        <v>2.4206400000000001</v>
      </c>
      <c r="EP112">
        <v>2</v>
      </c>
      <c r="EQ112">
        <v>2</v>
      </c>
      <c r="ER112">
        <v>43.7515</v>
      </c>
      <c r="ES112">
        <v>66.281000000000006</v>
      </c>
      <c r="ET112">
        <v>45.252800000000001</v>
      </c>
      <c r="EU112">
        <v>73.539900000000003</v>
      </c>
      <c r="EV112">
        <v>68.814700000000002</v>
      </c>
      <c r="EW112">
        <v>123.447</v>
      </c>
      <c r="EX112">
        <v>0</v>
      </c>
      <c r="EY112">
        <v>0</v>
      </c>
      <c r="EZ112">
        <v>0</v>
      </c>
      <c r="FA112">
        <v>0</v>
      </c>
      <c r="FB112">
        <v>0</v>
      </c>
      <c r="FC112">
        <v>0</v>
      </c>
      <c r="FD112">
        <v>43.152700000000003</v>
      </c>
      <c r="FE112">
        <v>65.096400000000003</v>
      </c>
      <c r="FF112">
        <v>195.69200000000001</v>
      </c>
      <c r="FG112">
        <v>11.162000000000001</v>
      </c>
      <c r="FH112">
        <v>507.36500000000001</v>
      </c>
      <c r="FI112">
        <v>2273.5</v>
      </c>
      <c r="FJ112">
        <v>944.96299999999997</v>
      </c>
      <c r="FK112">
        <v>0</v>
      </c>
      <c r="FL112">
        <v>252.315</v>
      </c>
      <c r="FM112">
        <v>3470.78</v>
      </c>
      <c r="FN112">
        <v>74.623699999999999</v>
      </c>
      <c r="FO112">
        <v>147.703</v>
      </c>
      <c r="FP112">
        <v>0</v>
      </c>
      <c r="FQ112">
        <v>0</v>
      </c>
      <c r="FR112">
        <v>-86.648399999999995</v>
      </c>
      <c r="FS112">
        <v>43.152700000000003</v>
      </c>
      <c r="FT112">
        <v>65.112200000000001</v>
      </c>
      <c r="FU112">
        <v>195.69200000000001</v>
      </c>
      <c r="FV112">
        <v>11.162000000000001</v>
      </c>
      <c r="FW112">
        <v>450.798</v>
      </c>
      <c r="FX112">
        <v>2440.52</v>
      </c>
      <c r="FY112">
        <v>944.96299999999997</v>
      </c>
      <c r="FZ112">
        <v>252.315</v>
      </c>
      <c r="GA112">
        <v>3637.8</v>
      </c>
      <c r="GB112">
        <v>0</v>
      </c>
      <c r="GC112">
        <v>0</v>
      </c>
      <c r="GD112">
        <v>0</v>
      </c>
      <c r="GE112">
        <v>0</v>
      </c>
      <c r="GF112">
        <v>2.4206400000000001</v>
      </c>
      <c r="GG112">
        <v>3804.3</v>
      </c>
      <c r="GH112">
        <v>2070.27</v>
      </c>
      <c r="GI112">
        <v>54.418999999999997</v>
      </c>
      <c r="GJ112">
        <v>0</v>
      </c>
      <c r="GK112">
        <v>0</v>
      </c>
    </row>
    <row r="113" spans="1:193" x14ac:dyDescent="0.3">
      <c r="A113" s="110">
        <v>45966.852152777778</v>
      </c>
      <c r="B113" t="s">
        <v>802</v>
      </c>
      <c r="C113" t="s">
        <v>465</v>
      </c>
      <c r="D113">
        <v>12</v>
      </c>
      <c r="E113">
        <v>1</v>
      </c>
      <c r="F113">
        <v>1665</v>
      </c>
      <c r="G113" t="s">
        <v>452</v>
      </c>
      <c r="H113" t="s">
        <v>453</v>
      </c>
      <c r="I113">
        <v>3.46</v>
      </c>
      <c r="J113">
        <v>-1.9</v>
      </c>
      <c r="L113">
        <v>423</v>
      </c>
      <c r="M113">
        <v>400.69600000000003</v>
      </c>
      <c r="N113">
        <v>1773.9</v>
      </c>
      <c r="O113">
        <v>0</v>
      </c>
      <c r="P113">
        <v>0</v>
      </c>
      <c r="Q113">
        <v>0</v>
      </c>
      <c r="R113">
        <v>0</v>
      </c>
      <c r="S113">
        <v>0</v>
      </c>
      <c r="T113">
        <v>0</v>
      </c>
      <c r="U113">
        <v>395.20800000000003</v>
      </c>
      <c r="V113">
        <v>775.00599999999997</v>
      </c>
      <c r="W113">
        <v>2025.88</v>
      </c>
      <c r="X113">
        <v>96.498500000000007</v>
      </c>
      <c r="Y113">
        <v>5467.19</v>
      </c>
      <c r="Z113">
        <v>2174.59</v>
      </c>
      <c r="AA113">
        <v>960.70799999999997</v>
      </c>
      <c r="AB113">
        <v>360.34800000000001</v>
      </c>
      <c r="AC113">
        <v>161.601</v>
      </c>
      <c r="AD113">
        <v>0</v>
      </c>
      <c r="AE113">
        <v>43.1492</v>
      </c>
      <c r="AF113">
        <v>565.09900000000005</v>
      </c>
      <c r="AG113">
        <v>521.94899999999996</v>
      </c>
      <c r="AH113">
        <v>29.11</v>
      </c>
      <c r="AI113">
        <v>7.61</v>
      </c>
      <c r="AJ113">
        <v>0</v>
      </c>
      <c r="AK113">
        <v>11.62</v>
      </c>
      <c r="AL113">
        <v>0</v>
      </c>
      <c r="AM113">
        <v>0</v>
      </c>
      <c r="AN113">
        <v>0</v>
      </c>
      <c r="AO113">
        <v>0</v>
      </c>
      <c r="AP113">
        <v>1.73</v>
      </c>
      <c r="AQ113">
        <v>6.2</v>
      </c>
      <c r="AR113">
        <v>8.39</v>
      </c>
      <c r="AS113">
        <v>0.43</v>
      </c>
      <c r="AT113">
        <v>65.09</v>
      </c>
      <c r="AU113">
        <v>48.34</v>
      </c>
      <c r="AV113">
        <v>20.29</v>
      </c>
      <c r="AW113">
        <v>1.1200000000000001</v>
      </c>
      <c r="AX113">
        <v>0</v>
      </c>
      <c r="AY113">
        <v>8.7899999999999991</v>
      </c>
      <c r="AZ113">
        <v>0</v>
      </c>
      <c r="BA113">
        <v>0</v>
      </c>
      <c r="BB113">
        <v>0</v>
      </c>
      <c r="BC113">
        <v>0.49</v>
      </c>
      <c r="BD113">
        <v>3.09</v>
      </c>
      <c r="BE113">
        <v>2.2200000000000002</v>
      </c>
      <c r="BF113">
        <v>0.13</v>
      </c>
      <c r="BG113">
        <v>36.130000000000003</v>
      </c>
      <c r="BH113">
        <v>8.5653599999999996E-2</v>
      </c>
      <c r="BI113">
        <v>1.0782999999999999E-2</v>
      </c>
      <c r="BJ113">
        <v>0</v>
      </c>
      <c r="BK113">
        <v>0</v>
      </c>
      <c r="BL113">
        <v>0</v>
      </c>
      <c r="BM113">
        <v>0</v>
      </c>
      <c r="BN113">
        <v>0</v>
      </c>
      <c r="BO113">
        <v>0</v>
      </c>
      <c r="BP113">
        <v>4.5829399999999999E-2</v>
      </c>
      <c r="BQ113">
        <v>7.1591399999999999E-2</v>
      </c>
      <c r="BR113">
        <v>0.24510499999999999</v>
      </c>
      <c r="BS113">
        <v>1.63343E-2</v>
      </c>
      <c r="BT113">
        <v>0.47529700000000003</v>
      </c>
      <c r="BU113">
        <v>9.6436599999999997E-2</v>
      </c>
      <c r="BV113">
        <v>423.99900000000002</v>
      </c>
      <c r="BW113">
        <v>2268.2199999999998</v>
      </c>
      <c r="BX113">
        <v>0</v>
      </c>
      <c r="BY113">
        <v>0</v>
      </c>
      <c r="BZ113">
        <v>-3803.19</v>
      </c>
      <c r="CA113">
        <v>395.20800000000003</v>
      </c>
      <c r="CB113">
        <v>775.721</v>
      </c>
      <c r="CC113">
        <v>2025.88</v>
      </c>
      <c r="CD113">
        <v>96.498500000000007</v>
      </c>
      <c r="CE113">
        <v>2182.34</v>
      </c>
      <c r="CF113">
        <v>2692.22</v>
      </c>
      <c r="CG113">
        <v>1153.55</v>
      </c>
      <c r="CH113">
        <v>378.815</v>
      </c>
      <c r="CI113">
        <v>161.601</v>
      </c>
      <c r="CJ113">
        <v>43.1492</v>
      </c>
      <c r="CK113">
        <v>583.56600000000003</v>
      </c>
      <c r="CL113">
        <v>540.41700000000003</v>
      </c>
      <c r="CM113">
        <v>30.61</v>
      </c>
      <c r="CN113">
        <v>9.57</v>
      </c>
      <c r="CO113">
        <v>0</v>
      </c>
      <c r="CP113">
        <v>11.62</v>
      </c>
      <c r="CQ113">
        <v>-5.36</v>
      </c>
      <c r="CR113">
        <v>1.73</v>
      </c>
      <c r="CS113">
        <v>6.2</v>
      </c>
      <c r="CT113">
        <v>8.39</v>
      </c>
      <c r="CU113">
        <v>0.43</v>
      </c>
      <c r="CV113">
        <v>63.19</v>
      </c>
      <c r="CW113">
        <v>51.8</v>
      </c>
      <c r="CX113">
        <v>21.33</v>
      </c>
      <c r="CY113">
        <v>1.35</v>
      </c>
      <c r="CZ113">
        <v>0</v>
      </c>
      <c r="DA113">
        <v>8.7899999999999991</v>
      </c>
      <c r="DB113">
        <v>-0.98</v>
      </c>
      <c r="DC113">
        <v>0.49</v>
      </c>
      <c r="DD113">
        <v>3.09</v>
      </c>
      <c r="DE113">
        <v>2.2200000000000002</v>
      </c>
      <c r="DF113">
        <v>0.13</v>
      </c>
      <c r="DG113">
        <v>36.42</v>
      </c>
      <c r="DH113">
        <v>9.1330099999999997E-2</v>
      </c>
      <c r="DI113">
        <v>1.6105999999999999E-2</v>
      </c>
      <c r="DJ113">
        <v>0</v>
      </c>
      <c r="DK113">
        <v>0</v>
      </c>
      <c r="DL113">
        <v>0</v>
      </c>
      <c r="DM113">
        <v>4.5829399999999999E-2</v>
      </c>
      <c r="DN113">
        <v>7.1605199999999994E-2</v>
      </c>
      <c r="DO113">
        <v>0.24510499999999999</v>
      </c>
      <c r="DP113">
        <v>1.63343E-2</v>
      </c>
      <c r="DQ113">
        <v>0.48631000000000002</v>
      </c>
      <c r="DR113">
        <v>0.107436</v>
      </c>
      <c r="DS113" t="s">
        <v>689</v>
      </c>
      <c r="DT113" t="s">
        <v>700</v>
      </c>
      <c r="DU113" t="s">
        <v>701</v>
      </c>
      <c r="DV113" t="s">
        <v>455</v>
      </c>
      <c r="DW113">
        <v>1.1013200000000001E-2</v>
      </c>
      <c r="DX113">
        <v>1.0999500000000001E-2</v>
      </c>
      <c r="EC113">
        <v>9.43</v>
      </c>
      <c r="ED113">
        <v>38.909999999999997</v>
      </c>
      <c r="EE113">
        <v>11.49</v>
      </c>
      <c r="EF113">
        <v>40.31</v>
      </c>
      <c r="EG113">
        <v>1.82</v>
      </c>
      <c r="EH113">
        <v>28.38</v>
      </c>
      <c r="EI113">
        <v>2.08</v>
      </c>
      <c r="EJ113">
        <v>29.39</v>
      </c>
      <c r="EL113">
        <v>1</v>
      </c>
      <c r="EM113">
        <v>2.4206400000000001</v>
      </c>
      <c r="EP113">
        <v>2</v>
      </c>
      <c r="EQ113">
        <v>2</v>
      </c>
      <c r="ER113">
        <v>37.702199999999998</v>
      </c>
      <c r="ES113">
        <v>57.003799999999998</v>
      </c>
      <c r="ET113">
        <v>38.387900000000002</v>
      </c>
      <c r="EU113">
        <v>60.5886</v>
      </c>
      <c r="EV113">
        <v>61.276899999999998</v>
      </c>
      <c r="EW113">
        <v>98.421300000000002</v>
      </c>
      <c r="EX113">
        <v>0</v>
      </c>
      <c r="EY113">
        <v>0</v>
      </c>
      <c r="EZ113">
        <v>0</v>
      </c>
      <c r="FA113">
        <v>0</v>
      </c>
      <c r="FB113">
        <v>0</v>
      </c>
      <c r="FC113">
        <v>0</v>
      </c>
      <c r="FD113">
        <v>43.152700000000003</v>
      </c>
      <c r="FE113">
        <v>65.043999999999997</v>
      </c>
      <c r="FF113">
        <v>195.69200000000001</v>
      </c>
      <c r="FG113">
        <v>11.162000000000001</v>
      </c>
      <c r="FH113">
        <v>474.74900000000002</v>
      </c>
      <c r="FI113">
        <v>2107.14</v>
      </c>
      <c r="FJ113">
        <v>944.96299999999997</v>
      </c>
      <c r="FK113">
        <v>0</v>
      </c>
      <c r="FL113">
        <v>252.315</v>
      </c>
      <c r="FM113">
        <v>3304.41</v>
      </c>
      <c r="FN113">
        <v>64.599599999999995</v>
      </c>
      <c r="FO113">
        <v>118.95399999999999</v>
      </c>
      <c r="FP113">
        <v>0</v>
      </c>
      <c r="FQ113">
        <v>0</v>
      </c>
      <c r="FR113">
        <v>-86.648399999999995</v>
      </c>
      <c r="FS113">
        <v>43.152700000000003</v>
      </c>
      <c r="FT113">
        <v>65.079800000000006</v>
      </c>
      <c r="FU113">
        <v>195.69200000000001</v>
      </c>
      <c r="FV113">
        <v>11.162000000000001</v>
      </c>
      <c r="FW113">
        <v>411.99200000000002</v>
      </c>
      <c r="FX113">
        <v>2215.12</v>
      </c>
      <c r="FY113">
        <v>944.96299999999997</v>
      </c>
      <c r="FZ113">
        <v>252.315</v>
      </c>
      <c r="GA113">
        <v>3412.4</v>
      </c>
      <c r="GB113">
        <v>0</v>
      </c>
      <c r="GC113">
        <v>0</v>
      </c>
      <c r="GD113">
        <v>0</v>
      </c>
      <c r="GE113">
        <v>0</v>
      </c>
      <c r="GF113">
        <v>2.4206400000000001</v>
      </c>
      <c r="GG113">
        <v>3804.3</v>
      </c>
      <c r="GH113">
        <v>2205.31</v>
      </c>
      <c r="GI113">
        <v>57.968899999999998</v>
      </c>
      <c r="GJ113">
        <v>0</v>
      </c>
      <c r="GK113">
        <v>0</v>
      </c>
    </row>
    <row r="114" spans="1:193" x14ac:dyDescent="0.3">
      <c r="A114" s="110">
        <v>45966.852581018517</v>
      </c>
      <c r="B114" t="s">
        <v>803</v>
      </c>
      <c r="C114" t="s">
        <v>466</v>
      </c>
      <c r="D114">
        <v>12</v>
      </c>
      <c r="E114">
        <v>1</v>
      </c>
      <c r="F114">
        <v>1665</v>
      </c>
      <c r="G114" t="s">
        <v>452</v>
      </c>
      <c r="H114" t="s">
        <v>453</v>
      </c>
      <c r="I114">
        <v>3.46</v>
      </c>
      <c r="J114">
        <v>-1.9</v>
      </c>
      <c r="L114">
        <v>423</v>
      </c>
      <c r="M114">
        <v>400.69600000000003</v>
      </c>
      <c r="N114">
        <v>1773.9</v>
      </c>
      <c r="O114">
        <v>0</v>
      </c>
      <c r="P114">
        <v>0</v>
      </c>
      <c r="Q114">
        <v>0</v>
      </c>
      <c r="R114">
        <v>0</v>
      </c>
      <c r="S114">
        <v>0</v>
      </c>
      <c r="T114">
        <v>0</v>
      </c>
      <c r="U114">
        <v>395.20800000000003</v>
      </c>
      <c r="V114">
        <v>775.00599999999997</v>
      </c>
      <c r="W114">
        <v>2025.88</v>
      </c>
      <c r="X114">
        <v>96.498500000000007</v>
      </c>
      <c r="Y114">
        <v>5467.19</v>
      </c>
      <c r="Z114">
        <v>2174.59</v>
      </c>
      <c r="AA114">
        <v>960.70799999999997</v>
      </c>
      <c r="AB114">
        <v>360.34800000000001</v>
      </c>
      <c r="AC114">
        <v>161.601</v>
      </c>
      <c r="AD114">
        <v>0</v>
      </c>
      <c r="AE114">
        <v>43.1492</v>
      </c>
      <c r="AF114">
        <v>565.09900000000005</v>
      </c>
      <c r="AG114">
        <v>521.94899999999996</v>
      </c>
      <c r="AH114">
        <v>29.11</v>
      </c>
      <c r="AI114">
        <v>7.61</v>
      </c>
      <c r="AJ114">
        <v>0</v>
      </c>
      <c r="AK114">
        <v>11.62</v>
      </c>
      <c r="AL114">
        <v>0</v>
      </c>
      <c r="AM114">
        <v>0</v>
      </c>
      <c r="AN114">
        <v>0</v>
      </c>
      <c r="AO114">
        <v>0</v>
      </c>
      <c r="AP114">
        <v>1.73</v>
      </c>
      <c r="AQ114">
        <v>6.2</v>
      </c>
      <c r="AR114">
        <v>8.39</v>
      </c>
      <c r="AS114">
        <v>0.43</v>
      </c>
      <c r="AT114">
        <v>65.09</v>
      </c>
      <c r="AU114">
        <v>48.34</v>
      </c>
      <c r="AV114">
        <v>20.29</v>
      </c>
      <c r="AW114">
        <v>1.1200000000000001</v>
      </c>
      <c r="AX114">
        <v>0</v>
      </c>
      <c r="AY114">
        <v>8.7899999999999991</v>
      </c>
      <c r="AZ114">
        <v>0</v>
      </c>
      <c r="BA114">
        <v>0</v>
      </c>
      <c r="BB114">
        <v>0</v>
      </c>
      <c r="BC114">
        <v>0.49</v>
      </c>
      <c r="BD114">
        <v>3.09</v>
      </c>
      <c r="BE114">
        <v>2.2200000000000002</v>
      </c>
      <c r="BF114">
        <v>0.13</v>
      </c>
      <c r="BG114">
        <v>36.130000000000003</v>
      </c>
      <c r="BH114">
        <v>8.5653599999999996E-2</v>
      </c>
      <c r="BI114">
        <v>1.0782999999999999E-2</v>
      </c>
      <c r="BJ114">
        <v>0</v>
      </c>
      <c r="BK114">
        <v>0</v>
      </c>
      <c r="BL114">
        <v>0</v>
      </c>
      <c r="BM114">
        <v>0</v>
      </c>
      <c r="BN114">
        <v>0</v>
      </c>
      <c r="BO114">
        <v>0</v>
      </c>
      <c r="BP114">
        <v>4.5829399999999999E-2</v>
      </c>
      <c r="BQ114">
        <v>7.1591399999999999E-2</v>
      </c>
      <c r="BR114">
        <v>0.24510499999999999</v>
      </c>
      <c r="BS114">
        <v>1.63343E-2</v>
      </c>
      <c r="BT114">
        <v>0.47529700000000003</v>
      </c>
      <c r="BU114">
        <v>9.6436599999999997E-2</v>
      </c>
      <c r="BV114">
        <v>423.99900000000002</v>
      </c>
      <c r="BW114">
        <v>2268.2199999999998</v>
      </c>
      <c r="BX114">
        <v>0</v>
      </c>
      <c r="BY114">
        <v>0</v>
      </c>
      <c r="BZ114">
        <v>-3803.19</v>
      </c>
      <c r="CA114">
        <v>395.20800000000003</v>
      </c>
      <c r="CB114">
        <v>775.721</v>
      </c>
      <c r="CC114">
        <v>2025.88</v>
      </c>
      <c r="CD114">
        <v>96.498500000000007</v>
      </c>
      <c r="CE114">
        <v>2182.34</v>
      </c>
      <c r="CF114">
        <v>2692.22</v>
      </c>
      <c r="CG114">
        <v>1153.55</v>
      </c>
      <c r="CH114">
        <v>378.815</v>
      </c>
      <c r="CI114">
        <v>161.601</v>
      </c>
      <c r="CJ114">
        <v>43.1492</v>
      </c>
      <c r="CK114">
        <v>583.56600000000003</v>
      </c>
      <c r="CL114">
        <v>540.41700000000003</v>
      </c>
      <c r="CM114">
        <v>30.61</v>
      </c>
      <c r="CN114">
        <v>9.57</v>
      </c>
      <c r="CO114">
        <v>0</v>
      </c>
      <c r="CP114">
        <v>11.62</v>
      </c>
      <c r="CQ114">
        <v>-5.36</v>
      </c>
      <c r="CR114">
        <v>1.73</v>
      </c>
      <c r="CS114">
        <v>6.2</v>
      </c>
      <c r="CT114">
        <v>8.39</v>
      </c>
      <c r="CU114">
        <v>0.43</v>
      </c>
      <c r="CV114">
        <v>63.19</v>
      </c>
      <c r="CW114">
        <v>51.8</v>
      </c>
      <c r="CX114">
        <v>21.33</v>
      </c>
      <c r="CY114">
        <v>1.35</v>
      </c>
      <c r="CZ114">
        <v>0</v>
      </c>
      <c r="DA114">
        <v>8.7899999999999991</v>
      </c>
      <c r="DB114">
        <v>-0.98</v>
      </c>
      <c r="DC114">
        <v>0.49</v>
      </c>
      <c r="DD114">
        <v>3.09</v>
      </c>
      <c r="DE114">
        <v>2.2200000000000002</v>
      </c>
      <c r="DF114">
        <v>0.13</v>
      </c>
      <c r="DG114">
        <v>36.42</v>
      </c>
      <c r="DH114">
        <v>9.1330099999999997E-2</v>
      </c>
      <c r="DI114">
        <v>1.6105999999999999E-2</v>
      </c>
      <c r="DJ114">
        <v>0</v>
      </c>
      <c r="DK114">
        <v>0</v>
      </c>
      <c r="DL114">
        <v>0</v>
      </c>
      <c r="DM114">
        <v>4.5829399999999999E-2</v>
      </c>
      <c r="DN114">
        <v>7.1605199999999994E-2</v>
      </c>
      <c r="DO114">
        <v>0.24510499999999999</v>
      </c>
      <c r="DP114">
        <v>1.63343E-2</v>
      </c>
      <c r="DQ114">
        <v>0.48631000000000002</v>
      </c>
      <c r="DR114">
        <v>0.107436</v>
      </c>
      <c r="DS114" t="s">
        <v>689</v>
      </c>
      <c r="DT114" t="s">
        <v>700</v>
      </c>
      <c r="DU114" t="s">
        <v>701</v>
      </c>
      <c r="DV114" t="s">
        <v>455</v>
      </c>
      <c r="DW114">
        <v>1.1013200000000001E-2</v>
      </c>
      <c r="DX114">
        <v>1.0999500000000001E-2</v>
      </c>
      <c r="EC114">
        <v>9.43</v>
      </c>
      <c r="ED114">
        <v>38.909999999999997</v>
      </c>
      <c r="EE114">
        <v>11.49</v>
      </c>
      <c r="EF114">
        <v>40.31</v>
      </c>
      <c r="EG114">
        <v>1.82</v>
      </c>
      <c r="EH114">
        <v>28.38</v>
      </c>
      <c r="EI114">
        <v>2.08</v>
      </c>
      <c r="EJ114">
        <v>29.39</v>
      </c>
      <c r="EL114">
        <v>1</v>
      </c>
      <c r="EM114">
        <v>2.4206400000000001</v>
      </c>
      <c r="EP114">
        <v>2</v>
      </c>
      <c r="EQ114">
        <v>2</v>
      </c>
      <c r="ER114">
        <v>37.702199999999998</v>
      </c>
      <c r="ES114">
        <v>57.003799999999998</v>
      </c>
      <c r="ET114">
        <v>38.387900000000002</v>
      </c>
      <c r="EU114">
        <v>60.5886</v>
      </c>
      <c r="EV114">
        <v>61.276899999999998</v>
      </c>
      <c r="EW114">
        <v>98.421300000000002</v>
      </c>
      <c r="EX114">
        <v>0</v>
      </c>
      <c r="EY114">
        <v>0</v>
      </c>
      <c r="EZ114">
        <v>0</v>
      </c>
      <c r="FA114">
        <v>0</v>
      </c>
      <c r="FB114">
        <v>0</v>
      </c>
      <c r="FC114">
        <v>0</v>
      </c>
      <c r="FD114">
        <v>43.152700000000003</v>
      </c>
      <c r="FE114">
        <v>65.043999999999997</v>
      </c>
      <c r="FF114">
        <v>195.69200000000001</v>
      </c>
      <c r="FG114">
        <v>11.162000000000001</v>
      </c>
      <c r="FH114">
        <v>474.74900000000002</v>
      </c>
      <c r="FI114">
        <v>2107.14</v>
      </c>
      <c r="FJ114">
        <v>944.96299999999997</v>
      </c>
      <c r="FK114">
        <v>0</v>
      </c>
      <c r="FL114">
        <v>252.315</v>
      </c>
      <c r="FM114">
        <v>3304.41</v>
      </c>
      <c r="FN114">
        <v>64.599599999999995</v>
      </c>
      <c r="FO114">
        <v>118.95399999999999</v>
      </c>
      <c r="FP114">
        <v>0</v>
      </c>
      <c r="FQ114">
        <v>0</v>
      </c>
      <c r="FR114">
        <v>-86.648399999999995</v>
      </c>
      <c r="FS114">
        <v>43.152700000000003</v>
      </c>
      <c r="FT114">
        <v>65.079800000000006</v>
      </c>
      <c r="FU114">
        <v>195.69200000000001</v>
      </c>
      <c r="FV114">
        <v>11.162000000000001</v>
      </c>
      <c r="FW114">
        <v>411.99200000000002</v>
      </c>
      <c r="FX114">
        <v>2215.12</v>
      </c>
      <c r="FY114">
        <v>944.96299999999997</v>
      </c>
      <c r="FZ114">
        <v>252.315</v>
      </c>
      <c r="GA114">
        <v>3412.4</v>
      </c>
      <c r="GB114">
        <v>0</v>
      </c>
      <c r="GC114">
        <v>0</v>
      </c>
      <c r="GD114">
        <v>0</v>
      </c>
      <c r="GE114">
        <v>0</v>
      </c>
      <c r="GF114">
        <v>2.4206400000000001</v>
      </c>
      <c r="GG114">
        <v>3804.3</v>
      </c>
      <c r="GH114">
        <v>2205.31</v>
      </c>
      <c r="GI114">
        <v>57.968899999999998</v>
      </c>
      <c r="GJ114">
        <v>0</v>
      </c>
      <c r="GK114">
        <v>0</v>
      </c>
    </row>
    <row r="115" spans="1:193" x14ac:dyDescent="0.3">
      <c r="A115" s="110">
        <v>45966.853032407409</v>
      </c>
      <c r="B115" t="s">
        <v>804</v>
      </c>
      <c r="C115" t="s">
        <v>467</v>
      </c>
      <c r="D115">
        <v>12</v>
      </c>
      <c r="E115">
        <v>1</v>
      </c>
      <c r="F115">
        <v>1665</v>
      </c>
      <c r="G115" t="s">
        <v>452</v>
      </c>
      <c r="H115" t="s">
        <v>453</v>
      </c>
      <c r="I115">
        <v>3.55</v>
      </c>
      <c r="J115">
        <v>-1.81</v>
      </c>
      <c r="L115">
        <v>433</v>
      </c>
      <c r="M115">
        <v>400.51299999999998</v>
      </c>
      <c r="N115">
        <v>1751.09</v>
      </c>
      <c r="O115">
        <v>0</v>
      </c>
      <c r="P115">
        <v>0</v>
      </c>
      <c r="Q115">
        <v>0</v>
      </c>
      <c r="R115">
        <v>0</v>
      </c>
      <c r="S115">
        <v>0</v>
      </c>
      <c r="T115">
        <v>0</v>
      </c>
      <c r="U115">
        <v>395.20800000000003</v>
      </c>
      <c r="V115">
        <v>774.91899999999998</v>
      </c>
      <c r="W115">
        <v>2025.88</v>
      </c>
      <c r="X115">
        <v>96.498500000000007</v>
      </c>
      <c r="Y115">
        <v>5444.11</v>
      </c>
      <c r="Z115">
        <v>2151.6</v>
      </c>
      <c r="AA115">
        <v>951.46100000000001</v>
      </c>
      <c r="AB115">
        <v>360.25299999999999</v>
      </c>
      <c r="AC115">
        <v>161.601</v>
      </c>
      <c r="AD115">
        <v>0</v>
      </c>
      <c r="AE115">
        <v>43.1492</v>
      </c>
      <c r="AF115">
        <v>565.00300000000004</v>
      </c>
      <c r="AG115">
        <v>521.85400000000004</v>
      </c>
      <c r="AH115">
        <v>29.1</v>
      </c>
      <c r="AI115">
        <v>7.53</v>
      </c>
      <c r="AJ115">
        <v>0</v>
      </c>
      <c r="AK115">
        <v>11.62</v>
      </c>
      <c r="AL115">
        <v>0</v>
      </c>
      <c r="AM115">
        <v>0</v>
      </c>
      <c r="AN115">
        <v>0</v>
      </c>
      <c r="AO115">
        <v>0</v>
      </c>
      <c r="AP115">
        <v>1.73</v>
      </c>
      <c r="AQ115">
        <v>6.2</v>
      </c>
      <c r="AR115">
        <v>8.39</v>
      </c>
      <c r="AS115">
        <v>0.43</v>
      </c>
      <c r="AT115">
        <v>65</v>
      </c>
      <c r="AU115">
        <v>48.25</v>
      </c>
      <c r="AV115">
        <v>20.28</v>
      </c>
      <c r="AW115">
        <v>1.1100000000000001</v>
      </c>
      <c r="AX115">
        <v>0</v>
      </c>
      <c r="AY115">
        <v>8.7899999999999991</v>
      </c>
      <c r="AZ115">
        <v>0</v>
      </c>
      <c r="BA115">
        <v>0</v>
      </c>
      <c r="BB115">
        <v>0</v>
      </c>
      <c r="BC115">
        <v>0.49</v>
      </c>
      <c r="BD115">
        <v>3.09</v>
      </c>
      <c r="BE115">
        <v>2.2200000000000002</v>
      </c>
      <c r="BF115">
        <v>0.13</v>
      </c>
      <c r="BG115">
        <v>36.11</v>
      </c>
      <c r="BH115">
        <v>8.5461400000000007E-2</v>
      </c>
      <c r="BI115">
        <v>1.07671E-2</v>
      </c>
      <c r="BJ115">
        <v>0</v>
      </c>
      <c r="BK115">
        <v>0</v>
      </c>
      <c r="BL115">
        <v>0</v>
      </c>
      <c r="BM115">
        <v>0</v>
      </c>
      <c r="BN115">
        <v>0</v>
      </c>
      <c r="BO115">
        <v>0</v>
      </c>
      <c r="BP115">
        <v>4.5829399999999999E-2</v>
      </c>
      <c r="BQ115">
        <v>7.1591399999999999E-2</v>
      </c>
      <c r="BR115">
        <v>0.24510499999999999</v>
      </c>
      <c r="BS115">
        <v>1.63343E-2</v>
      </c>
      <c r="BT115">
        <v>0.47508899999999998</v>
      </c>
      <c r="BU115">
        <v>9.6228499999999995E-2</v>
      </c>
      <c r="BV115">
        <v>423.99900000000002</v>
      </c>
      <c r="BW115">
        <v>2268.2199999999998</v>
      </c>
      <c r="BX115">
        <v>0</v>
      </c>
      <c r="BY115">
        <v>0</v>
      </c>
      <c r="BZ115">
        <v>-3803.19</v>
      </c>
      <c r="CA115">
        <v>395.20800000000003</v>
      </c>
      <c r="CB115">
        <v>775.721</v>
      </c>
      <c r="CC115">
        <v>2025.88</v>
      </c>
      <c r="CD115">
        <v>96.498500000000007</v>
      </c>
      <c r="CE115">
        <v>2182.34</v>
      </c>
      <c r="CF115">
        <v>2692.22</v>
      </c>
      <c r="CG115">
        <v>1153.55</v>
      </c>
      <c r="CH115">
        <v>378.815</v>
      </c>
      <c r="CI115">
        <v>161.601</v>
      </c>
      <c r="CJ115">
        <v>43.1492</v>
      </c>
      <c r="CK115">
        <v>583.56600000000003</v>
      </c>
      <c r="CL115">
        <v>540.41700000000003</v>
      </c>
      <c r="CM115">
        <v>30.61</v>
      </c>
      <c r="CN115">
        <v>9.57</v>
      </c>
      <c r="CO115">
        <v>0</v>
      </c>
      <c r="CP115">
        <v>11.62</v>
      </c>
      <c r="CQ115">
        <v>-5.36</v>
      </c>
      <c r="CR115">
        <v>1.73</v>
      </c>
      <c r="CS115">
        <v>6.2</v>
      </c>
      <c r="CT115">
        <v>8.39</v>
      </c>
      <c r="CU115">
        <v>0.43</v>
      </c>
      <c r="CV115">
        <v>63.19</v>
      </c>
      <c r="CW115">
        <v>51.8</v>
      </c>
      <c r="CX115">
        <v>21.33</v>
      </c>
      <c r="CY115">
        <v>1.35</v>
      </c>
      <c r="CZ115">
        <v>0</v>
      </c>
      <c r="DA115">
        <v>8.7899999999999991</v>
      </c>
      <c r="DB115">
        <v>-0.98</v>
      </c>
      <c r="DC115">
        <v>0.49</v>
      </c>
      <c r="DD115">
        <v>3.09</v>
      </c>
      <c r="DE115">
        <v>2.2200000000000002</v>
      </c>
      <c r="DF115">
        <v>0.13</v>
      </c>
      <c r="DG115">
        <v>36.42</v>
      </c>
      <c r="DH115">
        <v>9.1330099999999997E-2</v>
      </c>
      <c r="DI115">
        <v>1.6105999999999999E-2</v>
      </c>
      <c r="DJ115">
        <v>0</v>
      </c>
      <c r="DK115">
        <v>0</v>
      </c>
      <c r="DL115">
        <v>0</v>
      </c>
      <c r="DM115">
        <v>4.5829399999999999E-2</v>
      </c>
      <c r="DN115">
        <v>7.1605199999999994E-2</v>
      </c>
      <c r="DO115">
        <v>0.24510499999999999</v>
      </c>
      <c r="DP115">
        <v>1.63343E-2</v>
      </c>
      <c r="DQ115">
        <v>0.48631000000000002</v>
      </c>
      <c r="DR115">
        <v>0.107436</v>
      </c>
      <c r="DS115" t="s">
        <v>689</v>
      </c>
      <c r="DT115" t="s">
        <v>700</v>
      </c>
      <c r="DU115" t="s">
        <v>701</v>
      </c>
      <c r="DV115" t="s">
        <v>455</v>
      </c>
      <c r="DW115">
        <v>1.12213E-2</v>
      </c>
      <c r="DX115">
        <v>1.12075E-2</v>
      </c>
      <c r="EC115">
        <v>9.35</v>
      </c>
      <c r="ED115">
        <v>38.9</v>
      </c>
      <c r="EE115">
        <v>11.49</v>
      </c>
      <c r="EF115">
        <v>40.31</v>
      </c>
      <c r="EG115">
        <v>1.8</v>
      </c>
      <c r="EH115">
        <v>28.38</v>
      </c>
      <c r="EI115">
        <v>2.08</v>
      </c>
      <c r="EJ115">
        <v>29.39</v>
      </c>
      <c r="EL115">
        <v>1</v>
      </c>
      <c r="EM115">
        <v>2.4206400000000001</v>
      </c>
      <c r="EP115">
        <v>2</v>
      </c>
      <c r="EQ115">
        <v>2</v>
      </c>
      <c r="ER115">
        <v>37.611499999999999</v>
      </c>
      <c r="ES115">
        <v>56.961100000000002</v>
      </c>
      <c r="ET115">
        <v>38.387900000000002</v>
      </c>
      <c r="EU115">
        <v>60.5886</v>
      </c>
      <c r="EV115">
        <v>61.182200000000002</v>
      </c>
      <c r="EW115">
        <v>97.623900000000006</v>
      </c>
      <c r="EX115">
        <v>0</v>
      </c>
      <c r="EY115">
        <v>0</v>
      </c>
      <c r="EZ115">
        <v>0</v>
      </c>
      <c r="FA115">
        <v>0</v>
      </c>
      <c r="FB115">
        <v>0</v>
      </c>
      <c r="FC115">
        <v>0</v>
      </c>
      <c r="FD115">
        <v>43.152700000000003</v>
      </c>
      <c r="FE115">
        <v>65.040199999999999</v>
      </c>
      <c r="FF115">
        <v>195.69200000000001</v>
      </c>
      <c r="FG115">
        <v>11.162000000000001</v>
      </c>
      <c r="FH115">
        <v>473.85300000000001</v>
      </c>
      <c r="FI115">
        <v>2106.58</v>
      </c>
      <c r="FJ115">
        <v>944.96299999999997</v>
      </c>
      <c r="FK115">
        <v>0</v>
      </c>
      <c r="FL115">
        <v>252.315</v>
      </c>
      <c r="FM115">
        <v>3303.86</v>
      </c>
      <c r="FN115">
        <v>64.599599999999995</v>
      </c>
      <c r="FO115">
        <v>118.95399999999999</v>
      </c>
      <c r="FP115">
        <v>0</v>
      </c>
      <c r="FQ115">
        <v>0</v>
      </c>
      <c r="FR115">
        <v>-86.648399999999995</v>
      </c>
      <c r="FS115">
        <v>43.152700000000003</v>
      </c>
      <c r="FT115">
        <v>65.079800000000006</v>
      </c>
      <c r="FU115">
        <v>195.69200000000001</v>
      </c>
      <c r="FV115">
        <v>11.162000000000001</v>
      </c>
      <c r="FW115">
        <v>411.99200000000002</v>
      </c>
      <c r="FX115">
        <v>2215.12</v>
      </c>
      <c r="FY115">
        <v>944.96299999999997</v>
      </c>
      <c r="FZ115">
        <v>252.315</v>
      </c>
      <c r="GA115">
        <v>3412.4</v>
      </c>
      <c r="GB115">
        <v>0</v>
      </c>
      <c r="GC115">
        <v>0</v>
      </c>
      <c r="GD115">
        <v>0</v>
      </c>
      <c r="GE115">
        <v>0</v>
      </c>
      <c r="GF115">
        <v>2.4206400000000001</v>
      </c>
      <c r="GG115">
        <v>3804.3</v>
      </c>
      <c r="GH115">
        <v>2205.31</v>
      </c>
      <c r="GI115">
        <v>57.968899999999998</v>
      </c>
      <c r="GJ115">
        <v>0</v>
      </c>
      <c r="GK115">
        <v>0</v>
      </c>
    </row>
    <row r="116" spans="1:193" x14ac:dyDescent="0.3">
      <c r="A116" s="110">
        <v>45966.853483796294</v>
      </c>
      <c r="B116" t="s">
        <v>805</v>
      </c>
      <c r="C116" t="s">
        <v>468</v>
      </c>
      <c r="D116">
        <v>12</v>
      </c>
      <c r="E116">
        <v>1</v>
      </c>
      <c r="F116">
        <v>1665</v>
      </c>
      <c r="G116" t="s">
        <v>452</v>
      </c>
      <c r="H116" t="s">
        <v>453</v>
      </c>
      <c r="I116">
        <v>3.55</v>
      </c>
      <c r="J116">
        <v>-1.81</v>
      </c>
      <c r="L116">
        <v>433</v>
      </c>
      <c r="M116">
        <v>400.51299999999998</v>
      </c>
      <c r="N116">
        <v>1751.09</v>
      </c>
      <c r="O116">
        <v>0</v>
      </c>
      <c r="P116">
        <v>0</v>
      </c>
      <c r="Q116">
        <v>0</v>
      </c>
      <c r="R116">
        <v>0</v>
      </c>
      <c r="S116">
        <v>0</v>
      </c>
      <c r="T116">
        <v>0</v>
      </c>
      <c r="U116">
        <v>395.20800000000003</v>
      </c>
      <c r="V116">
        <v>774.91899999999998</v>
      </c>
      <c r="W116">
        <v>2025.88</v>
      </c>
      <c r="X116">
        <v>96.498500000000007</v>
      </c>
      <c r="Y116">
        <v>5444.11</v>
      </c>
      <c r="Z116">
        <v>2151.6</v>
      </c>
      <c r="AA116">
        <v>951.46100000000001</v>
      </c>
      <c r="AB116">
        <v>360.25299999999999</v>
      </c>
      <c r="AC116">
        <v>161.601</v>
      </c>
      <c r="AD116">
        <v>0</v>
      </c>
      <c r="AE116">
        <v>43.1492</v>
      </c>
      <c r="AF116">
        <v>565.00300000000004</v>
      </c>
      <c r="AG116">
        <v>521.85400000000004</v>
      </c>
      <c r="AH116">
        <v>29.1</v>
      </c>
      <c r="AI116">
        <v>7.53</v>
      </c>
      <c r="AJ116">
        <v>0</v>
      </c>
      <c r="AK116">
        <v>11.62</v>
      </c>
      <c r="AL116">
        <v>0</v>
      </c>
      <c r="AM116">
        <v>0</v>
      </c>
      <c r="AN116">
        <v>0</v>
      </c>
      <c r="AO116">
        <v>0</v>
      </c>
      <c r="AP116">
        <v>1.73</v>
      </c>
      <c r="AQ116">
        <v>6.2</v>
      </c>
      <c r="AR116">
        <v>8.39</v>
      </c>
      <c r="AS116">
        <v>0.43</v>
      </c>
      <c r="AT116">
        <v>65</v>
      </c>
      <c r="AU116">
        <v>48.25</v>
      </c>
      <c r="AV116">
        <v>20.28</v>
      </c>
      <c r="AW116">
        <v>1.1100000000000001</v>
      </c>
      <c r="AX116">
        <v>0</v>
      </c>
      <c r="AY116">
        <v>8.7899999999999991</v>
      </c>
      <c r="AZ116">
        <v>0</v>
      </c>
      <c r="BA116">
        <v>0</v>
      </c>
      <c r="BB116">
        <v>0</v>
      </c>
      <c r="BC116">
        <v>0.49</v>
      </c>
      <c r="BD116">
        <v>3.09</v>
      </c>
      <c r="BE116">
        <v>2.2200000000000002</v>
      </c>
      <c r="BF116">
        <v>0.13</v>
      </c>
      <c r="BG116">
        <v>36.11</v>
      </c>
      <c r="BH116">
        <v>8.5461400000000007E-2</v>
      </c>
      <c r="BI116">
        <v>1.07671E-2</v>
      </c>
      <c r="BJ116">
        <v>0</v>
      </c>
      <c r="BK116">
        <v>0</v>
      </c>
      <c r="BL116">
        <v>0</v>
      </c>
      <c r="BM116">
        <v>0</v>
      </c>
      <c r="BN116">
        <v>0</v>
      </c>
      <c r="BO116">
        <v>0</v>
      </c>
      <c r="BP116">
        <v>4.5829399999999999E-2</v>
      </c>
      <c r="BQ116">
        <v>7.1591399999999999E-2</v>
      </c>
      <c r="BR116">
        <v>0.24510499999999999</v>
      </c>
      <c r="BS116">
        <v>1.63343E-2</v>
      </c>
      <c r="BT116">
        <v>0.47508899999999998</v>
      </c>
      <c r="BU116">
        <v>9.6228499999999995E-2</v>
      </c>
      <c r="BV116">
        <v>423.99900000000002</v>
      </c>
      <c r="BW116">
        <v>2268.2199999999998</v>
      </c>
      <c r="BX116">
        <v>0</v>
      </c>
      <c r="BY116">
        <v>0</v>
      </c>
      <c r="BZ116">
        <v>-3803.19</v>
      </c>
      <c r="CA116">
        <v>395.20800000000003</v>
      </c>
      <c r="CB116">
        <v>775.721</v>
      </c>
      <c r="CC116">
        <v>2025.88</v>
      </c>
      <c r="CD116">
        <v>96.498500000000007</v>
      </c>
      <c r="CE116">
        <v>2182.34</v>
      </c>
      <c r="CF116">
        <v>2692.22</v>
      </c>
      <c r="CG116">
        <v>1153.55</v>
      </c>
      <c r="CH116">
        <v>378.815</v>
      </c>
      <c r="CI116">
        <v>161.601</v>
      </c>
      <c r="CJ116">
        <v>43.1492</v>
      </c>
      <c r="CK116">
        <v>583.56600000000003</v>
      </c>
      <c r="CL116">
        <v>540.41700000000003</v>
      </c>
      <c r="CM116">
        <v>30.61</v>
      </c>
      <c r="CN116">
        <v>9.57</v>
      </c>
      <c r="CO116">
        <v>0</v>
      </c>
      <c r="CP116">
        <v>11.62</v>
      </c>
      <c r="CQ116">
        <v>-5.36</v>
      </c>
      <c r="CR116">
        <v>1.73</v>
      </c>
      <c r="CS116">
        <v>6.2</v>
      </c>
      <c r="CT116">
        <v>8.39</v>
      </c>
      <c r="CU116">
        <v>0.43</v>
      </c>
      <c r="CV116">
        <v>63.19</v>
      </c>
      <c r="CW116">
        <v>51.8</v>
      </c>
      <c r="CX116">
        <v>21.33</v>
      </c>
      <c r="CY116">
        <v>1.35</v>
      </c>
      <c r="CZ116">
        <v>0</v>
      </c>
      <c r="DA116">
        <v>8.7899999999999991</v>
      </c>
      <c r="DB116">
        <v>-0.98</v>
      </c>
      <c r="DC116">
        <v>0.49</v>
      </c>
      <c r="DD116">
        <v>3.09</v>
      </c>
      <c r="DE116">
        <v>2.2200000000000002</v>
      </c>
      <c r="DF116">
        <v>0.13</v>
      </c>
      <c r="DG116">
        <v>36.42</v>
      </c>
      <c r="DH116">
        <v>9.1330099999999997E-2</v>
      </c>
      <c r="DI116">
        <v>1.6105999999999999E-2</v>
      </c>
      <c r="DJ116">
        <v>0</v>
      </c>
      <c r="DK116">
        <v>0</v>
      </c>
      <c r="DL116">
        <v>0</v>
      </c>
      <c r="DM116">
        <v>4.5829399999999999E-2</v>
      </c>
      <c r="DN116">
        <v>7.1605199999999994E-2</v>
      </c>
      <c r="DO116">
        <v>0.24510499999999999</v>
      </c>
      <c r="DP116">
        <v>1.63343E-2</v>
      </c>
      <c r="DQ116">
        <v>0.48631000000000002</v>
      </c>
      <c r="DR116">
        <v>0.107436</v>
      </c>
      <c r="DS116" t="s">
        <v>689</v>
      </c>
      <c r="DT116" t="s">
        <v>700</v>
      </c>
      <c r="DU116" t="s">
        <v>701</v>
      </c>
      <c r="DV116" t="s">
        <v>455</v>
      </c>
      <c r="DW116">
        <v>1.12213E-2</v>
      </c>
      <c r="DX116">
        <v>1.12075E-2</v>
      </c>
      <c r="EC116">
        <v>9.35</v>
      </c>
      <c r="ED116">
        <v>38.9</v>
      </c>
      <c r="EE116">
        <v>11.49</v>
      </c>
      <c r="EF116">
        <v>40.31</v>
      </c>
      <c r="EG116">
        <v>1.8</v>
      </c>
      <c r="EH116">
        <v>28.38</v>
      </c>
      <c r="EI116">
        <v>2.08</v>
      </c>
      <c r="EJ116">
        <v>29.39</v>
      </c>
      <c r="EL116">
        <v>1</v>
      </c>
      <c r="EM116">
        <v>2.4206400000000001</v>
      </c>
      <c r="EP116">
        <v>2</v>
      </c>
      <c r="EQ116">
        <v>2</v>
      </c>
      <c r="ER116">
        <v>37.611499999999999</v>
      </c>
      <c r="ES116">
        <v>56.961100000000002</v>
      </c>
      <c r="ET116">
        <v>38.387900000000002</v>
      </c>
      <c r="EU116">
        <v>60.5886</v>
      </c>
      <c r="EV116">
        <v>61.182200000000002</v>
      </c>
      <c r="EW116">
        <v>97.623900000000006</v>
      </c>
      <c r="EX116">
        <v>0</v>
      </c>
      <c r="EY116">
        <v>0</v>
      </c>
      <c r="EZ116">
        <v>0</v>
      </c>
      <c r="FA116">
        <v>0</v>
      </c>
      <c r="FB116">
        <v>0</v>
      </c>
      <c r="FC116">
        <v>0</v>
      </c>
      <c r="FD116">
        <v>43.152700000000003</v>
      </c>
      <c r="FE116">
        <v>65.040199999999999</v>
      </c>
      <c r="FF116">
        <v>195.69200000000001</v>
      </c>
      <c r="FG116">
        <v>11.162000000000001</v>
      </c>
      <c r="FH116">
        <v>473.85300000000001</v>
      </c>
      <c r="FI116">
        <v>2106.58</v>
      </c>
      <c r="FJ116">
        <v>944.96299999999997</v>
      </c>
      <c r="FK116">
        <v>0</v>
      </c>
      <c r="FL116">
        <v>252.315</v>
      </c>
      <c r="FM116">
        <v>3303.86</v>
      </c>
      <c r="FN116">
        <v>64.599599999999995</v>
      </c>
      <c r="FO116">
        <v>118.95399999999999</v>
      </c>
      <c r="FP116">
        <v>0</v>
      </c>
      <c r="FQ116">
        <v>0</v>
      </c>
      <c r="FR116">
        <v>-86.648399999999995</v>
      </c>
      <c r="FS116">
        <v>43.152700000000003</v>
      </c>
      <c r="FT116">
        <v>65.079800000000006</v>
      </c>
      <c r="FU116">
        <v>195.69200000000001</v>
      </c>
      <c r="FV116">
        <v>11.162000000000001</v>
      </c>
      <c r="FW116">
        <v>411.99200000000002</v>
      </c>
      <c r="FX116">
        <v>2215.12</v>
      </c>
      <c r="FY116">
        <v>944.96299999999997</v>
      </c>
      <c r="FZ116">
        <v>252.315</v>
      </c>
      <c r="GA116">
        <v>3412.4</v>
      </c>
      <c r="GB116">
        <v>0</v>
      </c>
      <c r="GC116">
        <v>0</v>
      </c>
      <c r="GD116">
        <v>0</v>
      </c>
      <c r="GE116">
        <v>0</v>
      </c>
      <c r="GF116">
        <v>2.4206400000000001</v>
      </c>
      <c r="GG116">
        <v>3804.3</v>
      </c>
      <c r="GH116">
        <v>2205.31</v>
      </c>
      <c r="GI116">
        <v>57.968899999999998</v>
      </c>
      <c r="GJ116">
        <v>0</v>
      </c>
      <c r="GK116">
        <v>0</v>
      </c>
    </row>
    <row r="117" spans="1:193" x14ac:dyDescent="0.3">
      <c r="A117" s="110">
        <v>45966.85392361111</v>
      </c>
      <c r="B117" t="s">
        <v>806</v>
      </c>
      <c r="C117" t="s">
        <v>469</v>
      </c>
      <c r="D117">
        <v>12</v>
      </c>
      <c r="E117">
        <v>1</v>
      </c>
      <c r="F117">
        <v>1665</v>
      </c>
      <c r="G117" t="s">
        <v>452</v>
      </c>
      <c r="H117" t="s">
        <v>453</v>
      </c>
      <c r="I117">
        <v>3.64</v>
      </c>
      <c r="J117">
        <v>-1.71</v>
      </c>
      <c r="L117">
        <v>443</v>
      </c>
      <c r="M117">
        <v>400.80900000000003</v>
      </c>
      <c r="N117">
        <v>1725.24</v>
      </c>
      <c r="O117">
        <v>0</v>
      </c>
      <c r="P117">
        <v>0</v>
      </c>
      <c r="Q117">
        <v>0</v>
      </c>
      <c r="R117">
        <v>0</v>
      </c>
      <c r="S117">
        <v>0</v>
      </c>
      <c r="T117">
        <v>0</v>
      </c>
      <c r="U117">
        <v>395.20800000000003</v>
      </c>
      <c r="V117">
        <v>774.83299999999997</v>
      </c>
      <c r="W117">
        <v>2025.88</v>
      </c>
      <c r="X117">
        <v>96.498500000000007</v>
      </c>
      <c r="Y117">
        <v>5418.47</v>
      </c>
      <c r="Z117">
        <v>2126.0500000000002</v>
      </c>
      <c r="AA117">
        <v>940.74199999999996</v>
      </c>
      <c r="AB117">
        <v>360.14400000000001</v>
      </c>
      <c r="AC117">
        <v>161.601</v>
      </c>
      <c r="AD117">
        <v>0</v>
      </c>
      <c r="AE117">
        <v>43.1492</v>
      </c>
      <c r="AF117">
        <v>564.89400000000001</v>
      </c>
      <c r="AG117">
        <v>521.745</v>
      </c>
      <c r="AH117">
        <v>29.09</v>
      </c>
      <c r="AI117">
        <v>7.45</v>
      </c>
      <c r="AJ117">
        <v>0</v>
      </c>
      <c r="AK117">
        <v>11.62</v>
      </c>
      <c r="AL117">
        <v>0</v>
      </c>
      <c r="AM117">
        <v>0</v>
      </c>
      <c r="AN117">
        <v>0</v>
      </c>
      <c r="AO117">
        <v>0</v>
      </c>
      <c r="AP117">
        <v>1.73</v>
      </c>
      <c r="AQ117">
        <v>6.19</v>
      </c>
      <c r="AR117">
        <v>8.39</v>
      </c>
      <c r="AS117">
        <v>0.43</v>
      </c>
      <c r="AT117">
        <v>64.900000000000006</v>
      </c>
      <c r="AU117">
        <v>48.16</v>
      </c>
      <c r="AV117">
        <v>20.27</v>
      </c>
      <c r="AW117">
        <v>1.1000000000000001</v>
      </c>
      <c r="AX117">
        <v>0</v>
      </c>
      <c r="AY117">
        <v>8.7899999999999991</v>
      </c>
      <c r="AZ117">
        <v>0</v>
      </c>
      <c r="BA117">
        <v>0</v>
      </c>
      <c r="BB117">
        <v>0</v>
      </c>
      <c r="BC117">
        <v>0.49</v>
      </c>
      <c r="BD117">
        <v>3.09</v>
      </c>
      <c r="BE117">
        <v>2.2200000000000002</v>
      </c>
      <c r="BF117">
        <v>0.13</v>
      </c>
      <c r="BG117">
        <v>36.090000000000003</v>
      </c>
      <c r="BH117">
        <v>8.5396600000000003E-2</v>
      </c>
      <c r="BI117">
        <v>1.0755799999999999E-2</v>
      </c>
      <c r="BJ117">
        <v>0</v>
      </c>
      <c r="BK117">
        <v>0</v>
      </c>
      <c r="BL117">
        <v>0</v>
      </c>
      <c r="BM117">
        <v>0</v>
      </c>
      <c r="BN117">
        <v>0</v>
      </c>
      <c r="BO117">
        <v>0</v>
      </c>
      <c r="BP117">
        <v>4.5829399999999999E-2</v>
      </c>
      <c r="BQ117">
        <v>7.1591500000000002E-2</v>
      </c>
      <c r="BR117">
        <v>0.24510499999999999</v>
      </c>
      <c r="BS117">
        <v>1.63343E-2</v>
      </c>
      <c r="BT117">
        <v>0.47501300000000002</v>
      </c>
      <c r="BU117">
        <v>9.6152399999999999E-2</v>
      </c>
      <c r="BV117">
        <v>423.99900000000002</v>
      </c>
      <c r="BW117">
        <v>2268.2199999999998</v>
      </c>
      <c r="BX117">
        <v>0</v>
      </c>
      <c r="BY117">
        <v>0</v>
      </c>
      <c r="BZ117">
        <v>-3803.19</v>
      </c>
      <c r="CA117">
        <v>395.20800000000003</v>
      </c>
      <c r="CB117">
        <v>775.721</v>
      </c>
      <c r="CC117">
        <v>2025.88</v>
      </c>
      <c r="CD117">
        <v>96.498500000000007</v>
      </c>
      <c r="CE117">
        <v>2182.34</v>
      </c>
      <c r="CF117">
        <v>2692.22</v>
      </c>
      <c r="CG117">
        <v>1153.55</v>
      </c>
      <c r="CH117">
        <v>378.815</v>
      </c>
      <c r="CI117">
        <v>161.601</v>
      </c>
      <c r="CJ117">
        <v>43.1492</v>
      </c>
      <c r="CK117">
        <v>583.56600000000003</v>
      </c>
      <c r="CL117">
        <v>540.41700000000003</v>
      </c>
      <c r="CM117">
        <v>30.61</v>
      </c>
      <c r="CN117">
        <v>9.57</v>
      </c>
      <c r="CO117">
        <v>0</v>
      </c>
      <c r="CP117">
        <v>11.62</v>
      </c>
      <c r="CQ117">
        <v>-5.36</v>
      </c>
      <c r="CR117">
        <v>1.73</v>
      </c>
      <c r="CS117">
        <v>6.2</v>
      </c>
      <c r="CT117">
        <v>8.39</v>
      </c>
      <c r="CU117">
        <v>0.43</v>
      </c>
      <c r="CV117">
        <v>63.19</v>
      </c>
      <c r="CW117">
        <v>51.8</v>
      </c>
      <c r="CX117">
        <v>21.33</v>
      </c>
      <c r="CY117">
        <v>1.35</v>
      </c>
      <c r="CZ117">
        <v>0</v>
      </c>
      <c r="DA117">
        <v>8.7899999999999991</v>
      </c>
      <c r="DB117">
        <v>-0.98</v>
      </c>
      <c r="DC117">
        <v>0.49</v>
      </c>
      <c r="DD117">
        <v>3.09</v>
      </c>
      <c r="DE117">
        <v>2.2200000000000002</v>
      </c>
      <c r="DF117">
        <v>0.13</v>
      </c>
      <c r="DG117">
        <v>36.42</v>
      </c>
      <c r="DH117">
        <v>9.1330099999999997E-2</v>
      </c>
      <c r="DI117">
        <v>1.6105999999999999E-2</v>
      </c>
      <c r="DJ117">
        <v>0</v>
      </c>
      <c r="DK117">
        <v>0</v>
      </c>
      <c r="DL117">
        <v>0</v>
      </c>
      <c r="DM117">
        <v>4.5829399999999999E-2</v>
      </c>
      <c r="DN117">
        <v>7.1605199999999994E-2</v>
      </c>
      <c r="DO117">
        <v>0.24510499999999999</v>
      </c>
      <c r="DP117">
        <v>1.63343E-2</v>
      </c>
      <c r="DQ117">
        <v>0.48631000000000002</v>
      </c>
      <c r="DR117">
        <v>0.107436</v>
      </c>
      <c r="DS117" t="s">
        <v>689</v>
      </c>
      <c r="DT117" t="s">
        <v>700</v>
      </c>
      <c r="DU117" t="s">
        <v>701</v>
      </c>
      <c r="DV117" t="s">
        <v>455</v>
      </c>
      <c r="DW117">
        <v>1.12973E-2</v>
      </c>
      <c r="DX117">
        <v>1.1283700000000001E-2</v>
      </c>
      <c r="EC117">
        <v>9.27</v>
      </c>
      <c r="ED117">
        <v>38.89</v>
      </c>
      <c r="EE117">
        <v>11.49</v>
      </c>
      <c r="EF117">
        <v>40.31</v>
      </c>
      <c r="EG117">
        <v>1.79</v>
      </c>
      <c r="EH117">
        <v>28.37</v>
      </c>
      <c r="EI117">
        <v>2.08</v>
      </c>
      <c r="EJ117">
        <v>29.39</v>
      </c>
      <c r="EL117">
        <v>1</v>
      </c>
      <c r="EM117">
        <v>2.4206400000000001</v>
      </c>
      <c r="EP117">
        <v>2</v>
      </c>
      <c r="EQ117">
        <v>2</v>
      </c>
      <c r="ER117">
        <v>37.53</v>
      </c>
      <c r="ES117">
        <v>57.304900000000004</v>
      </c>
      <c r="ET117">
        <v>38.387900000000002</v>
      </c>
      <c r="EU117">
        <v>60.5886</v>
      </c>
      <c r="EV117">
        <v>61.164999999999999</v>
      </c>
      <c r="EW117">
        <v>96.706000000000003</v>
      </c>
      <c r="EX117">
        <v>0</v>
      </c>
      <c r="EY117">
        <v>0</v>
      </c>
      <c r="EZ117">
        <v>0</v>
      </c>
      <c r="FA117">
        <v>0</v>
      </c>
      <c r="FB117">
        <v>0</v>
      </c>
      <c r="FC117">
        <v>0</v>
      </c>
      <c r="FD117">
        <v>43.152700000000003</v>
      </c>
      <c r="FE117">
        <v>65.0364</v>
      </c>
      <c r="FF117">
        <v>195.69200000000001</v>
      </c>
      <c r="FG117">
        <v>11.162000000000001</v>
      </c>
      <c r="FH117">
        <v>472.91399999999999</v>
      </c>
      <c r="FI117">
        <v>2105.94</v>
      </c>
      <c r="FJ117">
        <v>944.96299999999997</v>
      </c>
      <c r="FK117">
        <v>0</v>
      </c>
      <c r="FL117">
        <v>252.315</v>
      </c>
      <c r="FM117">
        <v>3303.22</v>
      </c>
      <c r="FN117">
        <v>64.599599999999995</v>
      </c>
      <c r="FO117">
        <v>118.95399999999999</v>
      </c>
      <c r="FP117">
        <v>0</v>
      </c>
      <c r="FQ117">
        <v>0</v>
      </c>
      <c r="FR117">
        <v>-86.648399999999995</v>
      </c>
      <c r="FS117">
        <v>43.152700000000003</v>
      </c>
      <c r="FT117">
        <v>65.079800000000006</v>
      </c>
      <c r="FU117">
        <v>195.69200000000001</v>
      </c>
      <c r="FV117">
        <v>11.162000000000001</v>
      </c>
      <c r="FW117">
        <v>411.99200000000002</v>
      </c>
      <c r="FX117">
        <v>2215.12</v>
      </c>
      <c r="FY117">
        <v>944.96299999999997</v>
      </c>
      <c r="FZ117">
        <v>252.315</v>
      </c>
      <c r="GA117">
        <v>3412.4</v>
      </c>
      <c r="GB117">
        <v>0</v>
      </c>
      <c r="GC117">
        <v>0</v>
      </c>
      <c r="GD117">
        <v>0</v>
      </c>
      <c r="GE117">
        <v>0</v>
      </c>
      <c r="GF117">
        <v>2.4206400000000001</v>
      </c>
      <c r="GG117">
        <v>3804.3</v>
      </c>
      <c r="GH117">
        <v>2205.31</v>
      </c>
      <c r="GI117">
        <v>57.968899999999998</v>
      </c>
      <c r="GJ117">
        <v>0</v>
      </c>
      <c r="GK117">
        <v>0</v>
      </c>
    </row>
    <row r="118" spans="1:193" x14ac:dyDescent="0.3">
      <c r="A118" s="110">
        <v>45966.854421296295</v>
      </c>
      <c r="B118" t="s">
        <v>807</v>
      </c>
      <c r="C118" t="s">
        <v>470</v>
      </c>
      <c r="D118">
        <v>12</v>
      </c>
      <c r="E118">
        <v>1</v>
      </c>
      <c r="F118">
        <v>1665</v>
      </c>
      <c r="G118" t="s">
        <v>452</v>
      </c>
      <c r="H118" t="s">
        <v>453</v>
      </c>
      <c r="I118">
        <v>3.64</v>
      </c>
      <c r="J118">
        <v>-1.71</v>
      </c>
      <c r="L118">
        <v>443</v>
      </c>
      <c r="M118">
        <v>400.80900000000003</v>
      </c>
      <c r="N118">
        <v>1725.24</v>
      </c>
      <c r="O118">
        <v>0</v>
      </c>
      <c r="P118">
        <v>0</v>
      </c>
      <c r="Q118">
        <v>0</v>
      </c>
      <c r="R118">
        <v>0</v>
      </c>
      <c r="S118">
        <v>0</v>
      </c>
      <c r="T118">
        <v>0</v>
      </c>
      <c r="U118">
        <v>395.20800000000003</v>
      </c>
      <c r="V118">
        <v>774.83299999999997</v>
      </c>
      <c r="W118">
        <v>2025.88</v>
      </c>
      <c r="X118">
        <v>96.498500000000007</v>
      </c>
      <c r="Y118">
        <v>5418.47</v>
      </c>
      <c r="Z118">
        <v>2126.0500000000002</v>
      </c>
      <c r="AA118">
        <v>940.74199999999996</v>
      </c>
      <c r="AB118">
        <v>360.14400000000001</v>
      </c>
      <c r="AC118">
        <v>161.601</v>
      </c>
      <c r="AD118">
        <v>0</v>
      </c>
      <c r="AE118">
        <v>43.1492</v>
      </c>
      <c r="AF118">
        <v>564.89400000000001</v>
      </c>
      <c r="AG118">
        <v>521.745</v>
      </c>
      <c r="AH118">
        <v>29.09</v>
      </c>
      <c r="AI118">
        <v>7.45</v>
      </c>
      <c r="AJ118">
        <v>0</v>
      </c>
      <c r="AK118">
        <v>11.62</v>
      </c>
      <c r="AL118">
        <v>0</v>
      </c>
      <c r="AM118">
        <v>0</v>
      </c>
      <c r="AN118">
        <v>0</v>
      </c>
      <c r="AO118">
        <v>0</v>
      </c>
      <c r="AP118">
        <v>1.73</v>
      </c>
      <c r="AQ118">
        <v>6.19</v>
      </c>
      <c r="AR118">
        <v>8.39</v>
      </c>
      <c r="AS118">
        <v>0.43</v>
      </c>
      <c r="AT118">
        <v>64.900000000000006</v>
      </c>
      <c r="AU118">
        <v>48.16</v>
      </c>
      <c r="AV118">
        <v>20.27</v>
      </c>
      <c r="AW118">
        <v>1.1000000000000001</v>
      </c>
      <c r="AX118">
        <v>0</v>
      </c>
      <c r="AY118">
        <v>8.7899999999999991</v>
      </c>
      <c r="AZ118">
        <v>0</v>
      </c>
      <c r="BA118">
        <v>0</v>
      </c>
      <c r="BB118">
        <v>0</v>
      </c>
      <c r="BC118">
        <v>0.49</v>
      </c>
      <c r="BD118">
        <v>3.09</v>
      </c>
      <c r="BE118">
        <v>2.2200000000000002</v>
      </c>
      <c r="BF118">
        <v>0.13</v>
      </c>
      <c r="BG118">
        <v>36.090000000000003</v>
      </c>
      <c r="BH118">
        <v>8.5396600000000003E-2</v>
      </c>
      <c r="BI118">
        <v>1.0755799999999999E-2</v>
      </c>
      <c r="BJ118">
        <v>0</v>
      </c>
      <c r="BK118">
        <v>0</v>
      </c>
      <c r="BL118">
        <v>0</v>
      </c>
      <c r="BM118">
        <v>0</v>
      </c>
      <c r="BN118">
        <v>0</v>
      </c>
      <c r="BO118">
        <v>0</v>
      </c>
      <c r="BP118">
        <v>4.5829399999999999E-2</v>
      </c>
      <c r="BQ118">
        <v>7.1591500000000002E-2</v>
      </c>
      <c r="BR118">
        <v>0.24510499999999999</v>
      </c>
      <c r="BS118">
        <v>1.63343E-2</v>
      </c>
      <c r="BT118">
        <v>0.47501300000000002</v>
      </c>
      <c r="BU118">
        <v>9.6152399999999999E-2</v>
      </c>
      <c r="BV118">
        <v>423.99900000000002</v>
      </c>
      <c r="BW118">
        <v>2268.2199999999998</v>
      </c>
      <c r="BX118">
        <v>0</v>
      </c>
      <c r="BY118">
        <v>0</v>
      </c>
      <c r="BZ118">
        <v>-3803.19</v>
      </c>
      <c r="CA118">
        <v>395.20800000000003</v>
      </c>
      <c r="CB118">
        <v>775.721</v>
      </c>
      <c r="CC118">
        <v>2025.88</v>
      </c>
      <c r="CD118">
        <v>96.498500000000007</v>
      </c>
      <c r="CE118">
        <v>2182.34</v>
      </c>
      <c r="CF118">
        <v>2692.22</v>
      </c>
      <c r="CG118">
        <v>1153.55</v>
      </c>
      <c r="CH118">
        <v>378.815</v>
      </c>
      <c r="CI118">
        <v>161.601</v>
      </c>
      <c r="CJ118">
        <v>43.1492</v>
      </c>
      <c r="CK118">
        <v>583.56600000000003</v>
      </c>
      <c r="CL118">
        <v>540.41700000000003</v>
      </c>
      <c r="CM118">
        <v>30.61</v>
      </c>
      <c r="CN118">
        <v>9.57</v>
      </c>
      <c r="CO118">
        <v>0</v>
      </c>
      <c r="CP118">
        <v>11.62</v>
      </c>
      <c r="CQ118">
        <v>-5.36</v>
      </c>
      <c r="CR118">
        <v>1.73</v>
      </c>
      <c r="CS118">
        <v>6.2</v>
      </c>
      <c r="CT118">
        <v>8.39</v>
      </c>
      <c r="CU118">
        <v>0.43</v>
      </c>
      <c r="CV118">
        <v>63.19</v>
      </c>
      <c r="CW118">
        <v>51.8</v>
      </c>
      <c r="CX118">
        <v>21.33</v>
      </c>
      <c r="CY118">
        <v>1.35</v>
      </c>
      <c r="CZ118">
        <v>0</v>
      </c>
      <c r="DA118">
        <v>8.7899999999999991</v>
      </c>
      <c r="DB118">
        <v>-0.98</v>
      </c>
      <c r="DC118">
        <v>0.49</v>
      </c>
      <c r="DD118">
        <v>3.09</v>
      </c>
      <c r="DE118">
        <v>2.2200000000000002</v>
      </c>
      <c r="DF118">
        <v>0.13</v>
      </c>
      <c r="DG118">
        <v>36.42</v>
      </c>
      <c r="DH118">
        <v>9.1330099999999997E-2</v>
      </c>
      <c r="DI118">
        <v>1.6105999999999999E-2</v>
      </c>
      <c r="DJ118">
        <v>0</v>
      </c>
      <c r="DK118">
        <v>0</v>
      </c>
      <c r="DL118">
        <v>0</v>
      </c>
      <c r="DM118">
        <v>4.5829399999999999E-2</v>
      </c>
      <c r="DN118">
        <v>7.1605199999999994E-2</v>
      </c>
      <c r="DO118">
        <v>0.24510499999999999</v>
      </c>
      <c r="DP118">
        <v>1.63343E-2</v>
      </c>
      <c r="DQ118">
        <v>0.48631000000000002</v>
      </c>
      <c r="DR118">
        <v>0.107436</v>
      </c>
      <c r="DS118" t="s">
        <v>689</v>
      </c>
      <c r="DT118" t="s">
        <v>700</v>
      </c>
      <c r="DU118" t="s">
        <v>701</v>
      </c>
      <c r="DV118" t="s">
        <v>455</v>
      </c>
      <c r="DW118">
        <v>1.12973E-2</v>
      </c>
      <c r="DX118">
        <v>1.1283700000000001E-2</v>
      </c>
      <c r="EC118">
        <v>9.27</v>
      </c>
      <c r="ED118">
        <v>38.89</v>
      </c>
      <c r="EE118">
        <v>11.49</v>
      </c>
      <c r="EF118">
        <v>40.31</v>
      </c>
      <c r="EG118">
        <v>1.79</v>
      </c>
      <c r="EH118">
        <v>28.37</v>
      </c>
      <c r="EI118">
        <v>2.08</v>
      </c>
      <c r="EJ118">
        <v>29.39</v>
      </c>
      <c r="EL118">
        <v>1</v>
      </c>
      <c r="EM118">
        <v>2.4206400000000001</v>
      </c>
      <c r="EP118">
        <v>2</v>
      </c>
      <c r="EQ118">
        <v>2</v>
      </c>
      <c r="ER118">
        <v>37.53</v>
      </c>
      <c r="ES118">
        <v>57.304900000000004</v>
      </c>
      <c r="ET118">
        <v>38.387900000000002</v>
      </c>
      <c r="EU118">
        <v>60.5886</v>
      </c>
      <c r="EV118">
        <v>61.164999999999999</v>
      </c>
      <c r="EW118">
        <v>96.706000000000003</v>
      </c>
      <c r="EX118">
        <v>0</v>
      </c>
      <c r="EY118">
        <v>0</v>
      </c>
      <c r="EZ118">
        <v>0</v>
      </c>
      <c r="FA118">
        <v>0</v>
      </c>
      <c r="FB118">
        <v>0</v>
      </c>
      <c r="FC118">
        <v>0</v>
      </c>
      <c r="FD118">
        <v>43.152700000000003</v>
      </c>
      <c r="FE118">
        <v>65.0364</v>
      </c>
      <c r="FF118">
        <v>195.69200000000001</v>
      </c>
      <c r="FG118">
        <v>11.162000000000001</v>
      </c>
      <c r="FH118">
        <v>472.91399999999999</v>
      </c>
      <c r="FI118">
        <v>2105.94</v>
      </c>
      <c r="FJ118">
        <v>944.96299999999997</v>
      </c>
      <c r="FK118">
        <v>0</v>
      </c>
      <c r="FL118">
        <v>252.315</v>
      </c>
      <c r="FM118">
        <v>3303.22</v>
      </c>
      <c r="FN118">
        <v>64.599599999999995</v>
      </c>
      <c r="FO118">
        <v>118.95399999999999</v>
      </c>
      <c r="FP118">
        <v>0</v>
      </c>
      <c r="FQ118">
        <v>0</v>
      </c>
      <c r="FR118">
        <v>-86.648399999999995</v>
      </c>
      <c r="FS118">
        <v>43.152700000000003</v>
      </c>
      <c r="FT118">
        <v>65.079800000000006</v>
      </c>
      <c r="FU118">
        <v>195.69200000000001</v>
      </c>
      <c r="FV118">
        <v>11.162000000000001</v>
      </c>
      <c r="FW118">
        <v>411.99200000000002</v>
      </c>
      <c r="FX118">
        <v>2215.12</v>
      </c>
      <c r="FY118">
        <v>944.96299999999997</v>
      </c>
      <c r="FZ118">
        <v>252.315</v>
      </c>
      <c r="GA118">
        <v>3412.4</v>
      </c>
      <c r="GB118">
        <v>0</v>
      </c>
      <c r="GC118">
        <v>0</v>
      </c>
      <c r="GD118">
        <v>0</v>
      </c>
      <c r="GE118">
        <v>0</v>
      </c>
      <c r="GF118">
        <v>2.4206400000000001</v>
      </c>
      <c r="GG118">
        <v>3804.3</v>
      </c>
      <c r="GH118">
        <v>2205.31</v>
      </c>
      <c r="GI118">
        <v>57.968899999999998</v>
      </c>
      <c r="GJ118">
        <v>0</v>
      </c>
      <c r="GK118">
        <v>0</v>
      </c>
    </row>
    <row r="119" spans="1:193" x14ac:dyDescent="0.3">
      <c r="A119" s="110">
        <v>45966.854907407411</v>
      </c>
      <c r="B119" t="s">
        <v>808</v>
      </c>
      <c r="C119" t="s">
        <v>471</v>
      </c>
      <c r="D119">
        <v>12</v>
      </c>
      <c r="E119">
        <v>1</v>
      </c>
      <c r="F119">
        <v>1665</v>
      </c>
      <c r="G119" t="s">
        <v>452</v>
      </c>
      <c r="H119" t="s">
        <v>453</v>
      </c>
      <c r="I119">
        <v>5.48</v>
      </c>
      <c r="J119">
        <v>-0.24</v>
      </c>
      <c r="L119">
        <v>507</v>
      </c>
      <c r="M119">
        <v>327.45499999999998</v>
      </c>
      <c r="N119">
        <v>2000.57</v>
      </c>
      <c r="O119">
        <v>0</v>
      </c>
      <c r="P119">
        <v>0</v>
      </c>
      <c r="Q119">
        <v>0</v>
      </c>
      <c r="R119">
        <v>0</v>
      </c>
      <c r="S119">
        <v>0</v>
      </c>
      <c r="T119">
        <v>0</v>
      </c>
      <c r="U119">
        <v>395.20800000000003</v>
      </c>
      <c r="V119">
        <v>779.88900000000001</v>
      </c>
      <c r="W119">
        <v>2025.88</v>
      </c>
      <c r="X119">
        <v>96.498500000000007</v>
      </c>
      <c r="Y119">
        <v>5625.5</v>
      </c>
      <c r="Z119">
        <v>2328.02</v>
      </c>
      <c r="AA119">
        <v>993.37699999999995</v>
      </c>
      <c r="AB119">
        <v>270.447</v>
      </c>
      <c r="AC119">
        <v>161.601</v>
      </c>
      <c r="AD119">
        <v>0</v>
      </c>
      <c r="AE119">
        <v>43.1492</v>
      </c>
      <c r="AF119">
        <v>475.19799999999998</v>
      </c>
      <c r="AG119">
        <v>432.048</v>
      </c>
      <c r="AH119">
        <v>22.01</v>
      </c>
      <c r="AI119">
        <v>8.1</v>
      </c>
      <c r="AJ119">
        <v>0</v>
      </c>
      <c r="AK119">
        <v>11.62</v>
      </c>
      <c r="AL119">
        <v>0</v>
      </c>
      <c r="AM119">
        <v>0</v>
      </c>
      <c r="AN119">
        <v>0</v>
      </c>
      <c r="AO119">
        <v>0</v>
      </c>
      <c r="AP119">
        <v>1.73</v>
      </c>
      <c r="AQ119">
        <v>6.21</v>
      </c>
      <c r="AR119">
        <v>8.39</v>
      </c>
      <c r="AS119">
        <v>0.43</v>
      </c>
      <c r="AT119">
        <v>58.49</v>
      </c>
      <c r="AU119">
        <v>41.73</v>
      </c>
      <c r="AV119">
        <v>15.29</v>
      </c>
      <c r="AW119">
        <v>1.1399999999999999</v>
      </c>
      <c r="AX119">
        <v>0</v>
      </c>
      <c r="AY119">
        <v>8.7899999999999991</v>
      </c>
      <c r="AZ119">
        <v>0</v>
      </c>
      <c r="BA119">
        <v>0</v>
      </c>
      <c r="BB119">
        <v>0</v>
      </c>
      <c r="BC119">
        <v>0.49</v>
      </c>
      <c r="BD119">
        <v>3.09</v>
      </c>
      <c r="BE119">
        <v>2.2200000000000002</v>
      </c>
      <c r="BF119">
        <v>0.13</v>
      </c>
      <c r="BG119">
        <v>31.15</v>
      </c>
      <c r="BH119">
        <v>7.4769799999999997E-2</v>
      </c>
      <c r="BI119">
        <v>1.22723E-2</v>
      </c>
      <c r="BJ119">
        <v>0</v>
      </c>
      <c r="BK119">
        <v>0</v>
      </c>
      <c r="BL119">
        <v>0</v>
      </c>
      <c r="BM119">
        <v>0</v>
      </c>
      <c r="BN119">
        <v>0</v>
      </c>
      <c r="BO119">
        <v>0</v>
      </c>
      <c r="BP119">
        <v>4.5829399999999999E-2</v>
      </c>
      <c r="BQ119">
        <v>7.1843199999999996E-2</v>
      </c>
      <c r="BR119">
        <v>0.24510499999999999</v>
      </c>
      <c r="BS119">
        <v>1.63343E-2</v>
      </c>
      <c r="BT119">
        <v>0.46615400000000001</v>
      </c>
      <c r="BU119">
        <v>8.7041999999999994E-2</v>
      </c>
      <c r="BV119">
        <v>367.25900000000001</v>
      </c>
      <c r="BW119">
        <v>2743.12</v>
      </c>
      <c r="BX119">
        <v>0</v>
      </c>
      <c r="BY119">
        <v>0</v>
      </c>
      <c r="BZ119">
        <v>-3803.19</v>
      </c>
      <c r="CA119">
        <v>395.20800000000003</v>
      </c>
      <c r="CB119">
        <v>780.41499999999996</v>
      </c>
      <c r="CC119">
        <v>2025.88</v>
      </c>
      <c r="CD119">
        <v>96.498500000000007</v>
      </c>
      <c r="CE119">
        <v>2605.1999999999998</v>
      </c>
      <c r="CF119">
        <v>3110.38</v>
      </c>
      <c r="CG119">
        <v>1250.3399999999999</v>
      </c>
      <c r="CH119">
        <v>303.05099999999999</v>
      </c>
      <c r="CI119">
        <v>161.601</v>
      </c>
      <c r="CJ119">
        <v>43.1492</v>
      </c>
      <c r="CK119">
        <v>507.80099999999999</v>
      </c>
      <c r="CL119">
        <v>464.65199999999999</v>
      </c>
      <c r="CM119">
        <v>24.68</v>
      </c>
      <c r="CN119">
        <v>10.91</v>
      </c>
      <c r="CO119">
        <v>0</v>
      </c>
      <c r="CP119">
        <v>11.62</v>
      </c>
      <c r="CQ119">
        <v>-5.72</v>
      </c>
      <c r="CR119">
        <v>1.73</v>
      </c>
      <c r="CS119">
        <v>6.21</v>
      </c>
      <c r="CT119">
        <v>8.39</v>
      </c>
      <c r="CU119">
        <v>0.43</v>
      </c>
      <c r="CV119">
        <v>58.25</v>
      </c>
      <c r="CW119">
        <v>47.21</v>
      </c>
      <c r="CX119">
        <v>17.13</v>
      </c>
      <c r="CY119">
        <v>1.46</v>
      </c>
      <c r="CZ119">
        <v>0</v>
      </c>
      <c r="DA119">
        <v>8.7899999999999991</v>
      </c>
      <c r="DB119">
        <v>-0.98</v>
      </c>
      <c r="DC119">
        <v>0.49</v>
      </c>
      <c r="DD119">
        <v>3.09</v>
      </c>
      <c r="DE119">
        <v>2.2200000000000002</v>
      </c>
      <c r="DF119">
        <v>0.13</v>
      </c>
      <c r="DG119">
        <v>32.33</v>
      </c>
      <c r="DH119">
        <v>8.4559499999999996E-2</v>
      </c>
      <c r="DI119">
        <v>1.9579800000000001E-2</v>
      </c>
      <c r="DJ119">
        <v>0</v>
      </c>
      <c r="DK119">
        <v>0</v>
      </c>
      <c r="DL119">
        <v>0</v>
      </c>
      <c r="DM119">
        <v>4.5829399999999999E-2</v>
      </c>
      <c r="DN119">
        <v>7.1807099999999999E-2</v>
      </c>
      <c r="DO119">
        <v>0.24510499999999999</v>
      </c>
      <c r="DP119">
        <v>1.63343E-2</v>
      </c>
      <c r="DQ119">
        <v>0.48321500000000001</v>
      </c>
      <c r="DR119">
        <v>0.104139</v>
      </c>
      <c r="DS119" t="s">
        <v>689</v>
      </c>
      <c r="DT119" t="s">
        <v>700</v>
      </c>
      <c r="DU119" t="s">
        <v>701</v>
      </c>
      <c r="DV119" t="s">
        <v>455</v>
      </c>
      <c r="DW119">
        <v>1.7061199999999999E-2</v>
      </c>
      <c r="DX119">
        <v>1.70972E-2</v>
      </c>
      <c r="EC119">
        <v>9.6</v>
      </c>
      <c r="ED119">
        <v>32.130000000000003</v>
      </c>
      <c r="EE119">
        <v>12.6</v>
      </c>
      <c r="EF119">
        <v>34.61</v>
      </c>
      <c r="EG119">
        <v>1.72</v>
      </c>
      <c r="EH119">
        <v>23.5</v>
      </c>
      <c r="EI119">
        <v>2.11</v>
      </c>
      <c r="EJ119">
        <v>25.27</v>
      </c>
      <c r="EL119">
        <v>1</v>
      </c>
      <c r="EM119">
        <v>2.4206400000000001</v>
      </c>
      <c r="EP119">
        <v>2</v>
      </c>
      <c r="EQ119">
        <v>2</v>
      </c>
      <c r="ER119">
        <v>34.535200000000003</v>
      </c>
      <c r="ES119">
        <v>54.295400000000001</v>
      </c>
      <c r="ET119">
        <v>36.695900000000002</v>
      </c>
      <c r="EU119">
        <v>61.3566</v>
      </c>
      <c r="EV119">
        <v>51.244900000000001</v>
      </c>
      <c r="EW119">
        <v>100.15</v>
      </c>
      <c r="EX119">
        <v>0</v>
      </c>
      <c r="EY119">
        <v>0</v>
      </c>
      <c r="EZ119">
        <v>0</v>
      </c>
      <c r="FA119">
        <v>0</v>
      </c>
      <c r="FB119">
        <v>0</v>
      </c>
      <c r="FC119">
        <v>0</v>
      </c>
      <c r="FD119">
        <v>43.152700000000003</v>
      </c>
      <c r="FE119">
        <v>65.366600000000005</v>
      </c>
      <c r="FF119">
        <v>195.69200000000001</v>
      </c>
      <c r="FG119">
        <v>11.162000000000001</v>
      </c>
      <c r="FH119">
        <v>466.76799999999997</v>
      </c>
      <c r="FI119">
        <v>1581.44</v>
      </c>
      <c r="FJ119">
        <v>944.96299999999997</v>
      </c>
      <c r="FK119">
        <v>0</v>
      </c>
      <c r="FL119">
        <v>252.315</v>
      </c>
      <c r="FM119">
        <v>2778.72</v>
      </c>
      <c r="FN119">
        <v>57.462499999999999</v>
      </c>
      <c r="FO119">
        <v>129.05500000000001</v>
      </c>
      <c r="FP119">
        <v>0</v>
      </c>
      <c r="FQ119">
        <v>0</v>
      </c>
      <c r="FR119">
        <v>-86.648399999999995</v>
      </c>
      <c r="FS119">
        <v>43.152700000000003</v>
      </c>
      <c r="FT119">
        <v>65.372100000000003</v>
      </c>
      <c r="FU119">
        <v>195.69200000000001</v>
      </c>
      <c r="FV119">
        <v>11.162000000000001</v>
      </c>
      <c r="FW119">
        <v>415.24900000000002</v>
      </c>
      <c r="FX119">
        <v>1772.09</v>
      </c>
      <c r="FY119">
        <v>944.96299999999997</v>
      </c>
      <c r="FZ119">
        <v>252.315</v>
      </c>
      <c r="GA119">
        <v>2969.37</v>
      </c>
      <c r="GB119">
        <v>0</v>
      </c>
      <c r="GC119">
        <v>0</v>
      </c>
      <c r="GD119">
        <v>0</v>
      </c>
      <c r="GE119">
        <v>0</v>
      </c>
      <c r="GF119">
        <v>2.4206400000000001</v>
      </c>
      <c r="GG119">
        <v>3804.3</v>
      </c>
      <c r="GH119">
        <v>2079.7800000000002</v>
      </c>
      <c r="GI119">
        <v>54.669199999999996</v>
      </c>
      <c r="GJ119">
        <v>0</v>
      </c>
      <c r="GK119">
        <v>0</v>
      </c>
    </row>
    <row r="120" spans="1:193" x14ac:dyDescent="0.3">
      <c r="A120" s="110">
        <v>45966.855300925927</v>
      </c>
      <c r="B120" t="s">
        <v>809</v>
      </c>
      <c r="C120" t="s">
        <v>472</v>
      </c>
      <c r="D120">
        <v>12</v>
      </c>
      <c r="E120">
        <v>1</v>
      </c>
      <c r="F120">
        <v>1665</v>
      </c>
      <c r="G120" t="s">
        <v>452</v>
      </c>
      <c r="H120" t="s">
        <v>453</v>
      </c>
      <c r="I120">
        <v>16.260000000000002</v>
      </c>
      <c r="J120">
        <v>10.51</v>
      </c>
      <c r="L120">
        <v>779</v>
      </c>
      <c r="M120">
        <v>327.45499999999998</v>
      </c>
      <c r="N120">
        <v>2000.57</v>
      </c>
      <c r="O120">
        <v>0</v>
      </c>
      <c r="P120">
        <v>0</v>
      </c>
      <c r="Q120">
        <v>0</v>
      </c>
      <c r="R120">
        <v>0</v>
      </c>
      <c r="S120">
        <v>0</v>
      </c>
      <c r="T120">
        <v>0</v>
      </c>
      <c r="U120">
        <v>395.20800000000003</v>
      </c>
      <c r="V120">
        <v>779.88900000000001</v>
      </c>
      <c r="W120">
        <v>2025.88</v>
      </c>
      <c r="X120">
        <v>96.498500000000007</v>
      </c>
      <c r="Y120">
        <v>5625.5</v>
      </c>
      <c r="Z120">
        <v>2328.02</v>
      </c>
      <c r="AA120">
        <v>993.37699999999995</v>
      </c>
      <c r="AB120">
        <v>270.447</v>
      </c>
      <c r="AC120">
        <v>161.601</v>
      </c>
      <c r="AD120">
        <v>0</v>
      </c>
      <c r="AE120">
        <v>43.1492</v>
      </c>
      <c r="AF120">
        <v>475.19799999999998</v>
      </c>
      <c r="AG120">
        <v>432.048</v>
      </c>
      <c r="AH120">
        <v>22.01</v>
      </c>
      <c r="AI120">
        <v>8.1</v>
      </c>
      <c r="AJ120">
        <v>0</v>
      </c>
      <c r="AK120">
        <v>11.62</v>
      </c>
      <c r="AL120">
        <v>0</v>
      </c>
      <c r="AM120">
        <v>0</v>
      </c>
      <c r="AN120">
        <v>0</v>
      </c>
      <c r="AO120">
        <v>0</v>
      </c>
      <c r="AP120">
        <v>1.73</v>
      </c>
      <c r="AQ120">
        <v>6.21</v>
      </c>
      <c r="AR120">
        <v>8.39</v>
      </c>
      <c r="AS120">
        <v>0.43</v>
      </c>
      <c r="AT120">
        <v>58.49</v>
      </c>
      <c r="AU120">
        <v>41.73</v>
      </c>
      <c r="AV120">
        <v>15.29</v>
      </c>
      <c r="AW120">
        <v>1.1399999999999999</v>
      </c>
      <c r="AX120">
        <v>0</v>
      </c>
      <c r="AY120">
        <v>8.7899999999999991</v>
      </c>
      <c r="AZ120">
        <v>0</v>
      </c>
      <c r="BA120">
        <v>0</v>
      </c>
      <c r="BB120">
        <v>0</v>
      </c>
      <c r="BC120">
        <v>0.49</v>
      </c>
      <c r="BD120">
        <v>3.09</v>
      </c>
      <c r="BE120">
        <v>2.2200000000000002</v>
      </c>
      <c r="BF120">
        <v>0.13</v>
      </c>
      <c r="BG120">
        <v>31.15</v>
      </c>
      <c r="BH120">
        <v>7.4769799999999997E-2</v>
      </c>
      <c r="BI120">
        <v>1.22723E-2</v>
      </c>
      <c r="BJ120">
        <v>0</v>
      </c>
      <c r="BK120">
        <v>0</v>
      </c>
      <c r="BL120">
        <v>0</v>
      </c>
      <c r="BM120">
        <v>0</v>
      </c>
      <c r="BN120">
        <v>0</v>
      </c>
      <c r="BO120">
        <v>0</v>
      </c>
      <c r="BP120">
        <v>4.5829399999999999E-2</v>
      </c>
      <c r="BQ120">
        <v>7.1843199999999996E-2</v>
      </c>
      <c r="BR120">
        <v>0.24510499999999999</v>
      </c>
      <c r="BS120">
        <v>1.63343E-2</v>
      </c>
      <c r="BT120">
        <v>0.46615400000000001</v>
      </c>
      <c r="BU120">
        <v>8.7041999999999994E-2</v>
      </c>
      <c r="BV120">
        <v>473.20699999999999</v>
      </c>
      <c r="BW120">
        <v>3234.2</v>
      </c>
      <c r="BX120">
        <v>0</v>
      </c>
      <c r="BY120">
        <v>0</v>
      </c>
      <c r="BZ120">
        <v>-3803.19</v>
      </c>
      <c r="CA120">
        <v>395.20800000000003</v>
      </c>
      <c r="CB120">
        <v>777.19500000000005</v>
      </c>
      <c r="CC120">
        <v>2025.88</v>
      </c>
      <c r="CD120">
        <v>96.498500000000007</v>
      </c>
      <c r="CE120">
        <v>3199</v>
      </c>
      <c r="CF120">
        <v>3707.4</v>
      </c>
      <c r="CG120">
        <v>1476.93</v>
      </c>
      <c r="CH120">
        <v>417.36099999999999</v>
      </c>
      <c r="CI120">
        <v>161.601</v>
      </c>
      <c r="CJ120">
        <v>43.1492</v>
      </c>
      <c r="CK120">
        <v>622.11099999999999</v>
      </c>
      <c r="CL120">
        <v>578.96199999999999</v>
      </c>
      <c r="CM120">
        <v>33.79</v>
      </c>
      <c r="CN120">
        <v>12.58</v>
      </c>
      <c r="CO120">
        <v>0</v>
      </c>
      <c r="CP120">
        <v>11.62</v>
      </c>
      <c r="CQ120">
        <v>-5.74</v>
      </c>
      <c r="CR120">
        <v>1.73</v>
      </c>
      <c r="CS120">
        <v>6.2</v>
      </c>
      <c r="CT120">
        <v>8.39</v>
      </c>
      <c r="CU120">
        <v>0.43</v>
      </c>
      <c r="CV120">
        <v>69</v>
      </c>
      <c r="CW120">
        <v>57.99</v>
      </c>
      <c r="CX120">
        <v>23.54</v>
      </c>
      <c r="CY120">
        <v>1.67</v>
      </c>
      <c r="CZ120">
        <v>0</v>
      </c>
      <c r="DA120">
        <v>8.7899999999999991</v>
      </c>
      <c r="DB120">
        <v>-0.98</v>
      </c>
      <c r="DC120">
        <v>0.49</v>
      </c>
      <c r="DD120">
        <v>3.09</v>
      </c>
      <c r="DE120">
        <v>2.2200000000000002</v>
      </c>
      <c r="DF120">
        <v>0.13</v>
      </c>
      <c r="DG120">
        <v>38.950000000000003</v>
      </c>
      <c r="DH120">
        <v>0.10868899999999999</v>
      </c>
      <c r="DI120">
        <v>1.3931600000000001E-2</v>
      </c>
      <c r="DJ120">
        <v>0</v>
      </c>
      <c r="DK120">
        <v>0</v>
      </c>
      <c r="DL120">
        <v>0</v>
      </c>
      <c r="DM120">
        <v>4.5829399999999999E-2</v>
      </c>
      <c r="DN120">
        <v>7.1495000000000003E-2</v>
      </c>
      <c r="DO120">
        <v>0.24510499999999999</v>
      </c>
      <c r="DP120">
        <v>1.63343E-2</v>
      </c>
      <c r="DQ120">
        <v>0.50138400000000005</v>
      </c>
      <c r="DR120">
        <v>0.12262000000000001</v>
      </c>
      <c r="DS120" t="s">
        <v>689</v>
      </c>
      <c r="DT120" t="s">
        <v>700</v>
      </c>
      <c r="DU120" t="s">
        <v>701</v>
      </c>
      <c r="DV120" t="s">
        <v>455</v>
      </c>
      <c r="DW120">
        <v>3.52301E-2</v>
      </c>
      <c r="DX120">
        <v>3.55783E-2</v>
      </c>
      <c r="EC120">
        <v>9.6</v>
      </c>
      <c r="ED120">
        <v>32.130000000000003</v>
      </c>
      <c r="EE120">
        <v>14.75</v>
      </c>
      <c r="EF120">
        <v>43.24</v>
      </c>
      <c r="EG120">
        <v>1.72</v>
      </c>
      <c r="EH120">
        <v>23.5</v>
      </c>
      <c r="EI120">
        <v>2.52</v>
      </c>
      <c r="EJ120">
        <v>31.48</v>
      </c>
      <c r="EL120">
        <v>1</v>
      </c>
      <c r="EM120">
        <v>2.4206400000000001</v>
      </c>
      <c r="EP120">
        <v>2</v>
      </c>
      <c r="EQ120">
        <v>2</v>
      </c>
      <c r="ER120">
        <v>34.535200000000003</v>
      </c>
      <c r="ES120">
        <v>54.295400000000001</v>
      </c>
      <c r="ET120">
        <v>45.252800000000001</v>
      </c>
      <c r="EU120">
        <v>73.539699999999996</v>
      </c>
      <c r="EV120">
        <v>51.244900000000001</v>
      </c>
      <c r="EW120">
        <v>100.15</v>
      </c>
      <c r="EX120">
        <v>0</v>
      </c>
      <c r="EY120">
        <v>0</v>
      </c>
      <c r="EZ120">
        <v>0</v>
      </c>
      <c r="FA120">
        <v>0</v>
      </c>
      <c r="FB120">
        <v>0</v>
      </c>
      <c r="FC120">
        <v>0</v>
      </c>
      <c r="FD120">
        <v>43.152700000000003</v>
      </c>
      <c r="FE120">
        <v>65.366600000000005</v>
      </c>
      <c r="FF120">
        <v>195.69200000000001</v>
      </c>
      <c r="FG120">
        <v>11.162000000000001</v>
      </c>
      <c r="FH120">
        <v>466.76799999999997</v>
      </c>
      <c r="FI120">
        <v>1581.44</v>
      </c>
      <c r="FJ120">
        <v>944.96299999999997</v>
      </c>
      <c r="FK120">
        <v>0</v>
      </c>
      <c r="FL120">
        <v>252.315</v>
      </c>
      <c r="FM120">
        <v>2778.72</v>
      </c>
      <c r="FN120">
        <v>74.623699999999999</v>
      </c>
      <c r="FO120">
        <v>147.398</v>
      </c>
      <c r="FP120">
        <v>0</v>
      </c>
      <c r="FQ120">
        <v>0</v>
      </c>
      <c r="FR120">
        <v>-86.648399999999995</v>
      </c>
      <c r="FS120">
        <v>43.152700000000003</v>
      </c>
      <c r="FT120">
        <v>65.112200000000001</v>
      </c>
      <c r="FU120">
        <v>195.69200000000001</v>
      </c>
      <c r="FV120">
        <v>11.162000000000001</v>
      </c>
      <c r="FW120">
        <v>450.49299999999999</v>
      </c>
      <c r="FX120">
        <v>2440.52</v>
      </c>
      <c r="FY120">
        <v>944.96299999999997</v>
      </c>
      <c r="FZ120">
        <v>252.315</v>
      </c>
      <c r="GA120">
        <v>3637.8</v>
      </c>
      <c r="GB120">
        <v>0</v>
      </c>
      <c r="GC120">
        <v>0</v>
      </c>
      <c r="GD120">
        <v>0</v>
      </c>
      <c r="GE120">
        <v>0</v>
      </c>
      <c r="GF120">
        <v>2.4206400000000001</v>
      </c>
      <c r="GG120">
        <v>3804.3</v>
      </c>
      <c r="GH120">
        <v>2070.27</v>
      </c>
      <c r="GI120">
        <v>54.418999999999997</v>
      </c>
      <c r="GJ120">
        <v>0</v>
      </c>
      <c r="GK120">
        <v>0</v>
      </c>
    </row>
    <row r="121" spans="1:193" x14ac:dyDescent="0.3">
      <c r="A121" s="110">
        <v>45966.855694444443</v>
      </c>
      <c r="B121" t="s">
        <v>810</v>
      </c>
      <c r="C121" t="s">
        <v>473</v>
      </c>
      <c r="D121">
        <v>12</v>
      </c>
      <c r="E121">
        <v>1</v>
      </c>
      <c r="F121">
        <v>1665</v>
      </c>
      <c r="G121" t="s">
        <v>452</v>
      </c>
      <c r="H121" t="s">
        <v>453</v>
      </c>
      <c r="I121">
        <v>2.89</v>
      </c>
      <c r="J121">
        <v>-2.67</v>
      </c>
      <c r="L121">
        <v>240</v>
      </c>
      <c r="M121">
        <v>342.74900000000002</v>
      </c>
      <c r="N121">
        <v>1236.3699999999999</v>
      </c>
      <c r="O121">
        <v>0</v>
      </c>
      <c r="P121">
        <v>0</v>
      </c>
      <c r="Q121">
        <v>0</v>
      </c>
      <c r="R121">
        <v>0</v>
      </c>
      <c r="S121">
        <v>0</v>
      </c>
      <c r="T121">
        <v>0</v>
      </c>
      <c r="U121">
        <v>395.20800000000003</v>
      </c>
      <c r="V121">
        <v>776.61800000000005</v>
      </c>
      <c r="W121">
        <v>2025.88</v>
      </c>
      <c r="X121">
        <v>96.498500000000007</v>
      </c>
      <c r="Y121">
        <v>4873.32</v>
      </c>
      <c r="Z121">
        <v>1579.12</v>
      </c>
      <c r="AA121">
        <v>611.59699999999998</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7.8298999999999994E-2</v>
      </c>
      <c r="BI121">
        <v>5.5043100000000001E-3</v>
      </c>
      <c r="BJ121">
        <v>0</v>
      </c>
      <c r="BK121">
        <v>0</v>
      </c>
      <c r="BL121">
        <v>0</v>
      </c>
      <c r="BM121">
        <v>0</v>
      </c>
      <c r="BN121">
        <v>0</v>
      </c>
      <c r="BO121">
        <v>0</v>
      </c>
      <c r="BP121">
        <v>4.5829399999999999E-2</v>
      </c>
      <c r="BQ121">
        <v>7.1515800000000004E-2</v>
      </c>
      <c r="BR121">
        <v>0.24510499999999999</v>
      </c>
      <c r="BS121">
        <v>1.63343E-2</v>
      </c>
      <c r="BT121">
        <v>0.462588</v>
      </c>
      <c r="BU121">
        <v>8.3803299999999997E-2</v>
      </c>
      <c r="BV121">
        <v>365.80399999999997</v>
      </c>
      <c r="BW121">
        <v>1538.1</v>
      </c>
      <c r="BX121">
        <v>0</v>
      </c>
      <c r="BY121">
        <v>0</v>
      </c>
      <c r="BZ121">
        <v>-3803.19</v>
      </c>
      <c r="CA121">
        <v>395.20800000000003</v>
      </c>
      <c r="CB121">
        <v>777.19500000000005</v>
      </c>
      <c r="CC121">
        <v>2025.88</v>
      </c>
      <c r="CD121">
        <v>96.498500000000007</v>
      </c>
      <c r="CE121">
        <v>1395.5</v>
      </c>
      <c r="CF121">
        <v>1903.9</v>
      </c>
      <c r="CG121">
        <v>709.69600000000003</v>
      </c>
      <c r="CH121">
        <v>360.55599999999998</v>
      </c>
      <c r="CI121">
        <v>161.601</v>
      </c>
      <c r="CJ121">
        <v>43.1492</v>
      </c>
      <c r="CK121">
        <v>565.30600000000004</v>
      </c>
      <c r="CL121">
        <v>522.15700000000004</v>
      </c>
      <c r="CM121">
        <v>29</v>
      </c>
      <c r="CN121">
        <v>6.03</v>
      </c>
      <c r="CO121">
        <v>0</v>
      </c>
      <c r="CP121">
        <v>11.62</v>
      </c>
      <c r="CQ121">
        <v>-5.56</v>
      </c>
      <c r="CR121">
        <v>1.73</v>
      </c>
      <c r="CS121">
        <v>6.2</v>
      </c>
      <c r="CT121">
        <v>8.39</v>
      </c>
      <c r="CU121">
        <v>0.43</v>
      </c>
      <c r="CV121">
        <v>57.84</v>
      </c>
      <c r="CW121">
        <v>46.65</v>
      </c>
      <c r="CX121">
        <v>20.260000000000002</v>
      </c>
      <c r="CY121">
        <v>0.81</v>
      </c>
      <c r="CZ121">
        <v>0</v>
      </c>
      <c r="DA121">
        <v>8.7899999999999991</v>
      </c>
      <c r="DB121">
        <v>-0.98</v>
      </c>
      <c r="DC121">
        <v>0.49</v>
      </c>
      <c r="DD121">
        <v>3.09</v>
      </c>
      <c r="DE121">
        <v>2.2200000000000002</v>
      </c>
      <c r="DF121">
        <v>0.13</v>
      </c>
      <c r="DG121">
        <v>34.81</v>
      </c>
      <c r="DH121">
        <v>8.4814000000000001E-2</v>
      </c>
      <c r="DI121">
        <v>6.9172499999999998E-3</v>
      </c>
      <c r="DJ121">
        <v>0</v>
      </c>
      <c r="DK121">
        <v>0</v>
      </c>
      <c r="DL121">
        <v>0</v>
      </c>
      <c r="DM121">
        <v>4.5829399999999999E-2</v>
      </c>
      <c r="DN121">
        <v>7.1490799999999993E-2</v>
      </c>
      <c r="DO121">
        <v>0.24510499999999999</v>
      </c>
      <c r="DP121">
        <v>1.63343E-2</v>
      </c>
      <c r="DQ121">
        <v>0.47049099999999999</v>
      </c>
      <c r="DR121">
        <v>9.1731199999999999E-2</v>
      </c>
      <c r="DS121" t="s">
        <v>689</v>
      </c>
      <c r="DT121" t="s">
        <v>700</v>
      </c>
      <c r="DU121" t="s">
        <v>701</v>
      </c>
      <c r="DV121" t="s">
        <v>455</v>
      </c>
      <c r="DW121">
        <v>7.9029300000000007E-3</v>
      </c>
      <c r="DX121">
        <v>7.9278899999999999E-3</v>
      </c>
      <c r="EC121">
        <v>6.52</v>
      </c>
      <c r="ED121">
        <v>37.24</v>
      </c>
      <c r="EE121">
        <v>7.71</v>
      </c>
      <c r="EF121">
        <v>38.94</v>
      </c>
      <c r="EG121">
        <v>1.3</v>
      </c>
      <c r="EH121">
        <v>27.18</v>
      </c>
      <c r="EI121">
        <v>1.46</v>
      </c>
      <c r="EJ121">
        <v>28.4</v>
      </c>
      <c r="EL121">
        <v>1</v>
      </c>
      <c r="EM121">
        <v>2.4206400000000001</v>
      </c>
      <c r="EP121">
        <v>2</v>
      </c>
      <c r="EQ121">
        <v>2</v>
      </c>
      <c r="ER121">
        <v>39.210799999999999</v>
      </c>
      <c r="ES121">
        <v>59.413899999999998</v>
      </c>
      <c r="ET121">
        <v>40.617199999999997</v>
      </c>
      <c r="EU121">
        <v>63.952800000000003</v>
      </c>
      <c r="EV121">
        <v>53.981499999999997</v>
      </c>
      <c r="EW121">
        <v>61.0642</v>
      </c>
      <c r="EX121">
        <v>0</v>
      </c>
      <c r="EY121">
        <v>0</v>
      </c>
      <c r="EZ121">
        <v>0</v>
      </c>
      <c r="FA121">
        <v>0</v>
      </c>
      <c r="FB121">
        <v>0</v>
      </c>
      <c r="FC121">
        <v>0</v>
      </c>
      <c r="FD121">
        <v>43.152700000000003</v>
      </c>
      <c r="FE121">
        <v>65.094700000000003</v>
      </c>
      <c r="FF121">
        <v>195.69200000000001</v>
      </c>
      <c r="FG121">
        <v>11.162000000000001</v>
      </c>
      <c r="FH121">
        <v>430.14699999999999</v>
      </c>
      <c r="FI121">
        <v>1977.73</v>
      </c>
      <c r="FJ121">
        <v>944.96299999999997</v>
      </c>
      <c r="FK121">
        <v>0</v>
      </c>
      <c r="FL121">
        <v>252.315</v>
      </c>
      <c r="FM121">
        <v>3175.01</v>
      </c>
      <c r="FN121">
        <v>57.658000000000001</v>
      </c>
      <c r="FO121">
        <v>71.289000000000001</v>
      </c>
      <c r="FP121">
        <v>0</v>
      </c>
      <c r="FQ121">
        <v>0</v>
      </c>
      <c r="FR121">
        <v>-86.648399999999995</v>
      </c>
      <c r="FS121">
        <v>43.152700000000003</v>
      </c>
      <c r="FT121">
        <v>65.110100000000003</v>
      </c>
      <c r="FU121">
        <v>195.69200000000001</v>
      </c>
      <c r="FV121">
        <v>11.162000000000001</v>
      </c>
      <c r="FW121">
        <v>357.416</v>
      </c>
      <c r="FX121">
        <v>2108.35</v>
      </c>
      <c r="FY121">
        <v>944.96299999999997</v>
      </c>
      <c r="FZ121">
        <v>252.315</v>
      </c>
      <c r="GA121">
        <v>3305.63</v>
      </c>
      <c r="GB121">
        <v>0</v>
      </c>
      <c r="GC121">
        <v>0</v>
      </c>
      <c r="GD121">
        <v>0</v>
      </c>
      <c r="GE121">
        <v>0</v>
      </c>
      <c r="GF121">
        <v>2.4206400000000001</v>
      </c>
      <c r="GG121">
        <v>3804.3</v>
      </c>
      <c r="GH121">
        <v>2134.7199999999998</v>
      </c>
      <c r="GI121">
        <v>56.113399999999999</v>
      </c>
      <c r="GJ121">
        <v>0</v>
      </c>
      <c r="GK121">
        <v>0</v>
      </c>
    </row>
    <row r="122" spans="1:193" x14ac:dyDescent="0.3">
      <c r="A122" s="110">
        <v>45966.856099537035</v>
      </c>
      <c r="B122" t="s">
        <v>811</v>
      </c>
      <c r="C122" t="s">
        <v>474</v>
      </c>
      <c r="D122">
        <v>12</v>
      </c>
      <c r="E122">
        <v>1</v>
      </c>
      <c r="F122">
        <v>1665</v>
      </c>
      <c r="G122" t="s">
        <v>452</v>
      </c>
      <c r="H122" t="s">
        <v>453</v>
      </c>
      <c r="I122">
        <v>13.15</v>
      </c>
      <c r="J122">
        <v>7.49</v>
      </c>
      <c r="L122">
        <v>525</v>
      </c>
      <c r="M122">
        <v>342.74900000000002</v>
      </c>
      <c r="N122">
        <v>1236.3699999999999</v>
      </c>
      <c r="O122">
        <v>0</v>
      </c>
      <c r="P122">
        <v>0</v>
      </c>
      <c r="Q122">
        <v>0</v>
      </c>
      <c r="R122">
        <v>0</v>
      </c>
      <c r="S122">
        <v>0</v>
      </c>
      <c r="T122">
        <v>0</v>
      </c>
      <c r="U122">
        <v>395.20800000000003</v>
      </c>
      <c r="V122">
        <v>776.61800000000005</v>
      </c>
      <c r="W122">
        <v>2025.88</v>
      </c>
      <c r="X122">
        <v>96.498500000000007</v>
      </c>
      <c r="Y122">
        <v>4873.32</v>
      </c>
      <c r="Z122">
        <v>1579.12</v>
      </c>
      <c r="AA122">
        <v>611.59699999999998</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7.8298999999999994E-2</v>
      </c>
      <c r="BI122">
        <v>5.5043100000000001E-3</v>
      </c>
      <c r="BJ122">
        <v>0</v>
      </c>
      <c r="BK122">
        <v>0</v>
      </c>
      <c r="BL122">
        <v>0</v>
      </c>
      <c r="BM122">
        <v>0</v>
      </c>
      <c r="BN122">
        <v>0</v>
      </c>
      <c r="BO122">
        <v>0</v>
      </c>
      <c r="BP122">
        <v>4.5829399999999999E-2</v>
      </c>
      <c r="BQ122">
        <v>7.1515800000000004E-2</v>
      </c>
      <c r="BR122">
        <v>0.24510499999999999</v>
      </c>
      <c r="BS122">
        <v>1.63343E-2</v>
      </c>
      <c r="BT122">
        <v>0.462588</v>
      </c>
      <c r="BU122">
        <v>8.3803299999999997E-2</v>
      </c>
      <c r="BV122">
        <v>533.37199999999996</v>
      </c>
      <c r="BW122">
        <v>2116.41</v>
      </c>
      <c r="BX122">
        <v>0</v>
      </c>
      <c r="BY122">
        <v>0</v>
      </c>
      <c r="BZ122">
        <v>-3803.19</v>
      </c>
      <c r="CA122">
        <v>395.20800000000003</v>
      </c>
      <c r="CB122">
        <v>777.09400000000005</v>
      </c>
      <c r="CC122">
        <v>2025.88</v>
      </c>
      <c r="CD122">
        <v>96.498500000000007</v>
      </c>
      <c r="CE122">
        <v>2141.27</v>
      </c>
      <c r="CF122">
        <v>2649.78</v>
      </c>
      <c r="CG122">
        <v>947.65300000000002</v>
      </c>
      <c r="CH122">
        <v>459.65199999999999</v>
      </c>
      <c r="CI122">
        <v>161.601</v>
      </c>
      <c r="CJ122">
        <v>43.1492</v>
      </c>
      <c r="CK122">
        <v>664.40200000000004</v>
      </c>
      <c r="CL122">
        <v>621.25300000000004</v>
      </c>
      <c r="CM122">
        <v>37.28</v>
      </c>
      <c r="CN122">
        <v>8.01</v>
      </c>
      <c r="CO122">
        <v>0</v>
      </c>
      <c r="CP122">
        <v>11.62</v>
      </c>
      <c r="CQ122">
        <v>-5.66</v>
      </c>
      <c r="CR122">
        <v>1.73</v>
      </c>
      <c r="CS122">
        <v>6.2</v>
      </c>
      <c r="CT122">
        <v>8.39</v>
      </c>
      <c r="CU122">
        <v>0.43</v>
      </c>
      <c r="CV122">
        <v>68</v>
      </c>
      <c r="CW122">
        <v>56.91</v>
      </c>
      <c r="CX122">
        <v>25.95</v>
      </c>
      <c r="CY122">
        <v>1.05</v>
      </c>
      <c r="CZ122">
        <v>0</v>
      </c>
      <c r="DA122">
        <v>8.7899999999999991</v>
      </c>
      <c r="DB122">
        <v>-0.98</v>
      </c>
      <c r="DC122">
        <v>0.49</v>
      </c>
      <c r="DD122">
        <v>3.09</v>
      </c>
      <c r="DE122">
        <v>2.2200000000000002</v>
      </c>
      <c r="DF122">
        <v>0.13</v>
      </c>
      <c r="DG122">
        <v>40.74</v>
      </c>
      <c r="DH122">
        <v>0.12360699999999999</v>
      </c>
      <c r="DI122">
        <v>7.4319399999999997E-3</v>
      </c>
      <c r="DJ122">
        <v>0</v>
      </c>
      <c r="DK122">
        <v>0</v>
      </c>
      <c r="DL122">
        <v>0</v>
      </c>
      <c r="DM122">
        <v>4.5829399999999999E-2</v>
      </c>
      <c r="DN122">
        <v>7.1488499999999996E-2</v>
      </c>
      <c r="DO122">
        <v>0.24510499999999999</v>
      </c>
      <c r="DP122">
        <v>1.63343E-2</v>
      </c>
      <c r="DQ122">
        <v>0.50979600000000003</v>
      </c>
      <c r="DR122">
        <v>0.13103899999999999</v>
      </c>
      <c r="DS122" t="s">
        <v>689</v>
      </c>
      <c r="DT122" t="s">
        <v>700</v>
      </c>
      <c r="DU122" t="s">
        <v>701</v>
      </c>
      <c r="DV122" t="s">
        <v>455</v>
      </c>
      <c r="DW122">
        <v>4.7208300000000002E-2</v>
      </c>
      <c r="DX122">
        <v>4.72355E-2</v>
      </c>
      <c r="EC122">
        <v>6.52</v>
      </c>
      <c r="ED122">
        <v>37.24</v>
      </c>
      <c r="EE122">
        <v>10.46</v>
      </c>
      <c r="EF122">
        <v>46.45</v>
      </c>
      <c r="EG122">
        <v>1.3</v>
      </c>
      <c r="EH122">
        <v>27.18</v>
      </c>
      <c r="EI122">
        <v>2.0099999999999998</v>
      </c>
      <c r="EJ122">
        <v>33.78</v>
      </c>
      <c r="EL122">
        <v>1</v>
      </c>
      <c r="EM122">
        <v>2.4206400000000001</v>
      </c>
      <c r="EP122">
        <v>2</v>
      </c>
      <c r="EQ122">
        <v>2</v>
      </c>
      <c r="ER122">
        <v>39.210799999999999</v>
      </c>
      <c r="ES122">
        <v>59.413899999999998</v>
      </c>
      <c r="ET122">
        <v>51.3461</v>
      </c>
      <c r="EU122">
        <v>93.051500000000004</v>
      </c>
      <c r="EV122">
        <v>53.981499999999997</v>
      </c>
      <c r="EW122">
        <v>61.0642</v>
      </c>
      <c r="EX122">
        <v>0</v>
      </c>
      <c r="EY122">
        <v>0</v>
      </c>
      <c r="EZ122">
        <v>0</v>
      </c>
      <c r="FA122">
        <v>0</v>
      </c>
      <c r="FB122">
        <v>0</v>
      </c>
      <c r="FC122">
        <v>0</v>
      </c>
      <c r="FD122">
        <v>43.152700000000003</v>
      </c>
      <c r="FE122">
        <v>65.094700000000003</v>
      </c>
      <c r="FF122">
        <v>195.69200000000001</v>
      </c>
      <c r="FG122">
        <v>11.162000000000001</v>
      </c>
      <c r="FH122">
        <v>430.14699999999999</v>
      </c>
      <c r="FI122">
        <v>1977.73</v>
      </c>
      <c r="FJ122">
        <v>944.96299999999997</v>
      </c>
      <c r="FK122">
        <v>0</v>
      </c>
      <c r="FL122">
        <v>252.315</v>
      </c>
      <c r="FM122">
        <v>3175.01</v>
      </c>
      <c r="FN122">
        <v>84.405799999999999</v>
      </c>
      <c r="FO122">
        <v>92.271900000000002</v>
      </c>
      <c r="FP122">
        <v>0</v>
      </c>
      <c r="FQ122">
        <v>0</v>
      </c>
      <c r="FR122">
        <v>-86.648399999999995</v>
      </c>
      <c r="FS122">
        <v>43.152700000000003</v>
      </c>
      <c r="FT122">
        <v>65.106800000000007</v>
      </c>
      <c r="FU122">
        <v>195.69200000000001</v>
      </c>
      <c r="FV122">
        <v>11.162000000000001</v>
      </c>
      <c r="FW122">
        <v>405.14299999999997</v>
      </c>
      <c r="FX122">
        <v>2687.81</v>
      </c>
      <c r="FY122">
        <v>944.96299999999997</v>
      </c>
      <c r="FZ122">
        <v>252.315</v>
      </c>
      <c r="GA122">
        <v>3885.09</v>
      </c>
      <c r="GB122">
        <v>0</v>
      </c>
      <c r="GC122">
        <v>0</v>
      </c>
      <c r="GD122">
        <v>0</v>
      </c>
      <c r="GE122">
        <v>0</v>
      </c>
      <c r="GF122">
        <v>2.4206400000000001</v>
      </c>
      <c r="GG122">
        <v>3804.3</v>
      </c>
      <c r="GH122">
        <v>2098.6</v>
      </c>
      <c r="GI122">
        <v>55.163899999999998</v>
      </c>
      <c r="GJ122">
        <v>0</v>
      </c>
      <c r="GK122">
        <v>0</v>
      </c>
    </row>
    <row r="123" spans="1:193" x14ac:dyDescent="0.3">
      <c r="A123" s="110">
        <v>45966.856527777774</v>
      </c>
      <c r="B123" t="s">
        <v>812</v>
      </c>
      <c r="C123" t="s">
        <v>475</v>
      </c>
      <c r="D123">
        <v>12</v>
      </c>
      <c r="E123">
        <v>1</v>
      </c>
      <c r="F123">
        <v>1665</v>
      </c>
      <c r="G123" t="s">
        <v>452</v>
      </c>
      <c r="H123" t="s">
        <v>453</v>
      </c>
      <c r="I123">
        <v>6</v>
      </c>
      <c r="J123">
        <v>0.52</v>
      </c>
      <c r="L123">
        <v>200</v>
      </c>
      <c r="M123">
        <v>266.56900000000002</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v>
      </c>
      <c r="AB123">
        <v>297.661</v>
      </c>
      <c r="AC123">
        <v>161.601</v>
      </c>
      <c r="AD123">
        <v>0</v>
      </c>
      <c r="AE123">
        <v>43.1492</v>
      </c>
      <c r="AF123">
        <v>502.41199999999998</v>
      </c>
      <c r="AG123">
        <v>459.26299999999998</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6.24696E-2</v>
      </c>
      <c r="BI123">
        <v>4.6747899999999998E-3</v>
      </c>
      <c r="BJ123">
        <v>0</v>
      </c>
      <c r="BK123">
        <v>0</v>
      </c>
      <c r="BL123">
        <v>0</v>
      </c>
      <c r="BM123">
        <v>0</v>
      </c>
      <c r="BN123">
        <v>0</v>
      </c>
      <c r="BO123">
        <v>0</v>
      </c>
      <c r="BP123">
        <v>4.5829399999999999E-2</v>
      </c>
      <c r="BQ123">
        <v>7.1515200000000001E-2</v>
      </c>
      <c r="BR123">
        <v>0.24510499999999999</v>
      </c>
      <c r="BS123">
        <v>1.63343E-2</v>
      </c>
      <c r="BT123">
        <v>0.44592799999999999</v>
      </c>
      <c r="BU123">
        <v>6.7144400000000007E-2</v>
      </c>
      <c r="BV123">
        <v>287.584</v>
      </c>
      <c r="BW123">
        <v>1285.49</v>
      </c>
      <c r="BX123">
        <v>0</v>
      </c>
      <c r="BY123">
        <v>0</v>
      </c>
      <c r="BZ123">
        <v>-3803.19</v>
      </c>
      <c r="CA123">
        <v>395.20800000000003</v>
      </c>
      <c r="CB123">
        <v>777.197</v>
      </c>
      <c r="CC123">
        <v>2025.88</v>
      </c>
      <c r="CD123">
        <v>96.498500000000007</v>
      </c>
      <c r="CE123">
        <v>1064.67</v>
      </c>
      <c r="CF123">
        <v>1573.07</v>
      </c>
      <c r="CG123">
        <v>593.66</v>
      </c>
      <c r="CH123">
        <v>363.87700000000001</v>
      </c>
      <c r="CI123">
        <v>161.601</v>
      </c>
      <c r="CJ123">
        <v>43.1492</v>
      </c>
      <c r="CK123">
        <v>568.62800000000004</v>
      </c>
      <c r="CL123">
        <v>525.47799999999995</v>
      </c>
      <c r="CM123">
        <v>28.89</v>
      </c>
      <c r="CN123">
        <v>5.04</v>
      </c>
      <c r="CO123">
        <v>0</v>
      </c>
      <c r="CP123">
        <v>11.62</v>
      </c>
      <c r="CQ123">
        <v>-5.48</v>
      </c>
      <c r="CR123">
        <v>1.73</v>
      </c>
      <c r="CS123">
        <v>6.2</v>
      </c>
      <c r="CT123">
        <v>8.39</v>
      </c>
      <c r="CU123">
        <v>0.43</v>
      </c>
      <c r="CV123">
        <v>56.82</v>
      </c>
      <c r="CW123">
        <v>45.55</v>
      </c>
      <c r="CX123">
        <v>20.309999999999999</v>
      </c>
      <c r="CY123">
        <v>0.68</v>
      </c>
      <c r="CZ123">
        <v>0</v>
      </c>
      <c r="DA123">
        <v>8.7899999999999991</v>
      </c>
      <c r="DB123">
        <v>-0.98</v>
      </c>
      <c r="DC123">
        <v>0.49</v>
      </c>
      <c r="DD123">
        <v>3.09</v>
      </c>
      <c r="DE123">
        <v>2.2200000000000002</v>
      </c>
      <c r="DF123">
        <v>0.13</v>
      </c>
      <c r="DG123">
        <v>34.729999999999997</v>
      </c>
      <c r="DH123">
        <v>6.8237599999999995E-2</v>
      </c>
      <c r="DI123">
        <v>5.7398299999999996E-3</v>
      </c>
      <c r="DJ123">
        <v>0</v>
      </c>
      <c r="DK123">
        <v>0</v>
      </c>
      <c r="DL123">
        <v>0</v>
      </c>
      <c r="DM123">
        <v>4.5829399999999999E-2</v>
      </c>
      <c r="DN123">
        <v>7.1491100000000002E-2</v>
      </c>
      <c r="DO123">
        <v>0.24510499999999999</v>
      </c>
      <c r="DP123">
        <v>1.63343E-2</v>
      </c>
      <c r="DQ123">
        <v>0.452737</v>
      </c>
      <c r="DR123">
        <v>7.3977500000000002E-2</v>
      </c>
      <c r="DS123" t="s">
        <v>689</v>
      </c>
      <c r="DT123" t="s">
        <v>700</v>
      </c>
      <c r="DU123" t="s">
        <v>701</v>
      </c>
      <c r="DV123" t="s">
        <v>455</v>
      </c>
      <c r="DW123">
        <v>6.8090299999999998E-3</v>
      </c>
      <c r="DX123">
        <v>6.8330999999999999E-3</v>
      </c>
      <c r="EC123">
        <v>5.38</v>
      </c>
      <c r="ED123">
        <v>34.17</v>
      </c>
      <c r="EE123">
        <v>6.36</v>
      </c>
      <c r="EF123">
        <v>39.19</v>
      </c>
      <c r="EG123">
        <v>1.06</v>
      </c>
      <c r="EH123">
        <v>24.98</v>
      </c>
      <c r="EI123">
        <v>1.2</v>
      </c>
      <c r="EJ123">
        <v>28.58</v>
      </c>
      <c r="EL123">
        <v>1</v>
      </c>
      <c r="EM123">
        <v>2.4206400000000001</v>
      </c>
      <c r="EP123">
        <v>2</v>
      </c>
      <c r="EQ123">
        <v>2</v>
      </c>
      <c r="ER123">
        <v>38.542299999999997</v>
      </c>
      <c r="ES123">
        <v>57.284500000000001</v>
      </c>
      <c r="ET123">
        <v>40.617199999999997</v>
      </c>
      <c r="EU123">
        <v>63.722299999999997</v>
      </c>
      <c r="EV123">
        <v>42.141100000000002</v>
      </c>
      <c r="EW123">
        <v>51.169899999999998</v>
      </c>
      <c r="EX123">
        <v>0</v>
      </c>
      <c r="EY123">
        <v>0</v>
      </c>
      <c r="EZ123">
        <v>0</v>
      </c>
      <c r="FA123">
        <v>0</v>
      </c>
      <c r="FB123">
        <v>0</v>
      </c>
      <c r="FC123">
        <v>0</v>
      </c>
      <c r="FD123">
        <v>43.152700000000003</v>
      </c>
      <c r="FE123">
        <v>65.094700000000003</v>
      </c>
      <c r="FF123">
        <v>195.69200000000001</v>
      </c>
      <c r="FG123">
        <v>11.162000000000001</v>
      </c>
      <c r="FH123">
        <v>408.41300000000001</v>
      </c>
      <c r="FI123">
        <v>1740.57</v>
      </c>
      <c r="FJ123">
        <v>944.96299999999997</v>
      </c>
      <c r="FK123">
        <v>0</v>
      </c>
      <c r="FL123">
        <v>252.315</v>
      </c>
      <c r="FM123">
        <v>2937.85</v>
      </c>
      <c r="FN123">
        <v>45.472700000000003</v>
      </c>
      <c r="FO123">
        <v>59.588500000000003</v>
      </c>
      <c r="FP123">
        <v>0</v>
      </c>
      <c r="FQ123">
        <v>0</v>
      </c>
      <c r="FR123">
        <v>-86.648399999999995</v>
      </c>
      <c r="FS123">
        <v>43.152700000000003</v>
      </c>
      <c r="FT123">
        <v>65.110299999999995</v>
      </c>
      <c r="FU123">
        <v>195.69200000000001</v>
      </c>
      <c r="FV123">
        <v>11.162000000000001</v>
      </c>
      <c r="FW123">
        <v>333.53</v>
      </c>
      <c r="FX123">
        <v>2127.77</v>
      </c>
      <c r="FY123">
        <v>944.96299999999997</v>
      </c>
      <c r="FZ123">
        <v>252.315</v>
      </c>
      <c r="GA123">
        <v>3325.05</v>
      </c>
      <c r="GB123">
        <v>0</v>
      </c>
      <c r="GC123">
        <v>0</v>
      </c>
      <c r="GD123">
        <v>0</v>
      </c>
      <c r="GE123">
        <v>0</v>
      </c>
      <c r="GF123">
        <v>2.4206400000000001</v>
      </c>
      <c r="GG123">
        <v>3804.3</v>
      </c>
      <c r="GH123">
        <v>2163.33</v>
      </c>
      <c r="GI123">
        <v>56.865200000000002</v>
      </c>
      <c r="GJ123">
        <v>0</v>
      </c>
      <c r="GK123">
        <v>0</v>
      </c>
    </row>
    <row r="124" spans="1:193" x14ac:dyDescent="0.3">
      <c r="A124" s="110">
        <v>45966.856944444444</v>
      </c>
      <c r="B124" t="s">
        <v>813</v>
      </c>
      <c r="C124" t="s">
        <v>476</v>
      </c>
      <c r="D124">
        <v>12</v>
      </c>
      <c r="E124">
        <v>1</v>
      </c>
      <c r="F124">
        <v>1665</v>
      </c>
      <c r="G124" t="s">
        <v>452</v>
      </c>
      <c r="H124" t="s">
        <v>453</v>
      </c>
      <c r="I124">
        <v>16.59</v>
      </c>
      <c r="J124">
        <v>10.95</v>
      </c>
      <c r="L124">
        <v>516</v>
      </c>
      <c r="M124">
        <v>266.56900000000002</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v>
      </c>
      <c r="AB124">
        <v>297.661</v>
      </c>
      <c r="AC124">
        <v>161.601</v>
      </c>
      <c r="AD124">
        <v>0</v>
      </c>
      <c r="AE124">
        <v>43.1492</v>
      </c>
      <c r="AF124">
        <v>502.41199999999998</v>
      </c>
      <c r="AG124">
        <v>459.26299999999998</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6.24696E-2</v>
      </c>
      <c r="BI124">
        <v>4.6747899999999998E-3</v>
      </c>
      <c r="BJ124">
        <v>0</v>
      </c>
      <c r="BK124">
        <v>0</v>
      </c>
      <c r="BL124">
        <v>0</v>
      </c>
      <c r="BM124">
        <v>0</v>
      </c>
      <c r="BN124">
        <v>0</v>
      </c>
      <c r="BO124">
        <v>0</v>
      </c>
      <c r="BP124">
        <v>4.5829399999999999E-2</v>
      </c>
      <c r="BQ124">
        <v>7.1515200000000001E-2</v>
      </c>
      <c r="BR124">
        <v>0.24510499999999999</v>
      </c>
      <c r="BS124">
        <v>1.63343E-2</v>
      </c>
      <c r="BT124">
        <v>0.44592799999999999</v>
      </c>
      <c r="BU124">
        <v>6.7144400000000007E-2</v>
      </c>
      <c r="BV124">
        <v>533.37099999999998</v>
      </c>
      <c r="BW124">
        <v>1912.58</v>
      </c>
      <c r="BX124">
        <v>0</v>
      </c>
      <c r="BY124">
        <v>0</v>
      </c>
      <c r="BZ124">
        <v>-3803.19</v>
      </c>
      <c r="CA124">
        <v>395.20800000000003</v>
      </c>
      <c r="CB124">
        <v>777.09400000000005</v>
      </c>
      <c r="CC124">
        <v>2025.88</v>
      </c>
      <c r="CD124">
        <v>96.498500000000007</v>
      </c>
      <c r="CE124">
        <v>1937.44</v>
      </c>
      <c r="CF124">
        <v>2445.9499999999998</v>
      </c>
      <c r="CG124">
        <v>856.73</v>
      </c>
      <c r="CH124">
        <v>459.65199999999999</v>
      </c>
      <c r="CI124">
        <v>161.601</v>
      </c>
      <c r="CJ124">
        <v>43.1492</v>
      </c>
      <c r="CK124">
        <v>664.40300000000002</v>
      </c>
      <c r="CL124">
        <v>621.25400000000002</v>
      </c>
      <c r="CM124">
        <v>37.28</v>
      </c>
      <c r="CN124">
        <v>7.24</v>
      </c>
      <c r="CO124">
        <v>0</v>
      </c>
      <c r="CP124">
        <v>11.62</v>
      </c>
      <c r="CQ124">
        <v>-5.64</v>
      </c>
      <c r="CR124">
        <v>1.73</v>
      </c>
      <c r="CS124">
        <v>6.2</v>
      </c>
      <c r="CT124">
        <v>8.39</v>
      </c>
      <c r="CU124">
        <v>0.43</v>
      </c>
      <c r="CV124">
        <v>67.25</v>
      </c>
      <c r="CW124">
        <v>56.14</v>
      </c>
      <c r="CX124">
        <v>25.95</v>
      </c>
      <c r="CY124">
        <v>0.95</v>
      </c>
      <c r="CZ124">
        <v>0</v>
      </c>
      <c r="DA124">
        <v>8.7899999999999991</v>
      </c>
      <c r="DB124">
        <v>-0.98</v>
      </c>
      <c r="DC124">
        <v>0.49</v>
      </c>
      <c r="DD124">
        <v>3.09</v>
      </c>
      <c r="DE124">
        <v>2.2200000000000002</v>
      </c>
      <c r="DF124">
        <v>0.13</v>
      </c>
      <c r="DG124">
        <v>40.64</v>
      </c>
      <c r="DH124">
        <v>0.12360699999999999</v>
      </c>
      <c r="DI124">
        <v>6.7025599999999998E-3</v>
      </c>
      <c r="DJ124">
        <v>0</v>
      </c>
      <c r="DK124">
        <v>0</v>
      </c>
      <c r="DL124">
        <v>0</v>
      </c>
      <c r="DM124">
        <v>4.5829399999999999E-2</v>
      </c>
      <c r="DN124">
        <v>7.1488499999999996E-2</v>
      </c>
      <c r="DO124">
        <v>0.24510499999999999</v>
      </c>
      <c r="DP124">
        <v>1.63343E-2</v>
      </c>
      <c r="DQ124">
        <v>0.50906700000000005</v>
      </c>
      <c r="DR124">
        <v>0.13031000000000001</v>
      </c>
      <c r="DS124" t="s">
        <v>689</v>
      </c>
      <c r="DT124" t="s">
        <v>700</v>
      </c>
      <c r="DU124" t="s">
        <v>701</v>
      </c>
      <c r="DV124" t="s">
        <v>455</v>
      </c>
      <c r="DW124">
        <v>6.3138799999999995E-2</v>
      </c>
      <c r="DX124">
        <v>6.3165499999999999E-2</v>
      </c>
      <c r="EC124">
        <v>5.38</v>
      </c>
      <c r="ED124">
        <v>34.17</v>
      </c>
      <c r="EE124">
        <v>9.69</v>
      </c>
      <c r="EF124">
        <v>46.45</v>
      </c>
      <c r="EG124">
        <v>1.06</v>
      </c>
      <c r="EH124">
        <v>24.98</v>
      </c>
      <c r="EI124">
        <v>1.91</v>
      </c>
      <c r="EJ124">
        <v>33.78</v>
      </c>
      <c r="EL124">
        <v>1</v>
      </c>
      <c r="EM124">
        <v>2.4206400000000001</v>
      </c>
      <c r="EP124">
        <v>2</v>
      </c>
      <c r="EQ124">
        <v>2</v>
      </c>
      <c r="ER124">
        <v>38.542299999999997</v>
      </c>
      <c r="ES124">
        <v>57.284500000000001</v>
      </c>
      <c r="ET124">
        <v>51.3461</v>
      </c>
      <c r="EU124">
        <v>93.052000000000007</v>
      </c>
      <c r="EV124">
        <v>42.141100000000002</v>
      </c>
      <c r="EW124">
        <v>51.169899999999998</v>
      </c>
      <c r="EX124">
        <v>0</v>
      </c>
      <c r="EY124">
        <v>0</v>
      </c>
      <c r="EZ124">
        <v>0</v>
      </c>
      <c r="FA124">
        <v>0</v>
      </c>
      <c r="FB124">
        <v>0</v>
      </c>
      <c r="FC124">
        <v>0</v>
      </c>
      <c r="FD124">
        <v>43.152700000000003</v>
      </c>
      <c r="FE124">
        <v>65.094700000000003</v>
      </c>
      <c r="FF124">
        <v>195.69200000000001</v>
      </c>
      <c r="FG124">
        <v>11.162000000000001</v>
      </c>
      <c r="FH124">
        <v>408.41300000000001</v>
      </c>
      <c r="FI124">
        <v>1740.57</v>
      </c>
      <c r="FJ124">
        <v>944.96299999999997</v>
      </c>
      <c r="FK124">
        <v>0</v>
      </c>
      <c r="FL124">
        <v>252.315</v>
      </c>
      <c r="FM124">
        <v>2937.85</v>
      </c>
      <c r="FN124">
        <v>84.405900000000003</v>
      </c>
      <c r="FO124">
        <v>83.400599999999997</v>
      </c>
      <c r="FP124">
        <v>0</v>
      </c>
      <c r="FQ124">
        <v>0</v>
      </c>
      <c r="FR124">
        <v>-86.648399999999995</v>
      </c>
      <c r="FS124">
        <v>43.152700000000003</v>
      </c>
      <c r="FT124">
        <v>65.106800000000007</v>
      </c>
      <c r="FU124">
        <v>195.69200000000001</v>
      </c>
      <c r="FV124">
        <v>11.162000000000001</v>
      </c>
      <c r="FW124">
        <v>396.27199999999999</v>
      </c>
      <c r="FX124">
        <v>2687.82</v>
      </c>
      <c r="FY124">
        <v>944.96299999999997</v>
      </c>
      <c r="FZ124">
        <v>252.315</v>
      </c>
      <c r="GA124">
        <v>3885.1</v>
      </c>
      <c r="GB124">
        <v>0</v>
      </c>
      <c r="GC124">
        <v>0</v>
      </c>
      <c r="GD124">
        <v>0</v>
      </c>
      <c r="GE124">
        <v>0</v>
      </c>
      <c r="GF124">
        <v>2.4206400000000001</v>
      </c>
      <c r="GG124">
        <v>3804.3</v>
      </c>
      <c r="GH124">
        <v>2106.65</v>
      </c>
      <c r="GI124">
        <v>55.375500000000002</v>
      </c>
      <c r="GJ124">
        <v>0</v>
      </c>
      <c r="GK124">
        <v>0</v>
      </c>
    </row>
    <row r="125" spans="1:193" x14ac:dyDescent="0.3">
      <c r="A125" s="110">
        <v>45966.857627314814</v>
      </c>
      <c r="B125" t="s">
        <v>814</v>
      </c>
      <c r="D125">
        <v>1</v>
      </c>
      <c r="E125">
        <v>1</v>
      </c>
      <c r="F125">
        <v>2100</v>
      </c>
      <c r="G125" t="s">
        <v>452</v>
      </c>
      <c r="H125" t="s">
        <v>453</v>
      </c>
      <c r="I125">
        <v>0</v>
      </c>
      <c r="J125">
        <v>0</v>
      </c>
      <c r="K125">
        <v>4.07</v>
      </c>
      <c r="L125" t="s">
        <v>688</v>
      </c>
      <c r="M125">
        <v>3199.68</v>
      </c>
      <c r="N125">
        <v>0</v>
      </c>
      <c r="O125">
        <v>273.185</v>
      </c>
      <c r="P125">
        <v>1694.78</v>
      </c>
      <c r="Q125">
        <v>0</v>
      </c>
      <c r="R125">
        <v>-3765.72</v>
      </c>
      <c r="S125">
        <v>0</v>
      </c>
      <c r="T125">
        <v>0</v>
      </c>
      <c r="U125">
        <v>505.55700000000002</v>
      </c>
      <c r="V125">
        <v>1944.9</v>
      </c>
      <c r="W125">
        <v>2025.88</v>
      </c>
      <c r="X125">
        <v>119.621</v>
      </c>
      <c r="Y125">
        <v>5997.88</v>
      </c>
      <c r="Z125">
        <v>5167.6400000000003</v>
      </c>
      <c r="AB125">
        <v>0</v>
      </c>
      <c r="AC125">
        <v>0</v>
      </c>
      <c r="AD125">
        <v>0</v>
      </c>
      <c r="AE125">
        <v>0</v>
      </c>
      <c r="AF125">
        <v>0</v>
      </c>
      <c r="AG125">
        <v>0</v>
      </c>
      <c r="AH125">
        <v>11.74</v>
      </c>
      <c r="AI125">
        <v>0</v>
      </c>
      <c r="AJ125">
        <v>0.87</v>
      </c>
      <c r="AK125">
        <v>5.49</v>
      </c>
      <c r="AL125">
        <v>0</v>
      </c>
      <c r="AM125">
        <v>-5.75</v>
      </c>
      <c r="AN125">
        <v>0</v>
      </c>
      <c r="AO125">
        <v>0</v>
      </c>
      <c r="AP125">
        <v>1.78</v>
      </c>
      <c r="AQ125">
        <v>6.14</v>
      </c>
      <c r="AR125">
        <v>6.7</v>
      </c>
      <c r="AS125">
        <v>0.42</v>
      </c>
      <c r="AT125">
        <v>27.39</v>
      </c>
      <c r="AU125">
        <v>18.100000000000001</v>
      </c>
      <c r="AV125">
        <v>4.1500000000000004</v>
      </c>
      <c r="AW125">
        <v>0</v>
      </c>
      <c r="AX125">
        <v>0.22</v>
      </c>
      <c r="AY125">
        <v>1.35</v>
      </c>
      <c r="AZ125">
        <v>-0.85</v>
      </c>
      <c r="BA125">
        <v>0</v>
      </c>
      <c r="BB125">
        <v>0</v>
      </c>
      <c r="BC125">
        <v>0.5</v>
      </c>
      <c r="BD125">
        <v>1.4</v>
      </c>
      <c r="BE125">
        <v>1.76</v>
      </c>
      <c r="BF125">
        <v>0.12</v>
      </c>
      <c r="BG125">
        <v>8.65</v>
      </c>
      <c r="BH125">
        <v>0.71032600000000001</v>
      </c>
      <c r="BI125">
        <v>0</v>
      </c>
      <c r="BJ125">
        <v>3.1194800000000002E-2</v>
      </c>
      <c r="BK125">
        <v>0.15768299999999999</v>
      </c>
      <c r="BL125">
        <v>0</v>
      </c>
      <c r="BM125">
        <v>-6.2582200000000001E-3</v>
      </c>
      <c r="BN125">
        <v>0</v>
      </c>
      <c r="BO125">
        <v>0</v>
      </c>
      <c r="BP125">
        <v>5.8625900000000002E-2</v>
      </c>
      <c r="BQ125">
        <v>0.14652599999999999</v>
      </c>
      <c r="BR125">
        <v>0.24510499999999999</v>
      </c>
      <c r="BS125">
        <v>2.02483E-2</v>
      </c>
      <c r="BT125">
        <v>1.3634500000000001</v>
      </c>
      <c r="BU125">
        <v>0.899204</v>
      </c>
      <c r="BV125">
        <v>3200.15</v>
      </c>
      <c r="BW125">
        <v>0</v>
      </c>
      <c r="BX125">
        <v>273.185</v>
      </c>
      <c r="BY125">
        <v>1694.78</v>
      </c>
      <c r="BZ125">
        <v>-3765.72</v>
      </c>
      <c r="CA125">
        <v>505.55700000000002</v>
      </c>
      <c r="CB125">
        <v>1944.9</v>
      </c>
      <c r="CC125">
        <v>2025.88</v>
      </c>
      <c r="CD125">
        <v>119.621</v>
      </c>
      <c r="CE125">
        <v>5998.34</v>
      </c>
      <c r="CF125">
        <v>5168.1099999999997</v>
      </c>
      <c r="CH125">
        <v>0</v>
      </c>
      <c r="CI125">
        <v>0</v>
      </c>
      <c r="CJ125">
        <v>0</v>
      </c>
      <c r="CK125">
        <v>0</v>
      </c>
      <c r="CL125">
        <v>0</v>
      </c>
      <c r="CM125">
        <v>11.74</v>
      </c>
      <c r="CN125">
        <v>0</v>
      </c>
      <c r="CO125">
        <v>0.87</v>
      </c>
      <c r="CP125">
        <v>5.49</v>
      </c>
      <c r="CQ125">
        <v>-5.75</v>
      </c>
      <c r="CR125">
        <v>1.78</v>
      </c>
      <c r="CS125">
        <v>6.14</v>
      </c>
      <c r="CT125">
        <v>6.7</v>
      </c>
      <c r="CU125">
        <v>0.42</v>
      </c>
      <c r="CV125">
        <v>27.39</v>
      </c>
      <c r="CW125">
        <v>18.100000000000001</v>
      </c>
      <c r="CX125">
        <v>4.13</v>
      </c>
      <c r="CY125">
        <v>0</v>
      </c>
      <c r="CZ125">
        <v>0.22</v>
      </c>
      <c r="DA125">
        <v>5.44</v>
      </c>
      <c r="DB125">
        <v>-0.85</v>
      </c>
      <c r="DC125">
        <v>0.5</v>
      </c>
      <c r="DD125">
        <v>1.4</v>
      </c>
      <c r="DE125">
        <v>1.76</v>
      </c>
      <c r="DF125">
        <v>0.12</v>
      </c>
      <c r="DG125">
        <v>12.72</v>
      </c>
      <c r="DH125">
        <v>0.71044200000000002</v>
      </c>
      <c r="DI125">
        <v>0</v>
      </c>
      <c r="DJ125">
        <v>3.1194800000000002E-2</v>
      </c>
      <c r="DK125">
        <v>0.15768299999999999</v>
      </c>
      <c r="DL125">
        <v>-6.2582200000000001E-3</v>
      </c>
      <c r="DM125">
        <v>5.8625900000000002E-2</v>
      </c>
      <c r="DN125">
        <v>0.14652599999999999</v>
      </c>
      <c r="DO125">
        <v>0.24510499999999999</v>
      </c>
      <c r="DP125">
        <v>2.02483E-2</v>
      </c>
      <c r="DQ125">
        <v>1.3635699999999999</v>
      </c>
      <c r="DR125">
        <v>0.89932000000000001</v>
      </c>
      <c r="DS125" t="s">
        <v>689</v>
      </c>
      <c r="DT125" t="s">
        <v>700</v>
      </c>
      <c r="DU125" t="s">
        <v>701</v>
      </c>
      <c r="DV125" t="s">
        <v>455</v>
      </c>
      <c r="DW125">
        <v>1.16548E-4</v>
      </c>
      <c r="DX125">
        <v>1.16537E-4</v>
      </c>
      <c r="EC125">
        <v>18.100000000000001</v>
      </c>
      <c r="ED125">
        <v>0</v>
      </c>
      <c r="EE125">
        <v>18.100000000000001</v>
      </c>
      <c r="EF125">
        <v>0</v>
      </c>
      <c r="EG125">
        <v>5.72</v>
      </c>
      <c r="EH125">
        <v>0</v>
      </c>
      <c r="EI125">
        <v>4.41</v>
      </c>
      <c r="EJ125">
        <v>5.38</v>
      </c>
      <c r="EK125">
        <v>1</v>
      </c>
      <c r="EL125">
        <v>1</v>
      </c>
      <c r="EM125">
        <v>2.9352999999999998</v>
      </c>
      <c r="EP125">
        <v>1</v>
      </c>
      <c r="EQ125">
        <v>1</v>
      </c>
      <c r="ER125">
        <v>31.504000000000001</v>
      </c>
      <c r="ES125">
        <v>31.963999999999999</v>
      </c>
      <c r="ET125">
        <v>31.457000000000001</v>
      </c>
      <c r="EU125">
        <v>31.915299999999998</v>
      </c>
      <c r="EV125">
        <v>922.65700000000004</v>
      </c>
      <c r="EW125">
        <v>0</v>
      </c>
      <c r="EX125">
        <v>49.2879</v>
      </c>
      <c r="EY125">
        <v>300.34899999999999</v>
      </c>
      <c r="EZ125">
        <v>0</v>
      </c>
      <c r="FA125">
        <v>-284.72199999999998</v>
      </c>
      <c r="FB125">
        <v>0</v>
      </c>
      <c r="FC125">
        <v>0</v>
      </c>
      <c r="FD125">
        <v>110.404</v>
      </c>
      <c r="FE125">
        <v>310.32299999999998</v>
      </c>
      <c r="FF125">
        <v>391.38499999999999</v>
      </c>
      <c r="FG125">
        <v>27.673200000000001</v>
      </c>
      <c r="FH125">
        <v>1827.36</v>
      </c>
      <c r="FI125">
        <v>0</v>
      </c>
      <c r="FJ125">
        <v>0</v>
      </c>
      <c r="FK125">
        <v>0</v>
      </c>
      <c r="FL125">
        <v>0</v>
      </c>
      <c r="FM125">
        <v>0</v>
      </c>
      <c r="FN125">
        <v>461.399</v>
      </c>
      <c r="FO125">
        <v>0</v>
      </c>
      <c r="FP125">
        <v>24.643999999999998</v>
      </c>
      <c r="FQ125">
        <v>150.17500000000001</v>
      </c>
      <c r="FR125">
        <v>-94.907399999999996</v>
      </c>
      <c r="FS125">
        <v>55.201799999999999</v>
      </c>
      <c r="FT125">
        <v>155.161</v>
      </c>
      <c r="FU125">
        <v>195.69200000000001</v>
      </c>
      <c r="FV125">
        <v>13.836600000000001</v>
      </c>
      <c r="FW125">
        <v>961.20299999999997</v>
      </c>
      <c r="FX125">
        <v>0</v>
      </c>
      <c r="FY125">
        <v>0</v>
      </c>
      <c r="FZ125">
        <v>0</v>
      </c>
      <c r="GA125">
        <v>0</v>
      </c>
      <c r="GB125">
        <v>2.9352999999999998</v>
      </c>
      <c r="GC125">
        <v>3766.82</v>
      </c>
      <c r="GD125">
        <v>1533.08</v>
      </c>
      <c r="GE125">
        <v>40.699399999999997</v>
      </c>
      <c r="GF125">
        <v>2.9352999999999998</v>
      </c>
      <c r="GG125">
        <v>3766.82</v>
      </c>
      <c r="GH125">
        <v>1533.08</v>
      </c>
      <c r="GI125">
        <v>40.6995</v>
      </c>
      <c r="GJ125">
        <v>0</v>
      </c>
      <c r="GK125">
        <v>0</v>
      </c>
    </row>
    <row r="126" spans="1:193" x14ac:dyDescent="0.3">
      <c r="A126" s="110">
        <v>45966.858287037037</v>
      </c>
      <c r="B126" t="s">
        <v>815</v>
      </c>
      <c r="D126">
        <v>2</v>
      </c>
      <c r="E126">
        <v>1</v>
      </c>
      <c r="F126">
        <v>2100</v>
      </c>
      <c r="G126" t="s">
        <v>452</v>
      </c>
      <c r="H126" t="s">
        <v>453</v>
      </c>
      <c r="I126">
        <v>0</v>
      </c>
      <c r="J126">
        <v>0</v>
      </c>
      <c r="K126">
        <v>4.09</v>
      </c>
      <c r="L126" t="s">
        <v>688</v>
      </c>
      <c r="M126">
        <v>2035.46</v>
      </c>
      <c r="N126">
        <v>0</v>
      </c>
      <c r="O126">
        <v>276.71899999999999</v>
      </c>
      <c r="P126">
        <v>1434.74</v>
      </c>
      <c r="Q126">
        <v>0</v>
      </c>
      <c r="R126">
        <v>-3826.93</v>
      </c>
      <c r="S126">
        <v>0</v>
      </c>
      <c r="T126">
        <v>0</v>
      </c>
      <c r="U126">
        <v>505.55700000000002</v>
      </c>
      <c r="V126">
        <v>1975.1</v>
      </c>
      <c r="W126">
        <v>2025.88</v>
      </c>
      <c r="X126">
        <v>119.621</v>
      </c>
      <c r="Y126">
        <v>4546.16</v>
      </c>
      <c r="Z126">
        <v>3746.92</v>
      </c>
      <c r="AB126">
        <v>0</v>
      </c>
      <c r="AC126">
        <v>0</v>
      </c>
      <c r="AD126">
        <v>0</v>
      </c>
      <c r="AE126">
        <v>0</v>
      </c>
      <c r="AF126">
        <v>0</v>
      </c>
      <c r="AG126">
        <v>0</v>
      </c>
      <c r="AH126">
        <v>7.87</v>
      </c>
      <c r="AI126">
        <v>0</v>
      </c>
      <c r="AJ126">
        <v>0.88</v>
      </c>
      <c r="AK126">
        <v>4.6399999999999997</v>
      </c>
      <c r="AL126">
        <v>0</v>
      </c>
      <c r="AM126">
        <v>-5.85</v>
      </c>
      <c r="AN126">
        <v>0</v>
      </c>
      <c r="AO126">
        <v>0</v>
      </c>
      <c r="AP126">
        <v>1.77</v>
      </c>
      <c r="AQ126">
        <v>6.23</v>
      </c>
      <c r="AR126">
        <v>6.7</v>
      </c>
      <c r="AS126">
        <v>0.42</v>
      </c>
      <c r="AT126">
        <v>22.66</v>
      </c>
      <c r="AU126">
        <v>13.39</v>
      </c>
      <c r="AV126">
        <v>2.99</v>
      </c>
      <c r="AW126">
        <v>0</v>
      </c>
      <c r="AX126">
        <v>0.22</v>
      </c>
      <c r="AY126">
        <v>1.17</v>
      </c>
      <c r="AZ126">
        <v>-0.83</v>
      </c>
      <c r="BA126">
        <v>0</v>
      </c>
      <c r="BB126">
        <v>0</v>
      </c>
      <c r="BC126">
        <v>0.5</v>
      </c>
      <c r="BD126">
        <v>1.42</v>
      </c>
      <c r="BE126">
        <v>1.76</v>
      </c>
      <c r="BF126">
        <v>0.12</v>
      </c>
      <c r="BG126">
        <v>7.35</v>
      </c>
      <c r="BH126">
        <v>0.57795799999999997</v>
      </c>
      <c r="BI126">
        <v>0</v>
      </c>
      <c r="BJ126">
        <v>3.1598399999999999E-2</v>
      </c>
      <c r="BK126">
        <v>0.14350299999999999</v>
      </c>
      <c r="BL126">
        <v>0</v>
      </c>
      <c r="BM126">
        <v>-6.7231000000000001E-3</v>
      </c>
      <c r="BN126">
        <v>0</v>
      </c>
      <c r="BO126">
        <v>0</v>
      </c>
      <c r="BP126">
        <v>5.8625900000000002E-2</v>
      </c>
      <c r="BQ126">
        <v>0.14877899999999999</v>
      </c>
      <c r="BR126">
        <v>0.24510499999999999</v>
      </c>
      <c r="BS126">
        <v>2.02483E-2</v>
      </c>
      <c r="BT126">
        <v>1.21909</v>
      </c>
      <c r="BU126">
        <v>0.75305999999999995</v>
      </c>
      <c r="BV126">
        <v>2035.54</v>
      </c>
      <c r="BW126">
        <v>0</v>
      </c>
      <c r="BX126">
        <v>276.71899999999999</v>
      </c>
      <c r="BY126">
        <v>1434.74</v>
      </c>
      <c r="BZ126">
        <v>-3826.93</v>
      </c>
      <c r="CA126">
        <v>505.55700000000002</v>
      </c>
      <c r="CB126">
        <v>1975.1</v>
      </c>
      <c r="CC126">
        <v>2025.88</v>
      </c>
      <c r="CD126">
        <v>119.621</v>
      </c>
      <c r="CE126">
        <v>4546.2299999999996</v>
      </c>
      <c r="CF126">
        <v>3747</v>
      </c>
      <c r="CH126">
        <v>0</v>
      </c>
      <c r="CI126">
        <v>0</v>
      </c>
      <c r="CJ126">
        <v>0</v>
      </c>
      <c r="CK126">
        <v>0</v>
      </c>
      <c r="CL126">
        <v>0</v>
      </c>
      <c r="CM126">
        <v>7.87</v>
      </c>
      <c r="CN126">
        <v>0</v>
      </c>
      <c r="CO126">
        <v>0.88</v>
      </c>
      <c r="CP126">
        <v>4.6399999999999997</v>
      </c>
      <c r="CQ126">
        <v>-5.85</v>
      </c>
      <c r="CR126">
        <v>1.77</v>
      </c>
      <c r="CS126">
        <v>6.23</v>
      </c>
      <c r="CT126">
        <v>6.7</v>
      </c>
      <c r="CU126">
        <v>0.42</v>
      </c>
      <c r="CV126">
        <v>22.66</v>
      </c>
      <c r="CW126">
        <v>13.39</v>
      </c>
      <c r="CX126">
        <v>2.96</v>
      </c>
      <c r="CY126">
        <v>0</v>
      </c>
      <c r="CZ126">
        <v>0.22</v>
      </c>
      <c r="DA126">
        <v>5.29</v>
      </c>
      <c r="DB126">
        <v>-0.83</v>
      </c>
      <c r="DC126">
        <v>0.5</v>
      </c>
      <c r="DD126">
        <v>1.42</v>
      </c>
      <c r="DE126">
        <v>1.76</v>
      </c>
      <c r="DF126">
        <v>0.12</v>
      </c>
      <c r="DG126">
        <v>11.44</v>
      </c>
      <c r="DH126">
        <v>0.57798099999999997</v>
      </c>
      <c r="DI126">
        <v>0</v>
      </c>
      <c r="DJ126">
        <v>3.1598399999999999E-2</v>
      </c>
      <c r="DK126">
        <v>0.14350299999999999</v>
      </c>
      <c r="DL126">
        <v>-6.7231000000000001E-3</v>
      </c>
      <c r="DM126">
        <v>5.8625900000000002E-2</v>
      </c>
      <c r="DN126">
        <v>0.14877899999999999</v>
      </c>
      <c r="DO126">
        <v>0.24510499999999999</v>
      </c>
      <c r="DP126">
        <v>2.02483E-2</v>
      </c>
      <c r="DQ126">
        <v>1.21912</v>
      </c>
      <c r="DR126">
        <v>0.75308200000000003</v>
      </c>
      <c r="DS126" t="s">
        <v>689</v>
      </c>
      <c r="DT126" t="s">
        <v>700</v>
      </c>
      <c r="DU126" t="s">
        <v>701</v>
      </c>
      <c r="DV126" t="s">
        <v>455</v>
      </c>
      <c r="DW126" s="117">
        <v>2.26508E-5</v>
      </c>
      <c r="DX126" s="117">
        <v>2.2644099999999999E-5</v>
      </c>
      <c r="EC126">
        <v>13.39</v>
      </c>
      <c r="ED126">
        <v>0</v>
      </c>
      <c r="EE126">
        <v>13.39</v>
      </c>
      <c r="EF126">
        <v>0</v>
      </c>
      <c r="EG126">
        <v>4.38</v>
      </c>
      <c r="EH126">
        <v>0</v>
      </c>
      <c r="EI126">
        <v>3.24</v>
      </c>
      <c r="EJ126">
        <v>5.23</v>
      </c>
      <c r="EK126">
        <v>1</v>
      </c>
      <c r="EL126">
        <v>1</v>
      </c>
      <c r="EM126">
        <v>2.5240999999999998</v>
      </c>
      <c r="EP126">
        <v>1</v>
      </c>
      <c r="EQ126">
        <v>1</v>
      </c>
      <c r="ER126">
        <v>33.234000000000002</v>
      </c>
      <c r="ES126">
        <v>33.728000000000002</v>
      </c>
      <c r="ET126">
        <v>33.221600000000002</v>
      </c>
      <c r="EU126">
        <v>33.715899999999998</v>
      </c>
      <c r="EV126">
        <v>663.57899999999995</v>
      </c>
      <c r="EW126">
        <v>0</v>
      </c>
      <c r="EX126">
        <v>49.925600000000003</v>
      </c>
      <c r="EY126">
        <v>259.70800000000003</v>
      </c>
      <c r="EZ126">
        <v>0</v>
      </c>
      <c r="FA126">
        <v>-276.53800000000001</v>
      </c>
      <c r="FB126">
        <v>0</v>
      </c>
      <c r="FC126">
        <v>0</v>
      </c>
      <c r="FD126">
        <v>110.404</v>
      </c>
      <c r="FE126">
        <v>314.74400000000003</v>
      </c>
      <c r="FF126">
        <v>391.38499999999999</v>
      </c>
      <c r="FG126">
        <v>27.673200000000001</v>
      </c>
      <c r="FH126">
        <v>1540.88</v>
      </c>
      <c r="FI126">
        <v>0</v>
      </c>
      <c r="FJ126">
        <v>0</v>
      </c>
      <c r="FK126">
        <v>0</v>
      </c>
      <c r="FL126">
        <v>0</v>
      </c>
      <c r="FM126">
        <v>0</v>
      </c>
      <c r="FN126">
        <v>331.803</v>
      </c>
      <c r="FO126">
        <v>0</v>
      </c>
      <c r="FP126">
        <v>24.962800000000001</v>
      </c>
      <c r="FQ126">
        <v>129.85400000000001</v>
      </c>
      <c r="FR126">
        <v>-92.179299999999998</v>
      </c>
      <c r="FS126">
        <v>55.201799999999999</v>
      </c>
      <c r="FT126">
        <v>157.37200000000001</v>
      </c>
      <c r="FU126">
        <v>195.69200000000001</v>
      </c>
      <c r="FV126">
        <v>13.836600000000001</v>
      </c>
      <c r="FW126">
        <v>816.54300000000001</v>
      </c>
      <c r="FX126">
        <v>0</v>
      </c>
      <c r="FY126">
        <v>0</v>
      </c>
      <c r="FZ126">
        <v>0</v>
      </c>
      <c r="GA126">
        <v>0</v>
      </c>
      <c r="GB126">
        <v>2.5240999999999998</v>
      </c>
      <c r="GC126">
        <v>3828.05</v>
      </c>
      <c r="GD126">
        <v>1557.58</v>
      </c>
      <c r="GE126">
        <v>40.688600000000001</v>
      </c>
      <c r="GF126">
        <v>2.5240999999999998</v>
      </c>
      <c r="GG126">
        <v>3828.05</v>
      </c>
      <c r="GH126">
        <v>1557.58</v>
      </c>
      <c r="GI126">
        <v>40.688600000000001</v>
      </c>
      <c r="GJ126">
        <v>0</v>
      </c>
      <c r="GK126">
        <v>0</v>
      </c>
    </row>
    <row r="127" spans="1:193" x14ac:dyDescent="0.3">
      <c r="A127" s="110">
        <v>45966.858935185184</v>
      </c>
      <c r="B127" t="s">
        <v>816</v>
      </c>
      <c r="D127">
        <v>3</v>
      </c>
      <c r="E127">
        <v>1</v>
      </c>
      <c r="F127">
        <v>2100</v>
      </c>
      <c r="G127" t="s">
        <v>452</v>
      </c>
      <c r="H127" t="s">
        <v>453</v>
      </c>
      <c r="I127">
        <v>0</v>
      </c>
      <c r="J127">
        <v>0</v>
      </c>
      <c r="K127">
        <v>4.1399999999999997</v>
      </c>
      <c r="L127" t="s">
        <v>688</v>
      </c>
      <c r="M127">
        <v>1151.5</v>
      </c>
      <c r="N127">
        <v>0</v>
      </c>
      <c r="O127">
        <v>276.71899999999999</v>
      </c>
      <c r="P127">
        <v>1340.55</v>
      </c>
      <c r="Q127">
        <v>0</v>
      </c>
      <c r="R127">
        <v>-3853.61</v>
      </c>
      <c r="S127">
        <v>0</v>
      </c>
      <c r="T127">
        <v>0</v>
      </c>
      <c r="U127">
        <v>505.55700000000002</v>
      </c>
      <c r="V127">
        <v>1973.28</v>
      </c>
      <c r="W127">
        <v>2025.88</v>
      </c>
      <c r="X127">
        <v>119.621</v>
      </c>
      <c r="Y127">
        <v>3539.5</v>
      </c>
      <c r="Z127">
        <v>2768.77</v>
      </c>
      <c r="AB127">
        <v>0</v>
      </c>
      <c r="AC127">
        <v>0</v>
      </c>
      <c r="AD127">
        <v>0</v>
      </c>
      <c r="AE127">
        <v>0</v>
      </c>
      <c r="AF127">
        <v>0</v>
      </c>
      <c r="AG127">
        <v>0</v>
      </c>
      <c r="AH127">
        <v>4.78</v>
      </c>
      <c r="AI127">
        <v>0</v>
      </c>
      <c r="AJ127">
        <v>0.88</v>
      </c>
      <c r="AK127">
        <v>4.3</v>
      </c>
      <c r="AL127">
        <v>0</v>
      </c>
      <c r="AM127">
        <v>-5.82</v>
      </c>
      <c r="AN127">
        <v>0</v>
      </c>
      <c r="AO127">
        <v>0</v>
      </c>
      <c r="AP127">
        <v>1.79</v>
      </c>
      <c r="AQ127">
        <v>6.18</v>
      </c>
      <c r="AR127">
        <v>6.7</v>
      </c>
      <c r="AS127">
        <v>0.42</v>
      </c>
      <c r="AT127">
        <v>19.23</v>
      </c>
      <c r="AU127">
        <v>9.9600000000000009</v>
      </c>
      <c r="AV127">
        <v>1.87</v>
      </c>
      <c r="AW127">
        <v>0</v>
      </c>
      <c r="AX127">
        <v>0.22</v>
      </c>
      <c r="AY127">
        <v>1.06</v>
      </c>
      <c r="AZ127">
        <v>-0.88</v>
      </c>
      <c r="BA127">
        <v>0</v>
      </c>
      <c r="BB127">
        <v>0</v>
      </c>
      <c r="BC127">
        <v>0.5</v>
      </c>
      <c r="BD127">
        <v>1.42</v>
      </c>
      <c r="BE127">
        <v>1.76</v>
      </c>
      <c r="BF127">
        <v>0.12</v>
      </c>
      <c r="BG127">
        <v>6.07</v>
      </c>
      <c r="BH127">
        <v>0.457816</v>
      </c>
      <c r="BI127">
        <v>0</v>
      </c>
      <c r="BJ127">
        <v>3.1598399999999999E-2</v>
      </c>
      <c r="BK127">
        <v>0.12568499999999999</v>
      </c>
      <c r="BL127">
        <v>0</v>
      </c>
      <c r="BM127">
        <v>-7.3240099999999997E-3</v>
      </c>
      <c r="BN127">
        <v>0</v>
      </c>
      <c r="BO127">
        <v>0</v>
      </c>
      <c r="BP127">
        <v>5.8625900000000002E-2</v>
      </c>
      <c r="BQ127">
        <v>0.14918899999999999</v>
      </c>
      <c r="BR127">
        <v>0.24510499999999999</v>
      </c>
      <c r="BS127">
        <v>2.02483E-2</v>
      </c>
      <c r="BT127">
        <v>1.08094</v>
      </c>
      <c r="BU127">
        <v>0.61509999999999998</v>
      </c>
      <c r="BV127">
        <v>1151.74</v>
      </c>
      <c r="BW127">
        <v>0</v>
      </c>
      <c r="BX127">
        <v>276.71899999999999</v>
      </c>
      <c r="BY127">
        <v>1340.55</v>
      </c>
      <c r="BZ127">
        <v>-3853.61</v>
      </c>
      <c r="CA127">
        <v>505.55700000000002</v>
      </c>
      <c r="CB127">
        <v>1973.28</v>
      </c>
      <c r="CC127">
        <v>2025.88</v>
      </c>
      <c r="CD127">
        <v>119.621</v>
      </c>
      <c r="CE127">
        <v>3539.74</v>
      </c>
      <c r="CF127">
        <v>2769.01</v>
      </c>
      <c r="CH127">
        <v>0</v>
      </c>
      <c r="CI127">
        <v>0</v>
      </c>
      <c r="CJ127">
        <v>0</v>
      </c>
      <c r="CK127">
        <v>0</v>
      </c>
      <c r="CL127">
        <v>0</v>
      </c>
      <c r="CM127">
        <v>4.78</v>
      </c>
      <c r="CN127">
        <v>0</v>
      </c>
      <c r="CO127">
        <v>0.88</v>
      </c>
      <c r="CP127">
        <v>4.3</v>
      </c>
      <c r="CQ127">
        <v>-5.82</v>
      </c>
      <c r="CR127">
        <v>1.79</v>
      </c>
      <c r="CS127">
        <v>6.18</v>
      </c>
      <c r="CT127">
        <v>6.7</v>
      </c>
      <c r="CU127">
        <v>0.42</v>
      </c>
      <c r="CV127">
        <v>19.23</v>
      </c>
      <c r="CW127">
        <v>9.9600000000000009</v>
      </c>
      <c r="CX127">
        <v>1.85</v>
      </c>
      <c r="CY127">
        <v>0</v>
      </c>
      <c r="CZ127">
        <v>0.22</v>
      </c>
      <c r="DA127">
        <v>5.22</v>
      </c>
      <c r="DB127">
        <v>-0.88</v>
      </c>
      <c r="DC127">
        <v>0.5</v>
      </c>
      <c r="DD127">
        <v>1.42</v>
      </c>
      <c r="DE127">
        <v>1.76</v>
      </c>
      <c r="DF127">
        <v>0.12</v>
      </c>
      <c r="DG127">
        <v>10.210000000000001</v>
      </c>
      <c r="DH127">
        <v>0.45791500000000002</v>
      </c>
      <c r="DI127">
        <v>0</v>
      </c>
      <c r="DJ127">
        <v>3.1598399999999999E-2</v>
      </c>
      <c r="DK127">
        <v>0.12568499999999999</v>
      </c>
      <c r="DL127">
        <v>-7.3240099999999997E-3</v>
      </c>
      <c r="DM127">
        <v>5.8625900000000002E-2</v>
      </c>
      <c r="DN127">
        <v>0.14918899999999999</v>
      </c>
      <c r="DO127">
        <v>0.24510499999999999</v>
      </c>
      <c r="DP127">
        <v>2.02483E-2</v>
      </c>
      <c r="DQ127">
        <v>1.08104</v>
      </c>
      <c r="DR127">
        <v>0.61519900000000005</v>
      </c>
      <c r="DS127" t="s">
        <v>689</v>
      </c>
      <c r="DT127" t="s">
        <v>700</v>
      </c>
      <c r="DU127" t="s">
        <v>701</v>
      </c>
      <c r="DV127" t="s">
        <v>455</v>
      </c>
      <c r="DW127" s="117">
        <v>9.8529499999999999E-5</v>
      </c>
      <c r="DX127" s="117">
        <v>9.8522499999999997E-5</v>
      </c>
      <c r="EC127">
        <v>9.9600000000000009</v>
      </c>
      <c r="ED127">
        <v>0</v>
      </c>
      <c r="EE127">
        <v>9.9600000000000009</v>
      </c>
      <c r="EF127">
        <v>0</v>
      </c>
      <c r="EG127">
        <v>3.15</v>
      </c>
      <c r="EH127">
        <v>0</v>
      </c>
      <c r="EI127">
        <v>2.13</v>
      </c>
      <c r="EJ127">
        <v>5.16</v>
      </c>
      <c r="EK127">
        <v>1</v>
      </c>
      <c r="EL127">
        <v>1</v>
      </c>
      <c r="EM127">
        <v>2.4388000000000001</v>
      </c>
      <c r="EP127">
        <v>1</v>
      </c>
      <c r="EQ127">
        <v>1</v>
      </c>
      <c r="ER127">
        <v>26.428000000000001</v>
      </c>
      <c r="ES127">
        <v>26.783999999999999</v>
      </c>
      <c r="ET127">
        <v>26.385400000000001</v>
      </c>
      <c r="EU127">
        <v>26.740200000000002</v>
      </c>
      <c r="EV127">
        <v>416.70499999999998</v>
      </c>
      <c r="EW127">
        <v>0</v>
      </c>
      <c r="EX127">
        <v>49.925600000000003</v>
      </c>
      <c r="EY127">
        <v>234.54599999999999</v>
      </c>
      <c r="EZ127">
        <v>0</v>
      </c>
      <c r="FA127">
        <v>-294.59500000000003</v>
      </c>
      <c r="FB127">
        <v>0</v>
      </c>
      <c r="FC127">
        <v>0</v>
      </c>
      <c r="FD127">
        <v>110.404</v>
      </c>
      <c r="FE127">
        <v>315.05200000000002</v>
      </c>
      <c r="FF127">
        <v>391.38499999999999</v>
      </c>
      <c r="FG127">
        <v>27.673200000000001</v>
      </c>
      <c r="FH127">
        <v>1251.0999999999999</v>
      </c>
      <c r="FI127">
        <v>0</v>
      </c>
      <c r="FJ127">
        <v>0</v>
      </c>
      <c r="FK127">
        <v>0</v>
      </c>
      <c r="FL127">
        <v>0</v>
      </c>
      <c r="FM127">
        <v>0</v>
      </c>
      <c r="FN127">
        <v>208.39599999999999</v>
      </c>
      <c r="FO127">
        <v>0</v>
      </c>
      <c r="FP127">
        <v>24.962800000000001</v>
      </c>
      <c r="FQ127">
        <v>117.273</v>
      </c>
      <c r="FR127">
        <v>-98.198300000000003</v>
      </c>
      <c r="FS127">
        <v>55.201799999999999</v>
      </c>
      <c r="FT127">
        <v>157.52600000000001</v>
      </c>
      <c r="FU127">
        <v>195.69200000000001</v>
      </c>
      <c r="FV127">
        <v>13.836600000000001</v>
      </c>
      <c r="FW127">
        <v>674.69100000000003</v>
      </c>
      <c r="FX127">
        <v>0</v>
      </c>
      <c r="FY127">
        <v>0</v>
      </c>
      <c r="FZ127">
        <v>0</v>
      </c>
      <c r="GA127">
        <v>0</v>
      </c>
      <c r="GB127">
        <v>2.4388000000000001</v>
      </c>
      <c r="GC127">
        <v>3854.73</v>
      </c>
      <c r="GD127">
        <v>1615.84</v>
      </c>
      <c r="GE127">
        <v>41.918399999999998</v>
      </c>
      <c r="GF127">
        <v>2.4388000000000001</v>
      </c>
      <c r="GG127">
        <v>3854.73</v>
      </c>
      <c r="GH127">
        <v>1615.85</v>
      </c>
      <c r="GI127">
        <v>41.918500000000002</v>
      </c>
      <c r="GJ127">
        <v>0</v>
      </c>
      <c r="GK127">
        <v>0</v>
      </c>
    </row>
    <row r="128" spans="1:193" x14ac:dyDescent="0.3">
      <c r="A128" s="110">
        <v>45966.859560185185</v>
      </c>
      <c r="B128" t="s">
        <v>817</v>
      </c>
      <c r="D128">
        <v>4</v>
      </c>
      <c r="E128">
        <v>1</v>
      </c>
      <c r="F128">
        <v>2100</v>
      </c>
      <c r="G128" t="s">
        <v>452</v>
      </c>
      <c r="H128" t="s">
        <v>453</v>
      </c>
      <c r="I128">
        <v>0</v>
      </c>
      <c r="J128">
        <v>0</v>
      </c>
      <c r="K128">
        <v>3.93</v>
      </c>
      <c r="L128">
        <v>13</v>
      </c>
      <c r="M128">
        <v>1649.82</v>
      </c>
      <c r="N128">
        <v>113.351</v>
      </c>
      <c r="O128">
        <v>277.42</v>
      </c>
      <c r="P128">
        <v>1308.78</v>
      </c>
      <c r="Q128">
        <v>0</v>
      </c>
      <c r="R128">
        <v>-4070.87</v>
      </c>
      <c r="S128">
        <v>0</v>
      </c>
      <c r="T128">
        <v>0</v>
      </c>
      <c r="U128">
        <v>505.55700000000002</v>
      </c>
      <c r="V128">
        <v>1997.26</v>
      </c>
      <c r="W128">
        <v>2025.88</v>
      </c>
      <c r="X128">
        <v>119.621</v>
      </c>
      <c r="Y128">
        <v>3926.83</v>
      </c>
      <c r="Z128">
        <v>3349.38</v>
      </c>
      <c r="AA128">
        <v>66.514300000000006</v>
      </c>
      <c r="AB128">
        <v>0</v>
      </c>
      <c r="AC128">
        <v>0</v>
      </c>
      <c r="AD128">
        <v>0</v>
      </c>
      <c r="AE128">
        <v>0</v>
      </c>
      <c r="AF128">
        <v>0</v>
      </c>
      <c r="AG128">
        <v>0</v>
      </c>
      <c r="AH128">
        <v>6.29</v>
      </c>
      <c r="AI128">
        <v>0.44</v>
      </c>
      <c r="AJ128">
        <v>0.89</v>
      </c>
      <c r="AK128">
        <v>4.17</v>
      </c>
      <c r="AL128">
        <v>0</v>
      </c>
      <c r="AM128">
        <v>-6.33</v>
      </c>
      <c r="AN128">
        <v>0</v>
      </c>
      <c r="AO128">
        <v>0</v>
      </c>
      <c r="AP128">
        <v>1.76</v>
      </c>
      <c r="AQ128">
        <v>6.22</v>
      </c>
      <c r="AR128">
        <v>6.66</v>
      </c>
      <c r="AS128">
        <v>0.42</v>
      </c>
      <c r="AT128">
        <v>20.52</v>
      </c>
      <c r="AU128">
        <v>11.79</v>
      </c>
      <c r="AV128">
        <v>2.5</v>
      </c>
      <c r="AW128">
        <v>7.0000000000000007E-2</v>
      </c>
      <c r="AX128">
        <v>0.23</v>
      </c>
      <c r="AY128">
        <v>1.0900000000000001</v>
      </c>
      <c r="AZ128">
        <v>-0.97</v>
      </c>
      <c r="BA128">
        <v>0</v>
      </c>
      <c r="BB128">
        <v>0</v>
      </c>
      <c r="BC128">
        <v>0.5</v>
      </c>
      <c r="BD128">
        <v>1.43</v>
      </c>
      <c r="BE128">
        <v>1.76</v>
      </c>
      <c r="BF128">
        <v>0.12</v>
      </c>
      <c r="BG128">
        <v>6.73</v>
      </c>
      <c r="BH128">
        <v>0.555338</v>
      </c>
      <c r="BI128">
        <v>0</v>
      </c>
      <c r="BJ128">
        <v>3.1678400000000002E-2</v>
      </c>
      <c r="BK128">
        <v>0.14335100000000001</v>
      </c>
      <c r="BL128">
        <v>0</v>
      </c>
      <c r="BM128">
        <v>-1.0412299999999999E-2</v>
      </c>
      <c r="BN128">
        <v>0</v>
      </c>
      <c r="BO128">
        <v>0</v>
      </c>
      <c r="BP128">
        <v>5.8625900000000002E-2</v>
      </c>
      <c r="BQ128">
        <v>0.15032200000000001</v>
      </c>
      <c r="BR128">
        <v>0.24510499999999999</v>
      </c>
      <c r="BS128">
        <v>2.02483E-2</v>
      </c>
      <c r="BT128">
        <v>1.1942600000000001</v>
      </c>
      <c r="BU128">
        <v>0.73036800000000002</v>
      </c>
      <c r="BV128">
        <v>1649.81</v>
      </c>
      <c r="BW128">
        <v>113.352</v>
      </c>
      <c r="BX128">
        <v>277.42</v>
      </c>
      <c r="BY128">
        <v>1308.78</v>
      </c>
      <c r="BZ128">
        <v>-4070.87</v>
      </c>
      <c r="CA128">
        <v>505.55700000000002</v>
      </c>
      <c r="CB128">
        <v>1997.26</v>
      </c>
      <c r="CC128">
        <v>2025.88</v>
      </c>
      <c r="CD128">
        <v>119.621</v>
      </c>
      <c r="CE128">
        <v>3926.82</v>
      </c>
      <c r="CF128">
        <v>3349.37</v>
      </c>
      <c r="CG128">
        <v>66.515000000000001</v>
      </c>
      <c r="CH128">
        <v>0</v>
      </c>
      <c r="CI128">
        <v>0</v>
      </c>
      <c r="CJ128">
        <v>0</v>
      </c>
      <c r="CK128">
        <v>0</v>
      </c>
      <c r="CL128">
        <v>0</v>
      </c>
      <c r="CM128">
        <v>6.29</v>
      </c>
      <c r="CN128">
        <v>0.44</v>
      </c>
      <c r="CO128">
        <v>0.89</v>
      </c>
      <c r="CP128">
        <v>4.17</v>
      </c>
      <c r="CQ128">
        <v>-6.33</v>
      </c>
      <c r="CR128">
        <v>1.76</v>
      </c>
      <c r="CS128">
        <v>6.22</v>
      </c>
      <c r="CT128">
        <v>6.66</v>
      </c>
      <c r="CU128">
        <v>0.42</v>
      </c>
      <c r="CV128">
        <v>20.52</v>
      </c>
      <c r="CW128">
        <v>11.79</v>
      </c>
      <c r="CX128">
        <v>2.48</v>
      </c>
      <c r="CY128">
        <v>7.0000000000000007E-2</v>
      </c>
      <c r="CZ128">
        <v>0.23</v>
      </c>
      <c r="DA128">
        <v>5.04</v>
      </c>
      <c r="DB128">
        <v>-0.97</v>
      </c>
      <c r="DC128">
        <v>0.5</v>
      </c>
      <c r="DD128">
        <v>1.43</v>
      </c>
      <c r="DE128">
        <v>1.76</v>
      </c>
      <c r="DF128">
        <v>0.12</v>
      </c>
      <c r="DG128">
        <v>10.66</v>
      </c>
      <c r="DH128">
        <v>0.55534099999999997</v>
      </c>
      <c r="DI128">
        <v>0</v>
      </c>
      <c r="DJ128">
        <v>3.1678400000000002E-2</v>
      </c>
      <c r="DK128">
        <v>0.14335100000000001</v>
      </c>
      <c r="DL128">
        <v>-1.0412299999999999E-2</v>
      </c>
      <c r="DM128">
        <v>5.8625900000000002E-2</v>
      </c>
      <c r="DN128">
        <v>0.15032200000000001</v>
      </c>
      <c r="DO128">
        <v>0.24510499999999999</v>
      </c>
      <c r="DP128">
        <v>2.02483E-2</v>
      </c>
      <c r="DQ128">
        <v>1.1942600000000001</v>
      </c>
      <c r="DR128">
        <v>0.73036999999999996</v>
      </c>
      <c r="DS128" t="s">
        <v>689</v>
      </c>
      <c r="DT128" t="s">
        <v>700</v>
      </c>
      <c r="DU128" t="s">
        <v>701</v>
      </c>
      <c r="DV128" t="s">
        <v>455</v>
      </c>
      <c r="DW128" s="117">
        <v>2.2790199999999998E-6</v>
      </c>
      <c r="DX128" s="117">
        <v>2.2914000000000002E-6</v>
      </c>
      <c r="EC128">
        <v>11.79</v>
      </c>
      <c r="ED128">
        <v>0</v>
      </c>
      <c r="EE128">
        <v>11.79</v>
      </c>
      <c r="EF128">
        <v>0</v>
      </c>
      <c r="EG128">
        <v>3.89</v>
      </c>
      <c r="EH128">
        <v>0</v>
      </c>
      <c r="EI128">
        <v>2.84</v>
      </c>
      <c r="EJ128">
        <v>4.9800000000000004</v>
      </c>
      <c r="EK128">
        <v>1</v>
      </c>
      <c r="EL128">
        <v>1</v>
      </c>
      <c r="EM128">
        <v>2.4405999999999999</v>
      </c>
      <c r="EP128">
        <v>1</v>
      </c>
      <c r="EQ128">
        <v>1</v>
      </c>
      <c r="ER128">
        <v>22.881</v>
      </c>
      <c r="ES128">
        <v>23.164000000000001</v>
      </c>
      <c r="ET128">
        <v>22.879000000000001</v>
      </c>
      <c r="EU128">
        <v>23.162299999999998</v>
      </c>
      <c r="EV128">
        <v>555.59400000000005</v>
      </c>
      <c r="EW128">
        <v>14.7615</v>
      </c>
      <c r="EX128">
        <v>50.052</v>
      </c>
      <c r="EY128">
        <v>241.881</v>
      </c>
      <c r="EZ128">
        <v>0</v>
      </c>
      <c r="FA128">
        <v>-323.601</v>
      </c>
      <c r="FB128">
        <v>0</v>
      </c>
      <c r="FC128">
        <v>0</v>
      </c>
      <c r="FD128">
        <v>110.404</v>
      </c>
      <c r="FE128">
        <v>317.81599999999997</v>
      </c>
      <c r="FF128">
        <v>391.38499999999999</v>
      </c>
      <c r="FG128">
        <v>27.673200000000001</v>
      </c>
      <c r="FH128">
        <v>1385.97</v>
      </c>
      <c r="FI128">
        <v>0</v>
      </c>
      <c r="FJ128">
        <v>0</v>
      </c>
      <c r="FK128">
        <v>0</v>
      </c>
      <c r="FL128">
        <v>0</v>
      </c>
      <c r="FM128">
        <v>0</v>
      </c>
      <c r="FN128">
        <v>277.79500000000002</v>
      </c>
      <c r="FO128">
        <v>7.3807900000000002</v>
      </c>
      <c r="FP128">
        <v>25.026</v>
      </c>
      <c r="FQ128">
        <v>120.94</v>
      </c>
      <c r="FR128">
        <v>-107.867</v>
      </c>
      <c r="FS128">
        <v>55.201799999999999</v>
      </c>
      <c r="FT128">
        <v>158.90799999999999</v>
      </c>
      <c r="FU128">
        <v>195.69200000000001</v>
      </c>
      <c r="FV128">
        <v>13.836600000000001</v>
      </c>
      <c r="FW128">
        <v>746.91399999999999</v>
      </c>
      <c r="FX128">
        <v>0</v>
      </c>
      <c r="FY128">
        <v>0</v>
      </c>
      <c r="FZ128">
        <v>0</v>
      </c>
      <c r="GA128">
        <v>0</v>
      </c>
      <c r="GB128">
        <v>2.4405999999999999</v>
      </c>
      <c r="GC128">
        <v>4072.06</v>
      </c>
      <c r="GD128">
        <v>1654.44</v>
      </c>
      <c r="GE128">
        <v>40.629100000000001</v>
      </c>
      <c r="GF128">
        <v>2.4405999999999999</v>
      </c>
      <c r="GG128">
        <v>4072.06</v>
      </c>
      <c r="GH128">
        <v>1654.44</v>
      </c>
      <c r="GI128">
        <v>40.629199999999997</v>
      </c>
      <c r="GJ128">
        <v>0</v>
      </c>
      <c r="GK128">
        <v>0</v>
      </c>
    </row>
    <row r="129" spans="1:193" x14ac:dyDescent="0.3">
      <c r="A129" s="110">
        <v>45966.860162037039</v>
      </c>
      <c r="B129" t="s">
        <v>818</v>
      </c>
      <c r="D129">
        <v>5</v>
      </c>
      <c r="E129">
        <v>1</v>
      </c>
      <c r="F129">
        <v>2100</v>
      </c>
      <c r="G129" t="s">
        <v>452</v>
      </c>
      <c r="H129" t="s">
        <v>453</v>
      </c>
      <c r="I129">
        <v>0</v>
      </c>
      <c r="J129">
        <v>0</v>
      </c>
      <c r="K129">
        <v>4.18</v>
      </c>
      <c r="L129" t="s">
        <v>688</v>
      </c>
      <c r="M129">
        <v>1014.86</v>
      </c>
      <c r="N129">
        <v>0</v>
      </c>
      <c r="O129">
        <v>275.22300000000001</v>
      </c>
      <c r="P129">
        <v>1350.46</v>
      </c>
      <c r="Q129">
        <v>0</v>
      </c>
      <c r="R129">
        <v>-3778.39</v>
      </c>
      <c r="S129">
        <v>0</v>
      </c>
      <c r="T129">
        <v>0</v>
      </c>
      <c r="U129">
        <v>505.55700000000002</v>
      </c>
      <c r="V129">
        <v>1974.38</v>
      </c>
      <c r="W129">
        <v>2025.88</v>
      </c>
      <c r="X129">
        <v>119.621</v>
      </c>
      <c r="Y129">
        <v>3487.6</v>
      </c>
      <c r="Z129">
        <v>2640.55</v>
      </c>
      <c r="AB129">
        <v>0</v>
      </c>
      <c r="AC129">
        <v>0</v>
      </c>
      <c r="AD129">
        <v>0</v>
      </c>
      <c r="AE129">
        <v>0</v>
      </c>
      <c r="AF129">
        <v>0</v>
      </c>
      <c r="AG129">
        <v>0</v>
      </c>
      <c r="AH129">
        <v>3.95</v>
      </c>
      <c r="AI129">
        <v>0</v>
      </c>
      <c r="AJ129">
        <v>0.88</v>
      </c>
      <c r="AK129">
        <v>4.3099999999999996</v>
      </c>
      <c r="AL129">
        <v>0</v>
      </c>
      <c r="AM129">
        <v>-6.01</v>
      </c>
      <c r="AN129">
        <v>0</v>
      </c>
      <c r="AO129">
        <v>0</v>
      </c>
      <c r="AP129">
        <v>1.78</v>
      </c>
      <c r="AQ129">
        <v>6.21</v>
      </c>
      <c r="AR129">
        <v>6.7</v>
      </c>
      <c r="AS129">
        <v>0.42</v>
      </c>
      <c r="AT129">
        <v>18.239999999999998</v>
      </c>
      <c r="AU129">
        <v>9.14</v>
      </c>
      <c r="AV129">
        <v>1.61</v>
      </c>
      <c r="AW129">
        <v>0</v>
      </c>
      <c r="AX129">
        <v>0.22</v>
      </c>
      <c r="AY129">
        <v>1.05</v>
      </c>
      <c r="AZ129">
        <v>-0.94</v>
      </c>
      <c r="BA129">
        <v>0</v>
      </c>
      <c r="BB129">
        <v>0</v>
      </c>
      <c r="BC129">
        <v>0.5</v>
      </c>
      <c r="BD129">
        <v>1.42</v>
      </c>
      <c r="BE129">
        <v>1.76</v>
      </c>
      <c r="BF129">
        <v>0.12</v>
      </c>
      <c r="BG129">
        <v>5.74</v>
      </c>
      <c r="BH129">
        <v>0.38198799999999999</v>
      </c>
      <c r="BI129">
        <v>0</v>
      </c>
      <c r="BJ129">
        <v>3.1427499999999997E-2</v>
      </c>
      <c r="BK129">
        <v>0.12667100000000001</v>
      </c>
      <c r="BL129">
        <v>0</v>
      </c>
      <c r="BM129">
        <v>-1.0965900000000001E-2</v>
      </c>
      <c r="BN129">
        <v>0</v>
      </c>
      <c r="BO129">
        <v>0</v>
      </c>
      <c r="BP129">
        <v>5.8625900000000002E-2</v>
      </c>
      <c r="BQ129">
        <v>0.14918200000000001</v>
      </c>
      <c r="BR129">
        <v>0.24510499999999999</v>
      </c>
      <c r="BS129">
        <v>2.02483E-2</v>
      </c>
      <c r="BT129">
        <v>1.0022800000000001</v>
      </c>
      <c r="BU129">
        <v>0.54008699999999998</v>
      </c>
      <c r="BV129">
        <v>1014.88</v>
      </c>
      <c r="BW129">
        <v>0</v>
      </c>
      <c r="BX129">
        <v>275.22300000000001</v>
      </c>
      <c r="BY129">
        <v>1350.46</v>
      </c>
      <c r="BZ129">
        <v>-3778.39</v>
      </c>
      <c r="CA129">
        <v>505.55700000000002</v>
      </c>
      <c r="CB129">
        <v>1974.38</v>
      </c>
      <c r="CC129">
        <v>2025.88</v>
      </c>
      <c r="CD129">
        <v>119.621</v>
      </c>
      <c r="CE129">
        <v>3487.61</v>
      </c>
      <c r="CF129">
        <v>2640.57</v>
      </c>
      <c r="CH129">
        <v>0</v>
      </c>
      <c r="CI129">
        <v>0</v>
      </c>
      <c r="CJ129">
        <v>0</v>
      </c>
      <c r="CK129">
        <v>0</v>
      </c>
      <c r="CL129">
        <v>0</v>
      </c>
      <c r="CM129">
        <v>3.95</v>
      </c>
      <c r="CN129">
        <v>0</v>
      </c>
      <c r="CO129">
        <v>0.88</v>
      </c>
      <c r="CP129">
        <v>4.3099999999999996</v>
      </c>
      <c r="CQ129">
        <v>-6.01</v>
      </c>
      <c r="CR129">
        <v>1.78</v>
      </c>
      <c r="CS129">
        <v>6.21</v>
      </c>
      <c r="CT129">
        <v>6.7</v>
      </c>
      <c r="CU129">
        <v>0.42</v>
      </c>
      <c r="CV129">
        <v>18.239999999999998</v>
      </c>
      <c r="CW129">
        <v>9.14</v>
      </c>
      <c r="CX129">
        <v>1.59</v>
      </c>
      <c r="CY129">
        <v>0</v>
      </c>
      <c r="CZ129">
        <v>0.22</v>
      </c>
      <c r="DA129">
        <v>5.25</v>
      </c>
      <c r="DB129">
        <v>-0.94</v>
      </c>
      <c r="DC129">
        <v>0.5</v>
      </c>
      <c r="DD129">
        <v>1.42</v>
      </c>
      <c r="DE129">
        <v>1.76</v>
      </c>
      <c r="DF129">
        <v>0.12</v>
      </c>
      <c r="DG129">
        <v>9.92</v>
      </c>
      <c r="DH129">
        <v>0.381996</v>
      </c>
      <c r="DI129">
        <v>0</v>
      </c>
      <c r="DJ129">
        <v>3.1427499999999997E-2</v>
      </c>
      <c r="DK129">
        <v>0.12667100000000001</v>
      </c>
      <c r="DL129">
        <v>-1.0965900000000001E-2</v>
      </c>
      <c r="DM129">
        <v>5.8625900000000002E-2</v>
      </c>
      <c r="DN129">
        <v>0.14918200000000001</v>
      </c>
      <c r="DO129">
        <v>0.24510499999999999</v>
      </c>
      <c r="DP129">
        <v>2.02483E-2</v>
      </c>
      <c r="DQ129">
        <v>1.0022899999999999</v>
      </c>
      <c r="DR129">
        <v>0.54009499999999999</v>
      </c>
      <c r="DS129" t="s">
        <v>689</v>
      </c>
      <c r="DT129" t="s">
        <v>700</v>
      </c>
      <c r="DU129" t="s">
        <v>701</v>
      </c>
      <c r="DV129" t="s">
        <v>455</v>
      </c>
      <c r="DW129" s="117">
        <v>7.7853699999999996E-6</v>
      </c>
      <c r="DX129" s="117">
        <v>7.7855700000000001E-6</v>
      </c>
      <c r="EC129">
        <v>9.14</v>
      </c>
      <c r="ED129">
        <v>0</v>
      </c>
      <c r="EE129">
        <v>9.14</v>
      </c>
      <c r="EF129">
        <v>0</v>
      </c>
      <c r="EG129">
        <v>2.88</v>
      </c>
      <c r="EH129">
        <v>0</v>
      </c>
      <c r="EI129">
        <v>1.87</v>
      </c>
      <c r="EJ129">
        <v>5.19</v>
      </c>
      <c r="EK129">
        <v>1</v>
      </c>
      <c r="EL129">
        <v>1</v>
      </c>
      <c r="EM129">
        <v>2.2885</v>
      </c>
      <c r="EP129">
        <v>1</v>
      </c>
      <c r="EQ129">
        <v>1</v>
      </c>
      <c r="ER129">
        <v>29.439</v>
      </c>
      <c r="ES129">
        <v>29.856000000000002</v>
      </c>
      <c r="ET129">
        <v>29.433299999999999</v>
      </c>
      <c r="EU129">
        <v>29.850300000000001</v>
      </c>
      <c r="EV129">
        <v>358.96199999999999</v>
      </c>
      <c r="EW129">
        <v>0</v>
      </c>
      <c r="EX129">
        <v>49.6556</v>
      </c>
      <c r="EY129">
        <v>233.97499999999999</v>
      </c>
      <c r="EZ129">
        <v>0</v>
      </c>
      <c r="FA129">
        <v>-314.99</v>
      </c>
      <c r="FB129">
        <v>0</v>
      </c>
      <c r="FC129">
        <v>0</v>
      </c>
      <c r="FD129">
        <v>110.404</v>
      </c>
      <c r="FE129">
        <v>315.512</v>
      </c>
      <c r="FF129">
        <v>391.38499999999999</v>
      </c>
      <c r="FG129">
        <v>27.673200000000001</v>
      </c>
      <c r="FH129">
        <v>1172.58</v>
      </c>
      <c r="FI129">
        <v>0</v>
      </c>
      <c r="FJ129">
        <v>0</v>
      </c>
      <c r="FK129">
        <v>0</v>
      </c>
      <c r="FL129">
        <v>0</v>
      </c>
      <c r="FM129">
        <v>0</v>
      </c>
      <c r="FN129">
        <v>179.48400000000001</v>
      </c>
      <c r="FO129">
        <v>0</v>
      </c>
      <c r="FP129">
        <v>24.8278</v>
      </c>
      <c r="FQ129">
        <v>116.98699999999999</v>
      </c>
      <c r="FR129">
        <v>-104.997</v>
      </c>
      <c r="FS129">
        <v>55.201799999999999</v>
      </c>
      <c r="FT129">
        <v>157.756</v>
      </c>
      <c r="FU129">
        <v>195.69200000000001</v>
      </c>
      <c r="FV129">
        <v>13.836600000000001</v>
      </c>
      <c r="FW129">
        <v>638.79</v>
      </c>
      <c r="FX129">
        <v>0</v>
      </c>
      <c r="FY129">
        <v>0</v>
      </c>
      <c r="FZ129">
        <v>0</v>
      </c>
      <c r="GA129">
        <v>0</v>
      </c>
      <c r="GB129">
        <v>2.2885</v>
      </c>
      <c r="GC129">
        <v>3779.5</v>
      </c>
      <c r="GD129">
        <v>1503.5</v>
      </c>
      <c r="GE129">
        <v>39.780299999999997</v>
      </c>
      <c r="GF129">
        <v>2.2885</v>
      </c>
      <c r="GG129">
        <v>3779.5</v>
      </c>
      <c r="GH129">
        <v>1503.5</v>
      </c>
      <c r="GI129">
        <v>39.780299999999997</v>
      </c>
      <c r="GJ129">
        <v>0</v>
      </c>
      <c r="GK129">
        <v>0</v>
      </c>
    </row>
    <row r="130" spans="1:193" x14ac:dyDescent="0.3">
      <c r="A130" s="110">
        <v>45966.86078703704</v>
      </c>
      <c r="B130" t="s">
        <v>819</v>
      </c>
      <c r="D130">
        <v>6</v>
      </c>
      <c r="E130">
        <v>1</v>
      </c>
      <c r="F130">
        <v>2100</v>
      </c>
      <c r="G130" t="s">
        <v>452</v>
      </c>
      <c r="H130" t="s">
        <v>453</v>
      </c>
      <c r="I130">
        <v>0.01</v>
      </c>
      <c r="J130">
        <v>0.01</v>
      </c>
      <c r="K130">
        <v>3.9</v>
      </c>
      <c r="L130" t="s">
        <v>688</v>
      </c>
      <c r="M130">
        <v>302.57799999999997</v>
      </c>
      <c r="N130">
        <v>39.255899999999997</v>
      </c>
      <c r="O130">
        <v>280.19900000000001</v>
      </c>
      <c r="P130">
        <v>1024.3900000000001</v>
      </c>
      <c r="Q130">
        <v>0</v>
      </c>
      <c r="R130">
        <v>-4161.79</v>
      </c>
      <c r="S130">
        <v>0</v>
      </c>
      <c r="T130">
        <v>0</v>
      </c>
      <c r="U130">
        <v>505.55700000000002</v>
      </c>
      <c r="V130">
        <v>2011.95</v>
      </c>
      <c r="W130">
        <v>2025.88</v>
      </c>
      <c r="X130">
        <v>119.621</v>
      </c>
      <c r="Y130">
        <v>2147.64</v>
      </c>
      <c r="Z130">
        <v>1646.42</v>
      </c>
      <c r="AA130">
        <v>16.741900000000001</v>
      </c>
      <c r="AB130">
        <v>0</v>
      </c>
      <c r="AC130">
        <v>0</v>
      </c>
      <c r="AD130">
        <v>0</v>
      </c>
      <c r="AE130">
        <v>0</v>
      </c>
      <c r="AF130">
        <v>0</v>
      </c>
      <c r="AG130">
        <v>0</v>
      </c>
      <c r="AH130">
        <v>1.21</v>
      </c>
      <c r="AI130">
        <v>0.17</v>
      </c>
      <c r="AJ130">
        <v>0.9</v>
      </c>
      <c r="AK130">
        <v>3.23</v>
      </c>
      <c r="AL130">
        <v>0</v>
      </c>
      <c r="AM130">
        <v>-6.35</v>
      </c>
      <c r="AN130">
        <v>0</v>
      </c>
      <c r="AO130">
        <v>0</v>
      </c>
      <c r="AP130">
        <v>1.74</v>
      </c>
      <c r="AQ130">
        <v>6.28</v>
      </c>
      <c r="AR130">
        <v>6.66</v>
      </c>
      <c r="AS130">
        <v>0.42</v>
      </c>
      <c r="AT130">
        <v>14.26</v>
      </c>
      <c r="AU130">
        <v>5.51</v>
      </c>
      <c r="AV130">
        <v>0.56999999999999995</v>
      </c>
      <c r="AW130">
        <v>0.03</v>
      </c>
      <c r="AX130">
        <v>0.23</v>
      </c>
      <c r="AY130">
        <v>0.79</v>
      </c>
      <c r="AZ130">
        <v>-1.06</v>
      </c>
      <c r="BA130">
        <v>0</v>
      </c>
      <c r="BB130">
        <v>0</v>
      </c>
      <c r="BC130">
        <v>0.5</v>
      </c>
      <c r="BD130">
        <v>1.45</v>
      </c>
      <c r="BE130">
        <v>1.76</v>
      </c>
      <c r="BF130">
        <v>0.12</v>
      </c>
      <c r="BG130">
        <v>4.3899999999999997</v>
      </c>
      <c r="BH130">
        <v>0.10488699999999999</v>
      </c>
      <c r="BI130">
        <v>4.1030399999999996E-3</v>
      </c>
      <c r="BJ130">
        <v>3.1995799999999998E-2</v>
      </c>
      <c r="BK130">
        <v>0.10015400000000001</v>
      </c>
      <c r="BL130">
        <v>0</v>
      </c>
      <c r="BM130">
        <v>-1.3713700000000001E-2</v>
      </c>
      <c r="BN130">
        <v>0</v>
      </c>
      <c r="BO130">
        <v>0</v>
      </c>
      <c r="BP130">
        <v>5.8625900000000002E-2</v>
      </c>
      <c r="BQ130">
        <v>0.15395300000000001</v>
      </c>
      <c r="BR130">
        <v>0.24510499999999999</v>
      </c>
      <c r="BS130">
        <v>2.02483E-2</v>
      </c>
      <c r="BT130">
        <v>0.70535800000000004</v>
      </c>
      <c r="BU130">
        <v>0.24113999999999999</v>
      </c>
      <c r="BV130">
        <v>302.76299999999998</v>
      </c>
      <c r="BW130">
        <v>39.287500000000001</v>
      </c>
      <c r="BX130">
        <v>280.19900000000001</v>
      </c>
      <c r="BY130">
        <v>1024.3900000000001</v>
      </c>
      <c r="BZ130">
        <v>-4161.79</v>
      </c>
      <c r="CA130">
        <v>505.55700000000002</v>
      </c>
      <c r="CB130">
        <v>2011.95</v>
      </c>
      <c r="CC130">
        <v>2025.88</v>
      </c>
      <c r="CD130">
        <v>119.621</v>
      </c>
      <c r="CE130">
        <v>2147.85</v>
      </c>
      <c r="CF130">
        <v>1646.64</v>
      </c>
      <c r="CG130">
        <v>16.755500000000001</v>
      </c>
      <c r="CH130">
        <v>0</v>
      </c>
      <c r="CI130">
        <v>0</v>
      </c>
      <c r="CJ130">
        <v>0</v>
      </c>
      <c r="CK130">
        <v>0</v>
      </c>
      <c r="CL130">
        <v>0</v>
      </c>
      <c r="CM130">
        <v>1.22</v>
      </c>
      <c r="CN130">
        <v>0.17</v>
      </c>
      <c r="CO130">
        <v>0.9</v>
      </c>
      <c r="CP130">
        <v>3.23</v>
      </c>
      <c r="CQ130">
        <v>-6.35</v>
      </c>
      <c r="CR130">
        <v>1.74</v>
      </c>
      <c r="CS130">
        <v>6.28</v>
      </c>
      <c r="CT130">
        <v>6.66</v>
      </c>
      <c r="CU130">
        <v>0.42</v>
      </c>
      <c r="CV130">
        <v>14.27</v>
      </c>
      <c r="CW130">
        <v>5.52</v>
      </c>
      <c r="CX130">
        <v>0.55000000000000004</v>
      </c>
      <c r="CY130">
        <v>0.03</v>
      </c>
      <c r="CZ130">
        <v>0.23</v>
      </c>
      <c r="DA130">
        <v>4.71</v>
      </c>
      <c r="DB130">
        <v>-1.06</v>
      </c>
      <c r="DC130">
        <v>0.5</v>
      </c>
      <c r="DD130">
        <v>1.45</v>
      </c>
      <c r="DE130">
        <v>1.76</v>
      </c>
      <c r="DF130">
        <v>0.12</v>
      </c>
      <c r="DG130">
        <v>8.2899999999999991</v>
      </c>
      <c r="DH130">
        <v>0.104953</v>
      </c>
      <c r="DI130">
        <v>4.1029700000000001E-3</v>
      </c>
      <c r="DJ130">
        <v>3.1995799999999998E-2</v>
      </c>
      <c r="DK130">
        <v>0.10015400000000001</v>
      </c>
      <c r="DL130">
        <v>-1.3713700000000001E-2</v>
      </c>
      <c r="DM130">
        <v>5.8625900000000002E-2</v>
      </c>
      <c r="DN130">
        <v>0.15395300000000001</v>
      </c>
      <c r="DO130">
        <v>0.24510499999999999</v>
      </c>
      <c r="DP130">
        <v>2.02483E-2</v>
      </c>
      <c r="DQ130">
        <v>0.70542400000000005</v>
      </c>
      <c r="DR130">
        <v>0.241206</v>
      </c>
      <c r="DS130" t="s">
        <v>689</v>
      </c>
      <c r="DT130" t="s">
        <v>700</v>
      </c>
      <c r="DU130" t="s">
        <v>701</v>
      </c>
      <c r="DV130" t="s">
        <v>455</v>
      </c>
      <c r="DW130" s="117">
        <v>6.6261100000000002E-5</v>
      </c>
      <c r="DX130" s="117">
        <v>6.6262300000000004E-5</v>
      </c>
      <c r="EC130">
        <v>5.51</v>
      </c>
      <c r="ED130">
        <v>0</v>
      </c>
      <c r="EE130">
        <v>5.52</v>
      </c>
      <c r="EF130">
        <v>0</v>
      </c>
      <c r="EG130">
        <v>1.62</v>
      </c>
      <c r="EH130">
        <v>0</v>
      </c>
      <c r="EI130">
        <v>0.87</v>
      </c>
      <c r="EJ130">
        <v>4.6500000000000004</v>
      </c>
      <c r="EK130">
        <v>1</v>
      </c>
      <c r="EL130">
        <v>1</v>
      </c>
      <c r="EM130">
        <v>2.4773999999999998</v>
      </c>
      <c r="EP130">
        <v>1</v>
      </c>
      <c r="EQ130">
        <v>1</v>
      </c>
      <c r="ER130">
        <v>27.963000000000001</v>
      </c>
      <c r="ES130">
        <v>28.35</v>
      </c>
      <c r="ET130">
        <v>27.828399999999998</v>
      </c>
      <c r="EU130">
        <v>28.212599999999998</v>
      </c>
      <c r="EV130">
        <v>125.95399999999999</v>
      </c>
      <c r="EW130">
        <v>5.9398900000000001</v>
      </c>
      <c r="EX130">
        <v>50.5535</v>
      </c>
      <c r="EY130">
        <v>174.76599999999999</v>
      </c>
      <c r="EZ130">
        <v>0</v>
      </c>
      <c r="FA130">
        <v>-353.66500000000002</v>
      </c>
      <c r="FB130">
        <v>0</v>
      </c>
      <c r="FC130">
        <v>0</v>
      </c>
      <c r="FD130">
        <v>110.404</v>
      </c>
      <c r="FE130">
        <v>322.02600000000001</v>
      </c>
      <c r="FF130">
        <v>391.38499999999999</v>
      </c>
      <c r="FG130">
        <v>27.673200000000001</v>
      </c>
      <c r="FH130">
        <v>855.03599999999994</v>
      </c>
      <c r="FI130">
        <v>0</v>
      </c>
      <c r="FJ130">
        <v>0</v>
      </c>
      <c r="FK130">
        <v>0</v>
      </c>
      <c r="FL130">
        <v>0</v>
      </c>
      <c r="FM130">
        <v>0</v>
      </c>
      <c r="FN130">
        <v>63.015900000000002</v>
      </c>
      <c r="FO130">
        <v>2.9720499999999999</v>
      </c>
      <c r="FP130">
        <v>25.276800000000001</v>
      </c>
      <c r="FQ130">
        <v>87.382999999999996</v>
      </c>
      <c r="FR130">
        <v>-117.88800000000001</v>
      </c>
      <c r="FS130">
        <v>55.201799999999999</v>
      </c>
      <c r="FT130">
        <v>161.01300000000001</v>
      </c>
      <c r="FU130">
        <v>195.69200000000001</v>
      </c>
      <c r="FV130">
        <v>13.836600000000001</v>
      </c>
      <c r="FW130">
        <v>486.50299999999999</v>
      </c>
      <c r="FX130">
        <v>0</v>
      </c>
      <c r="FY130">
        <v>0</v>
      </c>
      <c r="FZ130">
        <v>0</v>
      </c>
      <c r="GA130">
        <v>0</v>
      </c>
      <c r="GB130">
        <v>2.4773999999999998</v>
      </c>
      <c r="GC130">
        <v>4163.01</v>
      </c>
      <c r="GD130">
        <v>1825.22</v>
      </c>
      <c r="GE130">
        <v>43.843800000000002</v>
      </c>
      <c r="GF130">
        <v>2.4773999999999998</v>
      </c>
      <c r="GG130">
        <v>4163.01</v>
      </c>
      <c r="GH130">
        <v>1825.21</v>
      </c>
      <c r="GI130">
        <v>43.843600000000002</v>
      </c>
      <c r="GJ130">
        <v>0</v>
      </c>
      <c r="GK130">
        <v>0</v>
      </c>
    </row>
    <row r="131" spans="1:193" x14ac:dyDescent="0.3">
      <c r="A131" s="110">
        <v>45966.861435185187</v>
      </c>
      <c r="B131" t="s">
        <v>820</v>
      </c>
      <c r="D131">
        <v>7</v>
      </c>
      <c r="E131">
        <v>1</v>
      </c>
      <c r="F131">
        <v>2100</v>
      </c>
      <c r="G131" t="s">
        <v>452</v>
      </c>
      <c r="H131" t="s">
        <v>453</v>
      </c>
      <c r="I131">
        <v>0</v>
      </c>
      <c r="J131">
        <v>0</v>
      </c>
      <c r="K131">
        <v>3.86</v>
      </c>
      <c r="L131" t="s">
        <v>688</v>
      </c>
      <c r="M131">
        <v>246.02099999999999</v>
      </c>
      <c r="N131">
        <v>99.955699999999993</v>
      </c>
      <c r="O131">
        <v>279.63499999999999</v>
      </c>
      <c r="P131">
        <v>995.46799999999996</v>
      </c>
      <c r="Q131">
        <v>0</v>
      </c>
      <c r="R131">
        <v>-3737.19</v>
      </c>
      <c r="S131">
        <v>0</v>
      </c>
      <c r="T131">
        <v>0</v>
      </c>
      <c r="U131">
        <v>505.55700000000002</v>
      </c>
      <c r="V131">
        <v>2020.75</v>
      </c>
      <c r="W131">
        <v>2025.88</v>
      </c>
      <c r="X131">
        <v>119.621</v>
      </c>
      <c r="Y131">
        <v>2555.6999999999998</v>
      </c>
      <c r="Z131">
        <v>1621.08</v>
      </c>
      <c r="AA131">
        <v>48.836300000000001</v>
      </c>
      <c r="AB131">
        <v>0</v>
      </c>
      <c r="AC131">
        <v>0</v>
      </c>
      <c r="AD131">
        <v>0</v>
      </c>
      <c r="AE131">
        <v>0</v>
      </c>
      <c r="AF131">
        <v>0</v>
      </c>
      <c r="AG131">
        <v>0</v>
      </c>
      <c r="AH131">
        <v>0.86</v>
      </c>
      <c r="AI131">
        <v>0.53</v>
      </c>
      <c r="AJ131">
        <v>0.89</v>
      </c>
      <c r="AK131">
        <v>3.12</v>
      </c>
      <c r="AL131">
        <v>0</v>
      </c>
      <c r="AM131">
        <v>-5.73</v>
      </c>
      <c r="AN131">
        <v>0</v>
      </c>
      <c r="AO131">
        <v>0</v>
      </c>
      <c r="AP131">
        <v>1.8</v>
      </c>
      <c r="AQ131">
        <v>6.48</v>
      </c>
      <c r="AR131">
        <v>6.71</v>
      </c>
      <c r="AS131">
        <v>0.42</v>
      </c>
      <c r="AT131">
        <v>15.08</v>
      </c>
      <c r="AU131">
        <v>5.4</v>
      </c>
      <c r="AV131">
        <v>0.41</v>
      </c>
      <c r="AW131">
        <v>7.0000000000000007E-2</v>
      </c>
      <c r="AX131">
        <v>0.23</v>
      </c>
      <c r="AY131">
        <v>0.77</v>
      </c>
      <c r="AZ131">
        <v>-1</v>
      </c>
      <c r="BA131">
        <v>0</v>
      </c>
      <c r="BB131">
        <v>0</v>
      </c>
      <c r="BC131">
        <v>0.5</v>
      </c>
      <c r="BD131">
        <v>1.46</v>
      </c>
      <c r="BE131">
        <v>1.76</v>
      </c>
      <c r="BF131">
        <v>0.12</v>
      </c>
      <c r="BG131">
        <v>4.32</v>
      </c>
      <c r="BH131">
        <v>5.1793400000000003E-2</v>
      </c>
      <c r="BI131">
        <v>5.2024899999999997E-3</v>
      </c>
      <c r="BJ131">
        <v>3.1931300000000003E-2</v>
      </c>
      <c r="BK131">
        <v>9.70081E-2</v>
      </c>
      <c r="BL131">
        <v>0</v>
      </c>
      <c r="BM131">
        <v>-1.3454900000000001E-2</v>
      </c>
      <c r="BN131">
        <v>0</v>
      </c>
      <c r="BO131">
        <v>0</v>
      </c>
      <c r="BP131">
        <v>5.8625900000000002E-2</v>
      </c>
      <c r="BQ131">
        <v>0.15489700000000001</v>
      </c>
      <c r="BR131">
        <v>0.24510499999999999</v>
      </c>
      <c r="BS131">
        <v>2.02483E-2</v>
      </c>
      <c r="BT131">
        <v>0.65135699999999996</v>
      </c>
      <c r="BU131">
        <v>0.18593499999999999</v>
      </c>
      <c r="BV131">
        <v>246.13499999999999</v>
      </c>
      <c r="BW131">
        <v>100.012</v>
      </c>
      <c r="BX131">
        <v>279.63499999999999</v>
      </c>
      <c r="BY131">
        <v>995.46799999999996</v>
      </c>
      <c r="BZ131">
        <v>-3737.19</v>
      </c>
      <c r="CA131">
        <v>505.55700000000002</v>
      </c>
      <c r="CB131">
        <v>2020.75</v>
      </c>
      <c r="CC131">
        <v>2025.88</v>
      </c>
      <c r="CD131">
        <v>119.621</v>
      </c>
      <c r="CE131">
        <v>2555.87</v>
      </c>
      <c r="CF131">
        <v>1621.25</v>
      </c>
      <c r="CG131">
        <v>48.8673</v>
      </c>
      <c r="CH131">
        <v>0</v>
      </c>
      <c r="CI131">
        <v>0</v>
      </c>
      <c r="CJ131">
        <v>0</v>
      </c>
      <c r="CK131">
        <v>0</v>
      </c>
      <c r="CL131">
        <v>0</v>
      </c>
      <c r="CM131">
        <v>0.86</v>
      </c>
      <c r="CN131">
        <v>0.53</v>
      </c>
      <c r="CO131">
        <v>0.89</v>
      </c>
      <c r="CP131">
        <v>3.12</v>
      </c>
      <c r="CQ131">
        <v>-5.73</v>
      </c>
      <c r="CR131">
        <v>1.8</v>
      </c>
      <c r="CS131">
        <v>6.48</v>
      </c>
      <c r="CT131">
        <v>6.71</v>
      </c>
      <c r="CU131">
        <v>0.42</v>
      </c>
      <c r="CV131">
        <v>15.08</v>
      </c>
      <c r="CW131">
        <v>5.4</v>
      </c>
      <c r="CX131">
        <v>0.4</v>
      </c>
      <c r="CY131">
        <v>7.0000000000000007E-2</v>
      </c>
      <c r="CZ131">
        <v>0.23</v>
      </c>
      <c r="DA131">
        <v>4.6399999999999997</v>
      </c>
      <c r="DB131">
        <v>-1</v>
      </c>
      <c r="DC131">
        <v>0.5</v>
      </c>
      <c r="DD131">
        <v>1.46</v>
      </c>
      <c r="DE131">
        <v>1.76</v>
      </c>
      <c r="DF131">
        <v>0.12</v>
      </c>
      <c r="DG131">
        <v>8.18</v>
      </c>
      <c r="DH131">
        <v>5.1818200000000002E-2</v>
      </c>
      <c r="DI131">
        <v>5.2015500000000001E-3</v>
      </c>
      <c r="DJ131">
        <v>3.1931300000000003E-2</v>
      </c>
      <c r="DK131">
        <v>9.70081E-2</v>
      </c>
      <c r="DL131">
        <v>-1.3454900000000001E-2</v>
      </c>
      <c r="DM131">
        <v>5.8625900000000002E-2</v>
      </c>
      <c r="DN131">
        <v>0.15489700000000001</v>
      </c>
      <c r="DO131">
        <v>0.24510499999999999</v>
      </c>
      <c r="DP131">
        <v>2.02483E-2</v>
      </c>
      <c r="DQ131">
        <v>0.65138099999999999</v>
      </c>
      <c r="DR131">
        <v>0.18595900000000001</v>
      </c>
      <c r="DS131" t="s">
        <v>689</v>
      </c>
      <c r="DT131" t="s">
        <v>700</v>
      </c>
      <c r="DU131" t="s">
        <v>701</v>
      </c>
      <c r="DV131" t="s">
        <v>455</v>
      </c>
      <c r="DW131" s="117">
        <v>2.3895300000000001E-5</v>
      </c>
      <c r="DX131" s="117">
        <v>2.3886000000000001E-5</v>
      </c>
      <c r="EC131">
        <v>5.4</v>
      </c>
      <c r="ED131">
        <v>0</v>
      </c>
      <c r="EE131">
        <v>5.4</v>
      </c>
      <c r="EF131">
        <v>0</v>
      </c>
      <c r="EG131">
        <v>1.48</v>
      </c>
      <c r="EH131">
        <v>0</v>
      </c>
      <c r="EI131">
        <v>0.76</v>
      </c>
      <c r="EJ131">
        <v>4.58</v>
      </c>
      <c r="EK131">
        <v>1</v>
      </c>
      <c r="EL131">
        <v>1</v>
      </c>
      <c r="EM131">
        <v>2.3512</v>
      </c>
      <c r="EP131">
        <v>1</v>
      </c>
      <c r="EQ131">
        <v>1</v>
      </c>
      <c r="ER131">
        <v>28.382999999999999</v>
      </c>
      <c r="ES131">
        <v>28.779</v>
      </c>
      <c r="ET131">
        <v>28.279599999999999</v>
      </c>
      <c r="EU131">
        <v>28.672999999999998</v>
      </c>
      <c r="EV131">
        <v>91.678799999999995</v>
      </c>
      <c r="EW131">
        <v>14.542199999999999</v>
      </c>
      <c r="EX131">
        <v>50.451599999999999</v>
      </c>
      <c r="EY131">
        <v>170.16900000000001</v>
      </c>
      <c r="EZ131">
        <v>0</v>
      </c>
      <c r="FA131">
        <v>-333.601</v>
      </c>
      <c r="FB131">
        <v>0</v>
      </c>
      <c r="FC131">
        <v>0</v>
      </c>
      <c r="FD131">
        <v>110.404</v>
      </c>
      <c r="FE131">
        <v>323.48</v>
      </c>
      <c r="FF131">
        <v>391.38499999999999</v>
      </c>
      <c r="FG131">
        <v>27.673200000000001</v>
      </c>
      <c r="FH131">
        <v>846.18299999999999</v>
      </c>
      <c r="FI131">
        <v>0</v>
      </c>
      <c r="FJ131">
        <v>0</v>
      </c>
      <c r="FK131">
        <v>0</v>
      </c>
      <c r="FL131">
        <v>0</v>
      </c>
      <c r="FM131">
        <v>0</v>
      </c>
      <c r="FN131">
        <v>45.860999999999997</v>
      </c>
      <c r="FO131">
        <v>7.2746300000000002</v>
      </c>
      <c r="FP131">
        <v>25.2258</v>
      </c>
      <c r="FQ131">
        <v>85.084699999999998</v>
      </c>
      <c r="FR131">
        <v>-111.2</v>
      </c>
      <c r="FS131">
        <v>55.201799999999999</v>
      </c>
      <c r="FT131">
        <v>161.74</v>
      </c>
      <c r="FU131">
        <v>195.69200000000001</v>
      </c>
      <c r="FV131">
        <v>13.836600000000001</v>
      </c>
      <c r="FW131">
        <v>478.71699999999998</v>
      </c>
      <c r="FX131">
        <v>0</v>
      </c>
      <c r="FY131">
        <v>0</v>
      </c>
      <c r="FZ131">
        <v>0</v>
      </c>
      <c r="GA131">
        <v>0</v>
      </c>
      <c r="GB131">
        <v>2.3512</v>
      </c>
      <c r="GC131">
        <v>3738.28</v>
      </c>
      <c r="GD131">
        <v>1479.48</v>
      </c>
      <c r="GE131">
        <v>39.5764</v>
      </c>
      <c r="GF131">
        <v>2.3512</v>
      </c>
      <c r="GG131">
        <v>3738.28</v>
      </c>
      <c r="GH131">
        <v>1479.47</v>
      </c>
      <c r="GI131">
        <v>39.576099999999997</v>
      </c>
      <c r="GJ131">
        <v>0</v>
      </c>
      <c r="GK131">
        <v>0</v>
      </c>
    </row>
    <row r="132" spans="1:193" x14ac:dyDescent="0.3">
      <c r="A132" s="110">
        <v>45966.86209490741</v>
      </c>
      <c r="B132" t="s">
        <v>821</v>
      </c>
      <c r="D132">
        <v>8</v>
      </c>
      <c r="E132">
        <v>1</v>
      </c>
      <c r="F132">
        <v>2100</v>
      </c>
      <c r="G132" t="s">
        <v>452</v>
      </c>
      <c r="H132" t="s">
        <v>453</v>
      </c>
      <c r="I132">
        <v>0.01</v>
      </c>
      <c r="J132">
        <v>0.01</v>
      </c>
      <c r="K132">
        <v>3.77</v>
      </c>
      <c r="L132">
        <v>35</v>
      </c>
      <c r="M132">
        <v>287.185</v>
      </c>
      <c r="N132">
        <v>448.05200000000002</v>
      </c>
      <c r="O132">
        <v>280.73099999999999</v>
      </c>
      <c r="P132">
        <v>950.625</v>
      </c>
      <c r="Q132">
        <v>0</v>
      </c>
      <c r="R132">
        <v>-4216.05</v>
      </c>
      <c r="S132">
        <v>0</v>
      </c>
      <c r="T132">
        <v>0</v>
      </c>
      <c r="U132">
        <v>505.55700000000002</v>
      </c>
      <c r="V132">
        <v>2033.66</v>
      </c>
      <c r="W132">
        <v>2025.88</v>
      </c>
      <c r="X132">
        <v>119.621</v>
      </c>
      <c r="Y132">
        <v>2435.2600000000002</v>
      </c>
      <c r="Z132">
        <v>1966.59</v>
      </c>
      <c r="AA132">
        <v>172.142</v>
      </c>
      <c r="AB132">
        <v>0</v>
      </c>
      <c r="AC132">
        <v>0</v>
      </c>
      <c r="AD132">
        <v>0</v>
      </c>
      <c r="AE132">
        <v>0</v>
      </c>
      <c r="AF132">
        <v>0</v>
      </c>
      <c r="AG132">
        <v>0</v>
      </c>
      <c r="AH132">
        <v>1.1599999999999999</v>
      </c>
      <c r="AI132">
        <v>1.5</v>
      </c>
      <c r="AJ132">
        <v>0.9</v>
      </c>
      <c r="AK132">
        <v>2.99</v>
      </c>
      <c r="AL132">
        <v>0</v>
      </c>
      <c r="AM132">
        <v>-6.51</v>
      </c>
      <c r="AN132">
        <v>0</v>
      </c>
      <c r="AO132">
        <v>0</v>
      </c>
      <c r="AP132">
        <v>1.73</v>
      </c>
      <c r="AQ132">
        <v>6.3</v>
      </c>
      <c r="AR132">
        <v>6.63</v>
      </c>
      <c r="AS132">
        <v>0.42</v>
      </c>
      <c r="AT132">
        <v>15.12</v>
      </c>
      <c r="AU132">
        <v>6.55</v>
      </c>
      <c r="AV132">
        <v>0.54</v>
      </c>
      <c r="AW132">
        <v>0.27</v>
      </c>
      <c r="AX132">
        <v>0.23</v>
      </c>
      <c r="AY132">
        <v>0.75</v>
      </c>
      <c r="AZ132">
        <v>-1.06</v>
      </c>
      <c r="BA132">
        <v>0</v>
      </c>
      <c r="BB132">
        <v>0</v>
      </c>
      <c r="BC132">
        <v>0.5</v>
      </c>
      <c r="BD132">
        <v>1.46</v>
      </c>
      <c r="BE132">
        <v>1.76</v>
      </c>
      <c r="BF132">
        <v>0.12</v>
      </c>
      <c r="BG132">
        <v>4.57</v>
      </c>
      <c r="BH132">
        <v>0.11111500000000001</v>
      </c>
      <c r="BI132">
        <v>2.0110300000000001E-2</v>
      </c>
      <c r="BJ132">
        <v>3.2056500000000002E-2</v>
      </c>
      <c r="BK132">
        <v>9.66336E-2</v>
      </c>
      <c r="BL132">
        <v>0</v>
      </c>
      <c r="BM132">
        <v>-1.3625399999999999E-2</v>
      </c>
      <c r="BN132">
        <v>0</v>
      </c>
      <c r="BO132">
        <v>0</v>
      </c>
      <c r="BP132">
        <v>5.8625900000000002E-2</v>
      </c>
      <c r="BQ132">
        <v>0.15464600000000001</v>
      </c>
      <c r="BR132">
        <v>0.24510499999999999</v>
      </c>
      <c r="BS132">
        <v>2.02483E-2</v>
      </c>
      <c r="BT132">
        <v>0.72491499999999998</v>
      </c>
      <c r="BU132">
        <v>0.25991500000000001</v>
      </c>
      <c r="BV132">
        <v>287.32100000000003</v>
      </c>
      <c r="BW132">
        <v>448.18</v>
      </c>
      <c r="BX132">
        <v>280.73099999999999</v>
      </c>
      <c r="BY132">
        <v>950.62400000000002</v>
      </c>
      <c r="BZ132">
        <v>-4216.05</v>
      </c>
      <c r="CA132">
        <v>505.55700000000002</v>
      </c>
      <c r="CB132">
        <v>2033.66</v>
      </c>
      <c r="CC132">
        <v>2025.88</v>
      </c>
      <c r="CD132">
        <v>119.621</v>
      </c>
      <c r="CE132">
        <v>2435.5300000000002</v>
      </c>
      <c r="CF132">
        <v>1966.86</v>
      </c>
      <c r="CG132">
        <v>172.22300000000001</v>
      </c>
      <c r="CH132">
        <v>0</v>
      </c>
      <c r="CI132">
        <v>0</v>
      </c>
      <c r="CJ132">
        <v>0</v>
      </c>
      <c r="CK132">
        <v>0</v>
      </c>
      <c r="CL132">
        <v>0</v>
      </c>
      <c r="CM132">
        <v>1.1599999999999999</v>
      </c>
      <c r="CN132">
        <v>1.51</v>
      </c>
      <c r="CO132">
        <v>0.9</v>
      </c>
      <c r="CP132">
        <v>2.99</v>
      </c>
      <c r="CQ132">
        <v>-6.51</v>
      </c>
      <c r="CR132">
        <v>1.73</v>
      </c>
      <c r="CS132">
        <v>6.3</v>
      </c>
      <c r="CT132">
        <v>6.63</v>
      </c>
      <c r="CU132">
        <v>0.42</v>
      </c>
      <c r="CV132">
        <v>15.13</v>
      </c>
      <c r="CW132">
        <v>6.56</v>
      </c>
      <c r="CX132">
        <v>0.53</v>
      </c>
      <c r="CY132">
        <v>0.27</v>
      </c>
      <c r="CZ132">
        <v>0.23</v>
      </c>
      <c r="DA132">
        <v>4.53</v>
      </c>
      <c r="DB132">
        <v>-1.06</v>
      </c>
      <c r="DC132">
        <v>0.5</v>
      </c>
      <c r="DD132">
        <v>1.46</v>
      </c>
      <c r="DE132">
        <v>1.76</v>
      </c>
      <c r="DF132">
        <v>0.12</v>
      </c>
      <c r="DG132">
        <v>8.34</v>
      </c>
      <c r="DH132">
        <v>0.11117</v>
      </c>
      <c r="DI132">
        <v>2.0102800000000001E-2</v>
      </c>
      <c r="DJ132">
        <v>3.2056500000000002E-2</v>
      </c>
      <c r="DK132">
        <v>9.6633700000000003E-2</v>
      </c>
      <c r="DL132">
        <v>-1.3625399999999999E-2</v>
      </c>
      <c r="DM132">
        <v>5.8625900000000002E-2</v>
      </c>
      <c r="DN132">
        <v>0.15464600000000001</v>
      </c>
      <c r="DO132">
        <v>0.24510499999999999</v>
      </c>
      <c r="DP132">
        <v>2.02483E-2</v>
      </c>
      <c r="DQ132">
        <v>0.72496300000000002</v>
      </c>
      <c r="DR132">
        <v>0.259963</v>
      </c>
      <c r="DS132" t="s">
        <v>689</v>
      </c>
      <c r="DT132" t="s">
        <v>700</v>
      </c>
      <c r="DU132" t="s">
        <v>701</v>
      </c>
      <c r="DV132" t="s">
        <v>455</v>
      </c>
      <c r="DW132" s="117">
        <v>4.8128299999999998E-5</v>
      </c>
      <c r="DX132" s="117">
        <v>4.8040200000000001E-5</v>
      </c>
      <c r="EC132">
        <v>6.55</v>
      </c>
      <c r="ED132">
        <v>0</v>
      </c>
      <c r="EE132">
        <v>6.56</v>
      </c>
      <c r="EF132">
        <v>0</v>
      </c>
      <c r="EG132">
        <v>1.79</v>
      </c>
      <c r="EH132">
        <v>0</v>
      </c>
      <c r="EI132">
        <v>1.0900000000000001</v>
      </c>
      <c r="EJ132">
        <v>4.47</v>
      </c>
      <c r="EK132">
        <v>1</v>
      </c>
      <c r="EL132">
        <v>1</v>
      </c>
      <c r="EM132">
        <v>2.6006</v>
      </c>
      <c r="EP132">
        <v>1</v>
      </c>
      <c r="EQ132">
        <v>1</v>
      </c>
      <c r="ER132">
        <v>24.241</v>
      </c>
      <c r="ES132">
        <v>24.552</v>
      </c>
      <c r="ET132">
        <v>24.060099999999998</v>
      </c>
      <c r="EU132">
        <v>24.3674</v>
      </c>
      <c r="EV132">
        <v>120.199</v>
      </c>
      <c r="EW132">
        <v>59.381700000000002</v>
      </c>
      <c r="EX132">
        <v>50.6494</v>
      </c>
      <c r="EY132">
        <v>167.00700000000001</v>
      </c>
      <c r="EZ132">
        <v>0</v>
      </c>
      <c r="FA132">
        <v>-354.899</v>
      </c>
      <c r="FB132">
        <v>0</v>
      </c>
      <c r="FC132">
        <v>0</v>
      </c>
      <c r="FD132">
        <v>110.404</v>
      </c>
      <c r="FE132">
        <v>324.41899999999998</v>
      </c>
      <c r="FF132">
        <v>391.38499999999999</v>
      </c>
      <c r="FG132">
        <v>27.673200000000001</v>
      </c>
      <c r="FH132">
        <v>896.21799999999996</v>
      </c>
      <c r="FI132">
        <v>0</v>
      </c>
      <c r="FJ132">
        <v>0</v>
      </c>
      <c r="FK132">
        <v>0</v>
      </c>
      <c r="FL132">
        <v>0</v>
      </c>
      <c r="FM132">
        <v>0</v>
      </c>
      <c r="FN132">
        <v>60.128799999999998</v>
      </c>
      <c r="FO132">
        <v>29.6966</v>
      </c>
      <c r="FP132">
        <v>25.3247</v>
      </c>
      <c r="FQ132">
        <v>83.503299999999996</v>
      </c>
      <c r="FR132">
        <v>-118.3</v>
      </c>
      <c r="FS132">
        <v>55.201799999999999</v>
      </c>
      <c r="FT132">
        <v>162.209</v>
      </c>
      <c r="FU132">
        <v>195.69200000000001</v>
      </c>
      <c r="FV132">
        <v>13.836600000000001</v>
      </c>
      <c r="FW132">
        <v>507.29399999999998</v>
      </c>
      <c r="FX132">
        <v>0</v>
      </c>
      <c r="FY132">
        <v>0</v>
      </c>
      <c r="FZ132">
        <v>0</v>
      </c>
      <c r="GA132">
        <v>0</v>
      </c>
      <c r="GB132">
        <v>2.6006</v>
      </c>
      <c r="GC132">
        <v>4217.29</v>
      </c>
      <c r="GD132">
        <v>1804.72</v>
      </c>
      <c r="GE132">
        <v>42.793300000000002</v>
      </c>
      <c r="GF132">
        <v>2.6006</v>
      </c>
      <c r="GG132">
        <v>4217.29</v>
      </c>
      <c r="GH132">
        <v>1804.7</v>
      </c>
      <c r="GI132">
        <v>42.7928</v>
      </c>
      <c r="GJ132">
        <v>0</v>
      </c>
      <c r="GK132">
        <v>0</v>
      </c>
    </row>
    <row r="133" spans="1:193" x14ac:dyDescent="0.3">
      <c r="A133" s="110">
        <v>45966.862743055557</v>
      </c>
      <c r="B133" t="s">
        <v>822</v>
      </c>
      <c r="D133">
        <v>9</v>
      </c>
      <c r="E133">
        <v>1</v>
      </c>
      <c r="F133">
        <v>2100</v>
      </c>
      <c r="G133" t="s">
        <v>452</v>
      </c>
      <c r="H133" t="s">
        <v>453</v>
      </c>
      <c r="I133">
        <v>0</v>
      </c>
      <c r="J133">
        <v>0</v>
      </c>
      <c r="K133">
        <v>3.79</v>
      </c>
      <c r="L133">
        <v>34</v>
      </c>
      <c r="M133">
        <v>440.291</v>
      </c>
      <c r="N133">
        <v>454.97500000000002</v>
      </c>
      <c r="O133">
        <v>279.33999999999997</v>
      </c>
      <c r="P133">
        <v>976.20699999999999</v>
      </c>
      <c r="Q133">
        <v>0</v>
      </c>
      <c r="R133">
        <v>-4460.3599999999997</v>
      </c>
      <c r="S133">
        <v>0</v>
      </c>
      <c r="T133">
        <v>0</v>
      </c>
      <c r="U133">
        <v>505.55700000000002</v>
      </c>
      <c r="V133">
        <v>2025.88</v>
      </c>
      <c r="W133">
        <v>2025.88</v>
      </c>
      <c r="X133">
        <v>119.621</v>
      </c>
      <c r="Y133">
        <v>2367.39</v>
      </c>
      <c r="Z133">
        <v>2150.81</v>
      </c>
      <c r="AA133">
        <v>171.15</v>
      </c>
      <c r="AB133">
        <v>0</v>
      </c>
      <c r="AC133">
        <v>0</v>
      </c>
      <c r="AD133">
        <v>0</v>
      </c>
      <c r="AE133">
        <v>0</v>
      </c>
      <c r="AF133">
        <v>0</v>
      </c>
      <c r="AG133">
        <v>0</v>
      </c>
      <c r="AH133">
        <v>1.77</v>
      </c>
      <c r="AI133">
        <v>1.55</v>
      </c>
      <c r="AJ133">
        <v>0.89</v>
      </c>
      <c r="AK133">
        <v>3.07</v>
      </c>
      <c r="AL133">
        <v>0</v>
      </c>
      <c r="AM133">
        <v>-6.8</v>
      </c>
      <c r="AN133">
        <v>0</v>
      </c>
      <c r="AO133">
        <v>0</v>
      </c>
      <c r="AP133">
        <v>1.72</v>
      </c>
      <c r="AQ133">
        <v>6.28</v>
      </c>
      <c r="AR133">
        <v>6.63</v>
      </c>
      <c r="AS133">
        <v>0.42</v>
      </c>
      <c r="AT133">
        <v>15.53</v>
      </c>
      <c r="AU133">
        <v>7.28</v>
      </c>
      <c r="AV133">
        <v>0.82</v>
      </c>
      <c r="AW133">
        <v>0.27</v>
      </c>
      <c r="AX133">
        <v>0.23</v>
      </c>
      <c r="AY133">
        <v>0.78</v>
      </c>
      <c r="AZ133">
        <v>-1.1100000000000001</v>
      </c>
      <c r="BA133">
        <v>0</v>
      </c>
      <c r="BB133">
        <v>0</v>
      </c>
      <c r="BC133">
        <v>0.5</v>
      </c>
      <c r="BD133">
        <v>1.45</v>
      </c>
      <c r="BE133">
        <v>1.76</v>
      </c>
      <c r="BF133">
        <v>0.12</v>
      </c>
      <c r="BG133">
        <v>4.82</v>
      </c>
      <c r="BH133">
        <v>0.16526299999999999</v>
      </c>
      <c r="BI133">
        <v>1.9456600000000001E-2</v>
      </c>
      <c r="BJ133">
        <v>3.1897599999999998E-2</v>
      </c>
      <c r="BK133">
        <v>9.8406499999999994E-2</v>
      </c>
      <c r="BL133">
        <v>0</v>
      </c>
      <c r="BM133">
        <v>-1.6140999999999999E-2</v>
      </c>
      <c r="BN133">
        <v>0</v>
      </c>
      <c r="BO133">
        <v>0</v>
      </c>
      <c r="BP133">
        <v>5.8625900000000002E-2</v>
      </c>
      <c r="BQ133">
        <v>0.15403800000000001</v>
      </c>
      <c r="BR133">
        <v>0.24510499999999999</v>
      </c>
      <c r="BS133">
        <v>2.02483E-2</v>
      </c>
      <c r="BT133">
        <v>0.77690000000000003</v>
      </c>
      <c r="BU133">
        <v>0.315023</v>
      </c>
      <c r="BV133">
        <v>440.36</v>
      </c>
      <c r="BW133">
        <v>455.029</v>
      </c>
      <c r="BX133">
        <v>279.33999999999997</v>
      </c>
      <c r="BY133">
        <v>976.20699999999999</v>
      </c>
      <c r="BZ133">
        <v>-4460.3599999999997</v>
      </c>
      <c r="CA133">
        <v>505.55700000000002</v>
      </c>
      <c r="CB133">
        <v>2025.88</v>
      </c>
      <c r="CC133">
        <v>2025.88</v>
      </c>
      <c r="CD133">
        <v>119.621</v>
      </c>
      <c r="CE133">
        <v>2367.5100000000002</v>
      </c>
      <c r="CF133">
        <v>2150.94</v>
      </c>
      <c r="CG133">
        <v>171.18199999999999</v>
      </c>
      <c r="CH133">
        <v>0</v>
      </c>
      <c r="CI133">
        <v>0</v>
      </c>
      <c r="CJ133">
        <v>0</v>
      </c>
      <c r="CK133">
        <v>0</v>
      </c>
      <c r="CL133">
        <v>0</v>
      </c>
      <c r="CM133">
        <v>1.77</v>
      </c>
      <c r="CN133">
        <v>1.55</v>
      </c>
      <c r="CO133">
        <v>0.89</v>
      </c>
      <c r="CP133">
        <v>3.07</v>
      </c>
      <c r="CQ133">
        <v>-6.8</v>
      </c>
      <c r="CR133">
        <v>1.72</v>
      </c>
      <c r="CS133">
        <v>6.28</v>
      </c>
      <c r="CT133">
        <v>6.63</v>
      </c>
      <c r="CU133">
        <v>0.42</v>
      </c>
      <c r="CV133">
        <v>15.53</v>
      </c>
      <c r="CW133">
        <v>7.28</v>
      </c>
      <c r="CX133">
        <v>0.8</v>
      </c>
      <c r="CY133">
        <v>0.27</v>
      </c>
      <c r="CZ133">
        <v>0.23</v>
      </c>
      <c r="DA133">
        <v>4.58</v>
      </c>
      <c r="DB133">
        <v>-1.1100000000000001</v>
      </c>
      <c r="DC133">
        <v>0.5</v>
      </c>
      <c r="DD133">
        <v>1.46</v>
      </c>
      <c r="DE133">
        <v>1.76</v>
      </c>
      <c r="DF133">
        <v>0.12</v>
      </c>
      <c r="DG133">
        <v>8.61</v>
      </c>
      <c r="DH133">
        <v>0.165294</v>
      </c>
      <c r="DI133">
        <v>1.9455799999999999E-2</v>
      </c>
      <c r="DJ133">
        <v>3.1897599999999998E-2</v>
      </c>
      <c r="DK133">
        <v>9.8406499999999994E-2</v>
      </c>
      <c r="DL133">
        <v>-1.6140999999999999E-2</v>
      </c>
      <c r="DM133">
        <v>5.8625900000000002E-2</v>
      </c>
      <c r="DN133">
        <v>0.15403800000000001</v>
      </c>
      <c r="DO133">
        <v>0.24510499999999999</v>
      </c>
      <c r="DP133">
        <v>2.02483E-2</v>
      </c>
      <c r="DQ133">
        <v>0.77693100000000004</v>
      </c>
      <c r="DR133">
        <v>0.315054</v>
      </c>
      <c r="DS133" t="s">
        <v>689</v>
      </c>
      <c r="DT133" t="s">
        <v>700</v>
      </c>
      <c r="DU133" t="s">
        <v>701</v>
      </c>
      <c r="DV133" t="s">
        <v>455</v>
      </c>
      <c r="DW133" s="117">
        <v>3.10919E-5</v>
      </c>
      <c r="DX133" s="117">
        <v>3.1068700000000003E-5</v>
      </c>
      <c r="EC133">
        <v>7.28</v>
      </c>
      <c r="ED133">
        <v>0</v>
      </c>
      <c r="EE133">
        <v>7.28</v>
      </c>
      <c r="EF133">
        <v>0</v>
      </c>
      <c r="EG133">
        <v>2.1</v>
      </c>
      <c r="EH133">
        <v>0</v>
      </c>
      <c r="EI133">
        <v>1.36</v>
      </c>
      <c r="EJ133">
        <v>4.5199999999999996</v>
      </c>
      <c r="EK133">
        <v>1</v>
      </c>
      <c r="EL133">
        <v>1</v>
      </c>
      <c r="EM133">
        <v>2.6473</v>
      </c>
      <c r="EP133">
        <v>1</v>
      </c>
      <c r="EQ133">
        <v>1</v>
      </c>
      <c r="ER133">
        <v>23.998999999999999</v>
      </c>
      <c r="ES133">
        <v>24.305</v>
      </c>
      <c r="ET133">
        <v>23.9389</v>
      </c>
      <c r="EU133">
        <v>24.2438</v>
      </c>
      <c r="EV133">
        <v>181.733</v>
      </c>
      <c r="EW133">
        <v>59.351900000000001</v>
      </c>
      <c r="EX133">
        <v>50.398400000000002</v>
      </c>
      <c r="EY133">
        <v>172.63800000000001</v>
      </c>
      <c r="EZ133">
        <v>0</v>
      </c>
      <c r="FA133">
        <v>-371.35399999999998</v>
      </c>
      <c r="FB133">
        <v>0</v>
      </c>
      <c r="FC133">
        <v>0</v>
      </c>
      <c r="FD133">
        <v>110.404</v>
      </c>
      <c r="FE133">
        <v>323.14499999999998</v>
      </c>
      <c r="FF133">
        <v>391.38499999999999</v>
      </c>
      <c r="FG133">
        <v>27.673200000000001</v>
      </c>
      <c r="FH133">
        <v>945.37300000000005</v>
      </c>
      <c r="FI133">
        <v>0</v>
      </c>
      <c r="FJ133">
        <v>0</v>
      </c>
      <c r="FK133">
        <v>0</v>
      </c>
      <c r="FL133">
        <v>0</v>
      </c>
      <c r="FM133">
        <v>0</v>
      </c>
      <c r="FN133">
        <v>90.880899999999997</v>
      </c>
      <c r="FO133">
        <v>29.678999999999998</v>
      </c>
      <c r="FP133">
        <v>25.199200000000001</v>
      </c>
      <c r="FQ133">
        <v>86.318899999999999</v>
      </c>
      <c r="FR133">
        <v>-123.785</v>
      </c>
      <c r="FS133">
        <v>55.201799999999999</v>
      </c>
      <c r="FT133">
        <v>161.572</v>
      </c>
      <c r="FU133">
        <v>195.69200000000001</v>
      </c>
      <c r="FV133">
        <v>13.836600000000001</v>
      </c>
      <c r="FW133">
        <v>534.596</v>
      </c>
      <c r="FX133">
        <v>0</v>
      </c>
      <c r="FY133">
        <v>0</v>
      </c>
      <c r="FZ133">
        <v>0</v>
      </c>
      <c r="GA133">
        <v>0</v>
      </c>
      <c r="GB133">
        <v>2.6473</v>
      </c>
      <c r="GC133">
        <v>4461.67</v>
      </c>
      <c r="GD133">
        <v>1945.44</v>
      </c>
      <c r="GE133">
        <v>43.603400000000001</v>
      </c>
      <c r="GF133">
        <v>2.6473</v>
      </c>
      <c r="GG133">
        <v>4461.67</v>
      </c>
      <c r="GH133">
        <v>1945.43</v>
      </c>
      <c r="GI133">
        <v>43.603200000000001</v>
      </c>
      <c r="GJ133">
        <v>0</v>
      </c>
      <c r="GK133">
        <v>0</v>
      </c>
    </row>
    <row r="134" spans="1:193" x14ac:dyDescent="0.3">
      <c r="A134" s="110">
        <v>45966.863402777781</v>
      </c>
      <c r="B134" t="s">
        <v>823</v>
      </c>
      <c r="D134">
        <v>10</v>
      </c>
      <c r="E134">
        <v>1</v>
      </c>
      <c r="F134">
        <v>2100</v>
      </c>
      <c r="G134" t="s">
        <v>452</v>
      </c>
      <c r="H134" t="s">
        <v>453</v>
      </c>
      <c r="I134">
        <v>0</v>
      </c>
      <c r="J134">
        <v>0</v>
      </c>
      <c r="K134">
        <v>3.72</v>
      </c>
      <c r="L134">
        <v>53</v>
      </c>
      <c r="M134">
        <v>457.613</v>
      </c>
      <c r="N134">
        <v>698.14200000000005</v>
      </c>
      <c r="O134">
        <v>278.41300000000001</v>
      </c>
      <c r="P134">
        <v>957.67499999999995</v>
      </c>
      <c r="Q134">
        <v>0</v>
      </c>
      <c r="R134">
        <v>-4566.66</v>
      </c>
      <c r="S134">
        <v>0</v>
      </c>
      <c r="T134">
        <v>0</v>
      </c>
      <c r="U134">
        <v>505.55700000000002</v>
      </c>
      <c r="V134">
        <v>2030.83</v>
      </c>
      <c r="W134">
        <v>2025.88</v>
      </c>
      <c r="X134">
        <v>119.621</v>
      </c>
      <c r="Y134">
        <v>2507.0700000000002</v>
      </c>
      <c r="Z134">
        <v>2391.84</v>
      </c>
      <c r="AA134">
        <v>262.98599999999999</v>
      </c>
      <c r="AB134">
        <v>0</v>
      </c>
      <c r="AC134">
        <v>0</v>
      </c>
      <c r="AD134">
        <v>0</v>
      </c>
      <c r="AE134">
        <v>0</v>
      </c>
      <c r="AF134">
        <v>0</v>
      </c>
      <c r="AG134">
        <v>0</v>
      </c>
      <c r="AH134">
        <v>1.86</v>
      </c>
      <c r="AI134">
        <v>2.23</v>
      </c>
      <c r="AJ134">
        <v>0.89</v>
      </c>
      <c r="AK134">
        <v>3.02</v>
      </c>
      <c r="AL134">
        <v>0</v>
      </c>
      <c r="AM134">
        <v>-7.04</v>
      </c>
      <c r="AN134">
        <v>0</v>
      </c>
      <c r="AO134">
        <v>0</v>
      </c>
      <c r="AP134">
        <v>1.73</v>
      </c>
      <c r="AQ134">
        <v>6.29</v>
      </c>
      <c r="AR134">
        <v>6.63</v>
      </c>
      <c r="AS134">
        <v>0.42</v>
      </c>
      <c r="AT134">
        <v>16.03</v>
      </c>
      <c r="AU134">
        <v>8</v>
      </c>
      <c r="AV134">
        <v>0.82</v>
      </c>
      <c r="AW134">
        <v>0.36</v>
      </c>
      <c r="AX134">
        <v>0.23</v>
      </c>
      <c r="AY134">
        <v>0.77</v>
      </c>
      <c r="AZ134">
        <v>-1.1399999999999999</v>
      </c>
      <c r="BA134">
        <v>0</v>
      </c>
      <c r="BB134">
        <v>0</v>
      </c>
      <c r="BC134">
        <v>0.5</v>
      </c>
      <c r="BD134">
        <v>1.46</v>
      </c>
      <c r="BE134">
        <v>1.76</v>
      </c>
      <c r="BF134">
        <v>0.12</v>
      </c>
      <c r="BG134">
        <v>4.88</v>
      </c>
      <c r="BH134">
        <v>0.194386</v>
      </c>
      <c r="BI134">
        <v>2.1056499999999999E-2</v>
      </c>
      <c r="BJ134">
        <v>3.1791800000000002E-2</v>
      </c>
      <c r="BK134">
        <v>9.9906700000000001E-2</v>
      </c>
      <c r="BL134">
        <v>0</v>
      </c>
      <c r="BM134">
        <v>-1.7232500000000001E-2</v>
      </c>
      <c r="BN134">
        <v>0</v>
      </c>
      <c r="BO134">
        <v>0</v>
      </c>
      <c r="BP134">
        <v>5.8625900000000002E-2</v>
      </c>
      <c r="BQ134">
        <v>0.154027</v>
      </c>
      <c r="BR134">
        <v>0.24510499999999999</v>
      </c>
      <c r="BS134">
        <v>2.02483E-2</v>
      </c>
      <c r="BT134">
        <v>0.80791500000000005</v>
      </c>
      <c r="BU134">
        <v>0.34714099999999998</v>
      </c>
      <c r="BV134">
        <v>457.70600000000002</v>
      </c>
      <c r="BW134">
        <v>698.26300000000003</v>
      </c>
      <c r="BX134">
        <v>278.41300000000001</v>
      </c>
      <c r="BY134">
        <v>957.67499999999995</v>
      </c>
      <c r="BZ134">
        <v>-4566.66</v>
      </c>
      <c r="CA134">
        <v>505.55700000000002</v>
      </c>
      <c r="CB134">
        <v>2030.83</v>
      </c>
      <c r="CC134">
        <v>2025.88</v>
      </c>
      <c r="CD134">
        <v>119.621</v>
      </c>
      <c r="CE134">
        <v>2507.2800000000002</v>
      </c>
      <c r="CF134">
        <v>2392.06</v>
      </c>
      <c r="CG134">
        <v>263.05500000000001</v>
      </c>
      <c r="CH134">
        <v>0</v>
      </c>
      <c r="CI134">
        <v>0</v>
      </c>
      <c r="CJ134">
        <v>0</v>
      </c>
      <c r="CK134">
        <v>0</v>
      </c>
      <c r="CL134">
        <v>0</v>
      </c>
      <c r="CM134">
        <v>1.86</v>
      </c>
      <c r="CN134">
        <v>2.23</v>
      </c>
      <c r="CO134">
        <v>0.89</v>
      </c>
      <c r="CP134">
        <v>3.02</v>
      </c>
      <c r="CQ134">
        <v>-7.04</v>
      </c>
      <c r="CR134">
        <v>1.73</v>
      </c>
      <c r="CS134">
        <v>6.29</v>
      </c>
      <c r="CT134">
        <v>6.63</v>
      </c>
      <c r="CU134">
        <v>0.42</v>
      </c>
      <c r="CV134">
        <v>16.03</v>
      </c>
      <c r="CW134">
        <v>8</v>
      </c>
      <c r="CX134">
        <v>0.81</v>
      </c>
      <c r="CY134">
        <v>0.36</v>
      </c>
      <c r="CZ134">
        <v>0.23</v>
      </c>
      <c r="DA134">
        <v>4.5</v>
      </c>
      <c r="DB134">
        <v>-1.1399999999999999</v>
      </c>
      <c r="DC134">
        <v>0.5</v>
      </c>
      <c r="DD134">
        <v>1.46</v>
      </c>
      <c r="DE134">
        <v>1.76</v>
      </c>
      <c r="DF134">
        <v>0.12</v>
      </c>
      <c r="DG134">
        <v>8.6</v>
      </c>
      <c r="DH134">
        <v>0.19443299999999999</v>
      </c>
      <c r="DI134">
        <v>2.1055999999999998E-2</v>
      </c>
      <c r="DJ134">
        <v>3.1791800000000002E-2</v>
      </c>
      <c r="DK134">
        <v>9.9906700000000001E-2</v>
      </c>
      <c r="DL134">
        <v>-1.7232500000000001E-2</v>
      </c>
      <c r="DM134">
        <v>5.8625900000000002E-2</v>
      </c>
      <c r="DN134">
        <v>0.154027</v>
      </c>
      <c r="DO134">
        <v>0.24510499999999999</v>
      </c>
      <c r="DP134">
        <v>2.02483E-2</v>
      </c>
      <c r="DQ134">
        <v>0.80796199999999996</v>
      </c>
      <c r="DR134">
        <v>0.347188</v>
      </c>
      <c r="DS134" t="s">
        <v>689</v>
      </c>
      <c r="DT134" t="s">
        <v>700</v>
      </c>
      <c r="DU134" t="s">
        <v>701</v>
      </c>
      <c r="DV134" t="s">
        <v>455</v>
      </c>
      <c r="DW134" s="117">
        <v>4.6760600000000001E-5</v>
      </c>
      <c r="DX134" s="117">
        <v>4.6746799999999998E-5</v>
      </c>
      <c r="EC134">
        <v>8</v>
      </c>
      <c r="ED134">
        <v>0</v>
      </c>
      <c r="EE134">
        <v>8</v>
      </c>
      <c r="EF134">
        <v>0</v>
      </c>
      <c r="EG134">
        <v>2.1800000000000002</v>
      </c>
      <c r="EH134">
        <v>0</v>
      </c>
      <c r="EI134">
        <v>1.46</v>
      </c>
      <c r="EJ134">
        <v>4.4400000000000004</v>
      </c>
      <c r="EK134">
        <v>1</v>
      </c>
      <c r="EL134">
        <v>1</v>
      </c>
      <c r="EM134">
        <v>2.7267000000000001</v>
      </c>
      <c r="EP134">
        <v>1</v>
      </c>
      <c r="EQ134">
        <v>1</v>
      </c>
      <c r="ER134">
        <v>25.911999999999999</v>
      </c>
      <c r="ES134">
        <v>26.257000000000001</v>
      </c>
      <c r="ET134">
        <v>25.815300000000001</v>
      </c>
      <c r="EU134">
        <v>26.1585</v>
      </c>
      <c r="EV134">
        <v>182.62</v>
      </c>
      <c r="EW134">
        <v>79.367999999999995</v>
      </c>
      <c r="EX134">
        <v>50.231200000000001</v>
      </c>
      <c r="EY134">
        <v>170.83799999999999</v>
      </c>
      <c r="EZ134">
        <v>0</v>
      </c>
      <c r="FA134">
        <v>-380.36399999999998</v>
      </c>
      <c r="FB134">
        <v>0</v>
      </c>
      <c r="FC134">
        <v>0</v>
      </c>
      <c r="FD134">
        <v>110.404</v>
      </c>
      <c r="FE134">
        <v>323.62299999999999</v>
      </c>
      <c r="FF134">
        <v>391.38499999999999</v>
      </c>
      <c r="FG134">
        <v>27.673200000000001</v>
      </c>
      <c r="FH134">
        <v>955.77800000000002</v>
      </c>
      <c r="FI134">
        <v>0</v>
      </c>
      <c r="FJ134">
        <v>0</v>
      </c>
      <c r="FK134">
        <v>0</v>
      </c>
      <c r="FL134">
        <v>0</v>
      </c>
      <c r="FM134">
        <v>0</v>
      </c>
      <c r="FN134">
        <v>91.329300000000003</v>
      </c>
      <c r="FO134">
        <v>39.69</v>
      </c>
      <c r="FP134">
        <v>25.115600000000001</v>
      </c>
      <c r="FQ134">
        <v>85.4191</v>
      </c>
      <c r="FR134">
        <v>-126.788</v>
      </c>
      <c r="FS134">
        <v>55.201799999999999</v>
      </c>
      <c r="FT134">
        <v>161.81100000000001</v>
      </c>
      <c r="FU134">
        <v>195.69200000000001</v>
      </c>
      <c r="FV134">
        <v>13.836600000000001</v>
      </c>
      <c r="FW134">
        <v>541.30799999999999</v>
      </c>
      <c r="FX134">
        <v>0</v>
      </c>
      <c r="FY134">
        <v>0</v>
      </c>
      <c r="FZ134">
        <v>0</v>
      </c>
      <c r="GA134">
        <v>0</v>
      </c>
      <c r="GB134">
        <v>2.7267000000000001</v>
      </c>
      <c r="GC134">
        <v>4568</v>
      </c>
      <c r="GD134">
        <v>1956.19</v>
      </c>
      <c r="GE134">
        <v>42.823700000000002</v>
      </c>
      <c r="GF134">
        <v>2.7267000000000001</v>
      </c>
      <c r="GG134">
        <v>4568</v>
      </c>
      <c r="GH134">
        <v>1956.17</v>
      </c>
      <c r="GI134">
        <v>42.823300000000003</v>
      </c>
      <c r="GJ134">
        <v>0</v>
      </c>
      <c r="GK134">
        <v>0</v>
      </c>
    </row>
    <row r="135" spans="1:193" x14ac:dyDescent="0.3">
      <c r="A135" s="110">
        <v>45966.864050925928</v>
      </c>
      <c r="B135" t="s">
        <v>824</v>
      </c>
      <c r="D135">
        <v>11</v>
      </c>
      <c r="E135">
        <v>1</v>
      </c>
      <c r="F135">
        <v>2100</v>
      </c>
      <c r="G135" t="s">
        <v>452</v>
      </c>
      <c r="H135" t="s">
        <v>453</v>
      </c>
      <c r="I135">
        <v>0</v>
      </c>
      <c r="J135">
        <v>0</v>
      </c>
      <c r="K135">
        <v>3.66</v>
      </c>
      <c r="L135">
        <v>92</v>
      </c>
      <c r="M135">
        <v>1573.7</v>
      </c>
      <c r="N135">
        <v>1162.95</v>
      </c>
      <c r="O135">
        <v>277.42</v>
      </c>
      <c r="P135">
        <v>1158.32</v>
      </c>
      <c r="Q135">
        <v>0</v>
      </c>
      <c r="R135">
        <v>-4881.2299999999996</v>
      </c>
      <c r="S135">
        <v>0</v>
      </c>
      <c r="T135">
        <v>0</v>
      </c>
      <c r="U135">
        <v>505.55700000000002</v>
      </c>
      <c r="V135">
        <v>2021</v>
      </c>
      <c r="W135">
        <v>2025.88</v>
      </c>
      <c r="X135">
        <v>119.621</v>
      </c>
      <c r="Y135">
        <v>3963.22</v>
      </c>
      <c r="Z135">
        <v>4172.3900000000003</v>
      </c>
      <c r="AA135">
        <v>461.19900000000001</v>
      </c>
      <c r="AB135">
        <v>0</v>
      </c>
      <c r="AC135">
        <v>0</v>
      </c>
      <c r="AD135">
        <v>0</v>
      </c>
      <c r="AE135">
        <v>0</v>
      </c>
      <c r="AF135">
        <v>0</v>
      </c>
      <c r="AG135">
        <v>0</v>
      </c>
      <c r="AH135">
        <v>6.09</v>
      </c>
      <c r="AI135">
        <v>3.83</v>
      </c>
      <c r="AJ135">
        <v>0.89</v>
      </c>
      <c r="AK135">
        <v>3.71</v>
      </c>
      <c r="AL135">
        <v>0</v>
      </c>
      <c r="AM135">
        <v>-7.19</v>
      </c>
      <c r="AN135">
        <v>0</v>
      </c>
      <c r="AO135">
        <v>0</v>
      </c>
      <c r="AP135">
        <v>1.75</v>
      </c>
      <c r="AQ135">
        <v>6.27</v>
      </c>
      <c r="AR135">
        <v>6.65</v>
      </c>
      <c r="AS135">
        <v>0.42</v>
      </c>
      <c r="AT135">
        <v>22.42</v>
      </c>
      <c r="AU135">
        <v>14.52</v>
      </c>
      <c r="AV135">
        <v>2.5099999999999998</v>
      </c>
      <c r="AW135">
        <v>0.57999999999999996</v>
      </c>
      <c r="AX135">
        <v>0.23</v>
      </c>
      <c r="AY135">
        <v>1.01</v>
      </c>
      <c r="AZ135">
        <v>-1.03</v>
      </c>
      <c r="BA135">
        <v>0</v>
      </c>
      <c r="BB135">
        <v>0</v>
      </c>
      <c r="BC135">
        <v>0.5</v>
      </c>
      <c r="BD135">
        <v>1.44</v>
      </c>
      <c r="BE135">
        <v>1.76</v>
      </c>
      <c r="BF135">
        <v>0.12</v>
      </c>
      <c r="BG135">
        <v>7.12</v>
      </c>
      <c r="BH135">
        <v>0.54307700000000003</v>
      </c>
      <c r="BI135">
        <v>2.6571299999999999E-2</v>
      </c>
      <c r="BJ135">
        <v>3.1678400000000002E-2</v>
      </c>
      <c r="BK135">
        <v>0.12800900000000001</v>
      </c>
      <c r="BL135">
        <v>0</v>
      </c>
      <c r="BM135">
        <v>-6.8377899999999998E-3</v>
      </c>
      <c r="BN135">
        <v>0</v>
      </c>
      <c r="BO135">
        <v>0</v>
      </c>
      <c r="BP135">
        <v>5.8625900000000002E-2</v>
      </c>
      <c r="BQ135">
        <v>0.151979</v>
      </c>
      <c r="BR135">
        <v>0.24510499999999999</v>
      </c>
      <c r="BS135">
        <v>2.02483E-2</v>
      </c>
      <c r="BT135">
        <v>1.1984600000000001</v>
      </c>
      <c r="BU135">
        <v>0.72933499999999996</v>
      </c>
      <c r="BV135">
        <v>1573.72</v>
      </c>
      <c r="BW135">
        <v>1162.96</v>
      </c>
      <c r="BX135">
        <v>277.42</v>
      </c>
      <c r="BY135">
        <v>1158.32</v>
      </c>
      <c r="BZ135">
        <v>-4881.2299999999996</v>
      </c>
      <c r="CA135">
        <v>505.55700000000002</v>
      </c>
      <c r="CB135">
        <v>2021</v>
      </c>
      <c r="CC135">
        <v>2025.88</v>
      </c>
      <c r="CD135">
        <v>119.621</v>
      </c>
      <c r="CE135">
        <v>3963.24</v>
      </c>
      <c r="CF135">
        <v>4172.42</v>
      </c>
      <c r="CG135">
        <v>461.20800000000003</v>
      </c>
      <c r="CH135">
        <v>0</v>
      </c>
      <c r="CI135">
        <v>0</v>
      </c>
      <c r="CJ135">
        <v>0</v>
      </c>
      <c r="CK135">
        <v>0</v>
      </c>
      <c r="CL135">
        <v>0</v>
      </c>
      <c r="CM135">
        <v>6.09</v>
      </c>
      <c r="CN135">
        <v>3.83</v>
      </c>
      <c r="CO135">
        <v>0.89</v>
      </c>
      <c r="CP135">
        <v>3.71</v>
      </c>
      <c r="CQ135">
        <v>-7.19</v>
      </c>
      <c r="CR135">
        <v>1.75</v>
      </c>
      <c r="CS135">
        <v>6.27</v>
      </c>
      <c r="CT135">
        <v>6.65</v>
      </c>
      <c r="CU135">
        <v>0.42</v>
      </c>
      <c r="CV135">
        <v>22.42</v>
      </c>
      <c r="CW135">
        <v>14.52</v>
      </c>
      <c r="CX135">
        <v>2.5</v>
      </c>
      <c r="CY135">
        <v>0.57999999999999996</v>
      </c>
      <c r="CZ135">
        <v>0.23</v>
      </c>
      <c r="DA135">
        <v>4.68</v>
      </c>
      <c r="DB135">
        <v>-1.03</v>
      </c>
      <c r="DC135">
        <v>0.5</v>
      </c>
      <c r="DD135">
        <v>1.44</v>
      </c>
      <c r="DE135">
        <v>1.76</v>
      </c>
      <c r="DF135">
        <v>0.12</v>
      </c>
      <c r="DG135">
        <v>10.78</v>
      </c>
      <c r="DH135">
        <v>0.54308000000000001</v>
      </c>
      <c r="DI135">
        <v>2.6571299999999999E-2</v>
      </c>
      <c r="DJ135">
        <v>3.1678400000000002E-2</v>
      </c>
      <c r="DK135">
        <v>0.12800900000000001</v>
      </c>
      <c r="DL135">
        <v>-6.8377899999999998E-3</v>
      </c>
      <c r="DM135">
        <v>5.8625900000000002E-2</v>
      </c>
      <c r="DN135">
        <v>0.151979</v>
      </c>
      <c r="DO135">
        <v>0.24510499999999999</v>
      </c>
      <c r="DP135">
        <v>2.02483E-2</v>
      </c>
      <c r="DQ135">
        <v>1.1984600000000001</v>
      </c>
      <c r="DR135">
        <v>0.72933899999999996</v>
      </c>
      <c r="DS135" t="s">
        <v>689</v>
      </c>
      <c r="DT135" t="s">
        <v>700</v>
      </c>
      <c r="DU135" t="s">
        <v>701</v>
      </c>
      <c r="DV135" t="s">
        <v>455</v>
      </c>
      <c r="DW135" s="117">
        <v>3.8763499999999997E-6</v>
      </c>
      <c r="DX135" s="117">
        <v>3.8771800000000002E-6</v>
      </c>
      <c r="EC135">
        <v>14.52</v>
      </c>
      <c r="ED135">
        <v>0</v>
      </c>
      <c r="EE135">
        <v>14.52</v>
      </c>
      <c r="EF135">
        <v>0</v>
      </c>
      <c r="EG135">
        <v>4.33</v>
      </c>
      <c r="EH135">
        <v>0</v>
      </c>
      <c r="EI135">
        <v>3.37</v>
      </c>
      <c r="EJ135">
        <v>4.62</v>
      </c>
      <c r="EK135">
        <v>1</v>
      </c>
      <c r="EL135">
        <v>1</v>
      </c>
      <c r="EM135">
        <v>3.1956000000000002</v>
      </c>
      <c r="EP135">
        <v>1</v>
      </c>
      <c r="EQ135">
        <v>1</v>
      </c>
      <c r="ER135">
        <v>27.437000000000001</v>
      </c>
      <c r="ES135">
        <v>27.814</v>
      </c>
      <c r="ET135">
        <v>27.429300000000001</v>
      </c>
      <c r="EU135">
        <v>27.805399999999999</v>
      </c>
      <c r="EV135">
        <v>558.66600000000005</v>
      </c>
      <c r="EW135">
        <v>128.71199999999999</v>
      </c>
      <c r="EX135">
        <v>50.052</v>
      </c>
      <c r="EY135">
        <v>225.09899999999999</v>
      </c>
      <c r="EZ135">
        <v>0</v>
      </c>
      <c r="FA135">
        <v>-343.63799999999998</v>
      </c>
      <c r="FB135">
        <v>0</v>
      </c>
      <c r="FC135">
        <v>0</v>
      </c>
      <c r="FD135">
        <v>110.404</v>
      </c>
      <c r="FE135">
        <v>320.36599999999999</v>
      </c>
      <c r="FF135">
        <v>391.38499999999999</v>
      </c>
      <c r="FG135">
        <v>27.673200000000001</v>
      </c>
      <c r="FH135">
        <v>1468.72</v>
      </c>
      <c r="FI135">
        <v>0</v>
      </c>
      <c r="FJ135">
        <v>0</v>
      </c>
      <c r="FK135">
        <v>0</v>
      </c>
      <c r="FL135">
        <v>0</v>
      </c>
      <c r="FM135">
        <v>0</v>
      </c>
      <c r="FN135">
        <v>279.33600000000001</v>
      </c>
      <c r="FO135">
        <v>64.3566</v>
      </c>
      <c r="FP135">
        <v>25.026</v>
      </c>
      <c r="FQ135">
        <v>112.54900000000001</v>
      </c>
      <c r="FR135">
        <v>-114.54600000000001</v>
      </c>
      <c r="FS135">
        <v>55.201799999999999</v>
      </c>
      <c r="FT135">
        <v>160.18299999999999</v>
      </c>
      <c r="FU135">
        <v>195.69200000000001</v>
      </c>
      <c r="FV135">
        <v>13.836600000000001</v>
      </c>
      <c r="FW135">
        <v>791.63599999999997</v>
      </c>
      <c r="FX135">
        <v>0</v>
      </c>
      <c r="FY135">
        <v>0</v>
      </c>
      <c r="FZ135">
        <v>0</v>
      </c>
      <c r="GA135">
        <v>0</v>
      </c>
      <c r="GB135">
        <v>3.1956000000000002</v>
      </c>
      <c r="GC135">
        <v>4882.67</v>
      </c>
      <c r="GD135">
        <v>2079.29</v>
      </c>
      <c r="GE135">
        <v>42.5852</v>
      </c>
      <c r="GF135">
        <v>3.1956000000000002</v>
      </c>
      <c r="GG135">
        <v>4882.67</v>
      </c>
      <c r="GH135">
        <v>2079.29</v>
      </c>
      <c r="GI135">
        <v>42.5852</v>
      </c>
      <c r="GJ135">
        <v>0</v>
      </c>
      <c r="GK135">
        <v>0</v>
      </c>
    </row>
    <row r="136" spans="1:193" x14ac:dyDescent="0.3">
      <c r="A136" s="110">
        <v>45966.864675925928</v>
      </c>
      <c r="B136" t="s">
        <v>825</v>
      </c>
      <c r="D136">
        <v>12</v>
      </c>
      <c r="E136">
        <v>1</v>
      </c>
      <c r="F136">
        <v>2100</v>
      </c>
      <c r="G136" t="s">
        <v>452</v>
      </c>
      <c r="H136" t="s">
        <v>453</v>
      </c>
      <c r="I136">
        <v>0</v>
      </c>
      <c r="J136">
        <v>0</v>
      </c>
      <c r="K136">
        <v>3.85</v>
      </c>
      <c r="L136">
        <v>15</v>
      </c>
      <c r="M136">
        <v>1650.5</v>
      </c>
      <c r="N136">
        <v>233.11600000000001</v>
      </c>
      <c r="O136">
        <v>277.07299999999998</v>
      </c>
      <c r="P136">
        <v>1271.28</v>
      </c>
      <c r="Q136">
        <v>0</v>
      </c>
      <c r="R136">
        <v>-4222.1400000000003</v>
      </c>
      <c r="S136">
        <v>0</v>
      </c>
      <c r="T136">
        <v>0</v>
      </c>
      <c r="U136">
        <v>505.55700000000002</v>
      </c>
      <c r="V136">
        <v>1999.03</v>
      </c>
      <c r="W136">
        <v>2025.88</v>
      </c>
      <c r="X136">
        <v>119.621</v>
      </c>
      <c r="Y136">
        <v>3859.92</v>
      </c>
      <c r="Z136">
        <v>3431.97</v>
      </c>
      <c r="AA136">
        <v>72.237799999999993</v>
      </c>
      <c r="AB136">
        <v>0</v>
      </c>
      <c r="AC136">
        <v>0</v>
      </c>
      <c r="AD136">
        <v>0</v>
      </c>
      <c r="AE136">
        <v>0</v>
      </c>
      <c r="AF136">
        <v>0</v>
      </c>
      <c r="AG136">
        <v>0</v>
      </c>
      <c r="AH136">
        <v>6.3</v>
      </c>
      <c r="AI136">
        <v>0.82</v>
      </c>
      <c r="AJ136">
        <v>0.88</v>
      </c>
      <c r="AK136">
        <v>4.07</v>
      </c>
      <c r="AL136">
        <v>0</v>
      </c>
      <c r="AM136">
        <v>-6.08</v>
      </c>
      <c r="AN136">
        <v>0</v>
      </c>
      <c r="AO136">
        <v>0</v>
      </c>
      <c r="AP136">
        <v>1.75</v>
      </c>
      <c r="AQ136">
        <v>6.21</v>
      </c>
      <c r="AR136">
        <v>6.66</v>
      </c>
      <c r="AS136">
        <v>0.42</v>
      </c>
      <c r="AT136">
        <v>21.03</v>
      </c>
      <c r="AU136">
        <v>12.07</v>
      </c>
      <c r="AV136">
        <v>2.5299999999999998</v>
      </c>
      <c r="AW136">
        <v>0.15</v>
      </c>
      <c r="AX136">
        <v>0.22</v>
      </c>
      <c r="AY136">
        <v>1.08</v>
      </c>
      <c r="AZ136">
        <v>-0.87</v>
      </c>
      <c r="BA136">
        <v>0</v>
      </c>
      <c r="BB136">
        <v>0</v>
      </c>
      <c r="BC136">
        <v>0.5</v>
      </c>
      <c r="BD136">
        <v>1.43</v>
      </c>
      <c r="BE136">
        <v>1.76</v>
      </c>
      <c r="BF136">
        <v>0.12</v>
      </c>
      <c r="BG136">
        <v>6.92</v>
      </c>
      <c r="BH136">
        <v>0.54673700000000003</v>
      </c>
      <c r="BI136">
        <v>9.0814799999999994E-3</v>
      </c>
      <c r="BJ136">
        <v>3.1638800000000002E-2</v>
      </c>
      <c r="BK136">
        <v>0.14361299999999999</v>
      </c>
      <c r="BL136">
        <v>0</v>
      </c>
      <c r="BM136">
        <v>-6.98747E-3</v>
      </c>
      <c r="BN136">
        <v>0</v>
      </c>
      <c r="BO136">
        <v>0</v>
      </c>
      <c r="BP136">
        <v>5.8625900000000002E-2</v>
      </c>
      <c r="BQ136">
        <v>0.150563</v>
      </c>
      <c r="BR136">
        <v>0.24510499999999999</v>
      </c>
      <c r="BS136">
        <v>2.02483E-2</v>
      </c>
      <c r="BT136">
        <v>1.19862</v>
      </c>
      <c r="BU136">
        <v>0.73107</v>
      </c>
      <c r="BV136">
        <v>1650.67</v>
      </c>
      <c r="BW136">
        <v>233.12</v>
      </c>
      <c r="BX136">
        <v>277.07299999999998</v>
      </c>
      <c r="BY136">
        <v>1271.28</v>
      </c>
      <c r="BZ136">
        <v>-4222.1400000000003</v>
      </c>
      <c r="CA136">
        <v>505.55700000000002</v>
      </c>
      <c r="CB136">
        <v>1999.03</v>
      </c>
      <c r="CC136">
        <v>2025.88</v>
      </c>
      <c r="CD136">
        <v>119.621</v>
      </c>
      <c r="CE136">
        <v>3860.09</v>
      </c>
      <c r="CF136">
        <v>3432.14</v>
      </c>
      <c r="CG136">
        <v>72.246099999999998</v>
      </c>
      <c r="CH136">
        <v>0</v>
      </c>
      <c r="CI136">
        <v>0</v>
      </c>
      <c r="CJ136">
        <v>0</v>
      </c>
      <c r="CK136">
        <v>0</v>
      </c>
      <c r="CL136">
        <v>0</v>
      </c>
      <c r="CM136">
        <v>6.3</v>
      </c>
      <c r="CN136">
        <v>0.82</v>
      </c>
      <c r="CO136">
        <v>0.88</v>
      </c>
      <c r="CP136">
        <v>4.07</v>
      </c>
      <c r="CQ136">
        <v>-6.08</v>
      </c>
      <c r="CR136">
        <v>1.75</v>
      </c>
      <c r="CS136">
        <v>6.21</v>
      </c>
      <c r="CT136">
        <v>6.66</v>
      </c>
      <c r="CU136">
        <v>0.42</v>
      </c>
      <c r="CV136">
        <v>21.03</v>
      </c>
      <c r="CW136">
        <v>12.07</v>
      </c>
      <c r="CX136">
        <v>2.5099999999999998</v>
      </c>
      <c r="CY136">
        <v>0.15</v>
      </c>
      <c r="CZ136">
        <v>0.22</v>
      </c>
      <c r="DA136">
        <v>4.95</v>
      </c>
      <c r="DB136">
        <v>-0.87</v>
      </c>
      <c r="DC136">
        <v>0.5</v>
      </c>
      <c r="DD136">
        <v>1.43</v>
      </c>
      <c r="DE136">
        <v>1.76</v>
      </c>
      <c r="DF136">
        <v>0.12</v>
      </c>
      <c r="DG136">
        <v>10.77</v>
      </c>
      <c r="DH136">
        <v>0.54681000000000002</v>
      </c>
      <c r="DI136">
        <v>9.0814799999999994E-3</v>
      </c>
      <c r="DJ136">
        <v>3.1638800000000002E-2</v>
      </c>
      <c r="DK136">
        <v>0.14361199999999999</v>
      </c>
      <c r="DL136">
        <v>-6.98747E-3</v>
      </c>
      <c r="DM136">
        <v>5.8625900000000002E-2</v>
      </c>
      <c r="DN136">
        <v>0.150563</v>
      </c>
      <c r="DO136">
        <v>0.24510499999999999</v>
      </c>
      <c r="DP136">
        <v>2.02483E-2</v>
      </c>
      <c r="DQ136">
        <v>1.1987000000000001</v>
      </c>
      <c r="DR136">
        <v>0.73114199999999996</v>
      </c>
      <c r="DS136" t="s">
        <v>689</v>
      </c>
      <c r="DT136" t="s">
        <v>700</v>
      </c>
      <c r="DU136" t="s">
        <v>701</v>
      </c>
      <c r="DV136" t="s">
        <v>455</v>
      </c>
      <c r="DW136" s="117">
        <v>7.2875999999999998E-5</v>
      </c>
      <c r="DX136" s="117">
        <v>7.28708E-5</v>
      </c>
      <c r="EC136">
        <v>12.07</v>
      </c>
      <c r="ED136">
        <v>0</v>
      </c>
      <c r="EE136">
        <v>12.07</v>
      </c>
      <c r="EF136">
        <v>0</v>
      </c>
      <c r="EG136">
        <v>3.98</v>
      </c>
      <c r="EH136">
        <v>0</v>
      </c>
      <c r="EI136">
        <v>2.94</v>
      </c>
      <c r="EJ136">
        <v>4.8899999999999997</v>
      </c>
      <c r="EK136">
        <v>1</v>
      </c>
      <c r="EL136">
        <v>1</v>
      </c>
      <c r="EM136">
        <v>2.6873</v>
      </c>
      <c r="EP136">
        <v>1</v>
      </c>
      <c r="EQ136">
        <v>1</v>
      </c>
      <c r="ER136">
        <v>26.952999999999999</v>
      </c>
      <c r="ES136">
        <v>27.318999999999999</v>
      </c>
      <c r="ET136">
        <v>26.8795</v>
      </c>
      <c r="EU136">
        <v>27.244399999999999</v>
      </c>
      <c r="EV136">
        <v>562.57100000000003</v>
      </c>
      <c r="EW136">
        <v>33.603299999999997</v>
      </c>
      <c r="EX136">
        <v>49.9895</v>
      </c>
      <c r="EY136">
        <v>239.5</v>
      </c>
      <c r="EZ136">
        <v>0</v>
      </c>
      <c r="FA136">
        <v>-288.58</v>
      </c>
      <c r="FB136">
        <v>0</v>
      </c>
      <c r="FC136">
        <v>0</v>
      </c>
      <c r="FD136">
        <v>110.404</v>
      </c>
      <c r="FE136">
        <v>317.89800000000002</v>
      </c>
      <c r="FF136">
        <v>391.38499999999999</v>
      </c>
      <c r="FG136">
        <v>27.673200000000001</v>
      </c>
      <c r="FH136">
        <v>1444.44</v>
      </c>
      <c r="FI136">
        <v>0</v>
      </c>
      <c r="FJ136">
        <v>0</v>
      </c>
      <c r="FK136">
        <v>0</v>
      </c>
      <c r="FL136">
        <v>0</v>
      </c>
      <c r="FM136">
        <v>0</v>
      </c>
      <c r="FN136">
        <v>281.315</v>
      </c>
      <c r="FO136">
        <v>16.802499999999998</v>
      </c>
      <c r="FP136">
        <v>24.994700000000002</v>
      </c>
      <c r="FQ136">
        <v>119.75</v>
      </c>
      <c r="FR136">
        <v>-96.193399999999997</v>
      </c>
      <c r="FS136">
        <v>55.201799999999999</v>
      </c>
      <c r="FT136">
        <v>158.94900000000001</v>
      </c>
      <c r="FU136">
        <v>195.69200000000001</v>
      </c>
      <c r="FV136">
        <v>13.836600000000001</v>
      </c>
      <c r="FW136">
        <v>770.34900000000005</v>
      </c>
      <c r="FX136">
        <v>0</v>
      </c>
      <c r="FY136">
        <v>0</v>
      </c>
      <c r="FZ136">
        <v>0</v>
      </c>
      <c r="GA136">
        <v>0</v>
      </c>
      <c r="GB136">
        <v>2.6873</v>
      </c>
      <c r="GC136">
        <v>4223.38</v>
      </c>
      <c r="GD136">
        <v>1851.36</v>
      </c>
      <c r="GE136">
        <v>43.835900000000002</v>
      </c>
      <c r="GF136">
        <v>2.6873</v>
      </c>
      <c r="GG136">
        <v>4223.38</v>
      </c>
      <c r="GH136">
        <v>1851.38</v>
      </c>
      <c r="GI136">
        <v>43.836399999999998</v>
      </c>
      <c r="GJ136">
        <v>0</v>
      </c>
      <c r="GK136">
        <v>0</v>
      </c>
    </row>
    <row r="137" spans="1:193" x14ac:dyDescent="0.3">
      <c r="A137" s="110">
        <v>45966.865300925929</v>
      </c>
      <c r="B137" t="s">
        <v>826</v>
      </c>
      <c r="D137">
        <v>13</v>
      </c>
      <c r="E137">
        <v>1</v>
      </c>
      <c r="F137">
        <v>2100</v>
      </c>
      <c r="G137" t="s">
        <v>452</v>
      </c>
      <c r="H137" t="s">
        <v>453</v>
      </c>
      <c r="I137">
        <v>0</v>
      </c>
      <c r="J137">
        <v>0</v>
      </c>
      <c r="K137">
        <v>3.64</v>
      </c>
      <c r="L137">
        <v>108</v>
      </c>
      <c r="M137">
        <v>1124.9100000000001</v>
      </c>
      <c r="N137">
        <v>1517.04</v>
      </c>
      <c r="O137">
        <v>278.41300000000001</v>
      </c>
      <c r="P137">
        <v>1061.79</v>
      </c>
      <c r="Q137">
        <v>0</v>
      </c>
      <c r="R137">
        <v>-5318.81</v>
      </c>
      <c r="S137">
        <v>0</v>
      </c>
      <c r="T137">
        <v>0</v>
      </c>
      <c r="U137">
        <v>505.55700000000002</v>
      </c>
      <c r="V137">
        <v>2036.89</v>
      </c>
      <c r="W137">
        <v>2025.88</v>
      </c>
      <c r="X137">
        <v>119.621</v>
      </c>
      <c r="Y137">
        <v>3351.3</v>
      </c>
      <c r="Z137">
        <v>3982.15</v>
      </c>
      <c r="AA137">
        <v>542.71500000000003</v>
      </c>
      <c r="AB137">
        <v>0</v>
      </c>
      <c r="AC137">
        <v>0</v>
      </c>
      <c r="AD137">
        <v>0</v>
      </c>
      <c r="AE137">
        <v>0</v>
      </c>
      <c r="AF137">
        <v>0</v>
      </c>
      <c r="AG137">
        <v>0</v>
      </c>
      <c r="AH137">
        <v>4.41</v>
      </c>
      <c r="AI137">
        <v>5.14</v>
      </c>
      <c r="AJ137">
        <v>0.89</v>
      </c>
      <c r="AK137">
        <v>3.39</v>
      </c>
      <c r="AL137">
        <v>0</v>
      </c>
      <c r="AM137">
        <v>-7.83</v>
      </c>
      <c r="AN137">
        <v>0</v>
      </c>
      <c r="AO137">
        <v>0</v>
      </c>
      <c r="AP137">
        <v>1.76</v>
      </c>
      <c r="AQ137">
        <v>6.34</v>
      </c>
      <c r="AR137">
        <v>6.65</v>
      </c>
      <c r="AS137">
        <v>0.42</v>
      </c>
      <c r="AT137">
        <v>21.17</v>
      </c>
      <c r="AU137">
        <v>13.83</v>
      </c>
      <c r="AV137">
        <v>1.81</v>
      </c>
      <c r="AW137">
        <v>0.77</v>
      </c>
      <c r="AX137">
        <v>0.23</v>
      </c>
      <c r="AY137">
        <v>0.91</v>
      </c>
      <c r="AZ137">
        <v>-1.1200000000000001</v>
      </c>
      <c r="BA137">
        <v>0</v>
      </c>
      <c r="BB137">
        <v>0</v>
      </c>
      <c r="BC137">
        <v>0.5</v>
      </c>
      <c r="BD137">
        <v>1.45</v>
      </c>
      <c r="BE137">
        <v>1.76</v>
      </c>
      <c r="BF137">
        <v>0.12</v>
      </c>
      <c r="BG137">
        <v>6.43</v>
      </c>
      <c r="BH137">
        <v>0.43793399999999999</v>
      </c>
      <c r="BI137">
        <v>4.6129799999999999E-2</v>
      </c>
      <c r="BJ137">
        <v>3.1791800000000002E-2</v>
      </c>
      <c r="BK137">
        <v>0.117996</v>
      </c>
      <c r="BL137">
        <v>0</v>
      </c>
      <c r="BM137">
        <v>-1.0770399999999999E-2</v>
      </c>
      <c r="BN137">
        <v>0</v>
      </c>
      <c r="BO137">
        <v>0</v>
      </c>
      <c r="BP137">
        <v>5.8625900000000002E-2</v>
      </c>
      <c r="BQ137">
        <v>0.15293200000000001</v>
      </c>
      <c r="BR137">
        <v>0.24510499999999999</v>
      </c>
      <c r="BS137">
        <v>2.02483E-2</v>
      </c>
      <c r="BT137">
        <v>1.09999</v>
      </c>
      <c r="BU137">
        <v>0.63385100000000005</v>
      </c>
      <c r="BV137">
        <v>1124.94</v>
      </c>
      <c r="BW137">
        <v>1517.09</v>
      </c>
      <c r="BX137">
        <v>278.41300000000001</v>
      </c>
      <c r="BY137">
        <v>1061.79</v>
      </c>
      <c r="BZ137">
        <v>-5318.81</v>
      </c>
      <c r="CA137">
        <v>505.55700000000002</v>
      </c>
      <c r="CB137">
        <v>2036.89</v>
      </c>
      <c r="CC137">
        <v>2025.88</v>
      </c>
      <c r="CD137">
        <v>119.621</v>
      </c>
      <c r="CE137">
        <v>3351.37</v>
      </c>
      <c r="CF137">
        <v>3982.23</v>
      </c>
      <c r="CG137">
        <v>542.73699999999997</v>
      </c>
      <c r="CH137">
        <v>0</v>
      </c>
      <c r="CI137">
        <v>0</v>
      </c>
      <c r="CJ137">
        <v>0</v>
      </c>
      <c r="CK137">
        <v>0</v>
      </c>
      <c r="CL137">
        <v>0</v>
      </c>
      <c r="CM137">
        <v>4.41</v>
      </c>
      <c r="CN137">
        <v>5.14</v>
      </c>
      <c r="CO137">
        <v>0.89</v>
      </c>
      <c r="CP137">
        <v>3.39</v>
      </c>
      <c r="CQ137">
        <v>-7.83</v>
      </c>
      <c r="CR137">
        <v>1.76</v>
      </c>
      <c r="CS137">
        <v>6.34</v>
      </c>
      <c r="CT137">
        <v>6.65</v>
      </c>
      <c r="CU137">
        <v>0.42</v>
      </c>
      <c r="CV137">
        <v>21.17</v>
      </c>
      <c r="CW137">
        <v>13.83</v>
      </c>
      <c r="CX137">
        <v>1.79</v>
      </c>
      <c r="CY137">
        <v>0.77</v>
      </c>
      <c r="CZ137">
        <v>0.23</v>
      </c>
      <c r="DA137">
        <v>4.5599999999999996</v>
      </c>
      <c r="DB137">
        <v>-1.1200000000000001</v>
      </c>
      <c r="DC137">
        <v>0.5</v>
      </c>
      <c r="DD137">
        <v>1.46</v>
      </c>
      <c r="DE137">
        <v>1.76</v>
      </c>
      <c r="DF137">
        <v>0.12</v>
      </c>
      <c r="DG137">
        <v>10.07</v>
      </c>
      <c r="DH137">
        <v>0.437948</v>
      </c>
      <c r="DI137">
        <v>4.6129900000000001E-2</v>
      </c>
      <c r="DJ137">
        <v>3.1791800000000002E-2</v>
      </c>
      <c r="DK137">
        <v>0.117996</v>
      </c>
      <c r="DL137">
        <v>-1.0770399999999999E-2</v>
      </c>
      <c r="DM137">
        <v>5.8625900000000002E-2</v>
      </c>
      <c r="DN137">
        <v>0.15293200000000001</v>
      </c>
      <c r="DO137">
        <v>0.24510499999999999</v>
      </c>
      <c r="DP137">
        <v>2.02483E-2</v>
      </c>
      <c r="DQ137">
        <v>1.1000099999999999</v>
      </c>
      <c r="DR137">
        <v>0.63386600000000004</v>
      </c>
      <c r="DS137" t="s">
        <v>689</v>
      </c>
      <c r="DT137" t="s">
        <v>700</v>
      </c>
      <c r="DU137" t="s">
        <v>701</v>
      </c>
      <c r="DV137" t="s">
        <v>455</v>
      </c>
      <c r="DW137" s="117">
        <v>1.47108E-5</v>
      </c>
      <c r="DX137" s="117">
        <v>1.4707400000000001E-5</v>
      </c>
      <c r="EC137">
        <v>13.83</v>
      </c>
      <c r="ED137">
        <v>0</v>
      </c>
      <c r="EE137">
        <v>13.83</v>
      </c>
      <c r="EF137">
        <v>0</v>
      </c>
      <c r="EG137">
        <v>3.72</v>
      </c>
      <c r="EH137">
        <v>0</v>
      </c>
      <c r="EI137">
        <v>2.85</v>
      </c>
      <c r="EJ137">
        <v>4.5</v>
      </c>
      <c r="EK137">
        <v>1</v>
      </c>
      <c r="EL137">
        <v>1</v>
      </c>
      <c r="EM137">
        <v>3.3874</v>
      </c>
      <c r="EP137">
        <v>1</v>
      </c>
      <c r="EQ137">
        <v>1</v>
      </c>
      <c r="ER137">
        <v>28.207000000000001</v>
      </c>
      <c r="ES137">
        <v>28.599</v>
      </c>
      <c r="ET137">
        <v>28.185700000000001</v>
      </c>
      <c r="EU137">
        <v>28.577200000000001</v>
      </c>
      <c r="EV137">
        <v>401.77</v>
      </c>
      <c r="EW137">
        <v>170.16</v>
      </c>
      <c r="EX137">
        <v>50.231200000000001</v>
      </c>
      <c r="EY137">
        <v>201.572</v>
      </c>
      <c r="EZ137">
        <v>0</v>
      </c>
      <c r="FA137">
        <v>-373.55</v>
      </c>
      <c r="FB137">
        <v>0</v>
      </c>
      <c r="FC137">
        <v>0</v>
      </c>
      <c r="FD137">
        <v>110.404</v>
      </c>
      <c r="FE137">
        <v>323.11200000000002</v>
      </c>
      <c r="FF137">
        <v>391.38499999999999</v>
      </c>
      <c r="FG137">
        <v>27.673200000000001</v>
      </c>
      <c r="FH137">
        <v>1302.76</v>
      </c>
      <c r="FI137">
        <v>0</v>
      </c>
      <c r="FJ137">
        <v>0</v>
      </c>
      <c r="FK137">
        <v>0</v>
      </c>
      <c r="FL137">
        <v>0</v>
      </c>
      <c r="FM137">
        <v>0</v>
      </c>
      <c r="FN137">
        <v>200.89</v>
      </c>
      <c r="FO137">
        <v>85.082300000000004</v>
      </c>
      <c r="FP137">
        <v>25.115600000000001</v>
      </c>
      <c r="FQ137">
        <v>100.786</v>
      </c>
      <c r="FR137">
        <v>-124.517</v>
      </c>
      <c r="FS137">
        <v>55.201799999999999</v>
      </c>
      <c r="FT137">
        <v>161.55600000000001</v>
      </c>
      <c r="FU137">
        <v>195.69200000000001</v>
      </c>
      <c r="FV137">
        <v>13.836600000000001</v>
      </c>
      <c r="FW137">
        <v>713.64400000000001</v>
      </c>
      <c r="FX137">
        <v>0</v>
      </c>
      <c r="FY137">
        <v>0</v>
      </c>
      <c r="FZ137">
        <v>0</v>
      </c>
      <c r="GA137">
        <v>0</v>
      </c>
      <c r="GB137">
        <v>3.3874</v>
      </c>
      <c r="GC137">
        <v>5320.37</v>
      </c>
      <c r="GD137">
        <v>2282.4</v>
      </c>
      <c r="GE137">
        <v>42.899299999999997</v>
      </c>
      <c r="GF137">
        <v>3.3874</v>
      </c>
      <c r="GG137">
        <v>5320.37</v>
      </c>
      <c r="GH137">
        <v>2282.39</v>
      </c>
      <c r="GI137">
        <v>42.899099999999997</v>
      </c>
      <c r="GJ137">
        <v>0</v>
      </c>
      <c r="GK137">
        <v>0</v>
      </c>
    </row>
    <row r="138" spans="1:193" x14ac:dyDescent="0.3">
      <c r="A138" s="110">
        <v>45966.865949074076</v>
      </c>
      <c r="B138" t="s">
        <v>827</v>
      </c>
      <c r="D138">
        <v>14</v>
      </c>
      <c r="E138">
        <v>1</v>
      </c>
      <c r="F138">
        <v>2100</v>
      </c>
      <c r="G138" t="s">
        <v>452</v>
      </c>
      <c r="H138" t="s">
        <v>453</v>
      </c>
      <c r="I138">
        <v>0</v>
      </c>
      <c r="J138">
        <v>0</v>
      </c>
      <c r="K138">
        <v>3.56</v>
      </c>
      <c r="L138">
        <v>68</v>
      </c>
      <c r="M138">
        <v>1647.07</v>
      </c>
      <c r="N138">
        <v>1047.19</v>
      </c>
      <c r="O138">
        <v>275.608</v>
      </c>
      <c r="P138">
        <v>1245.97</v>
      </c>
      <c r="Q138">
        <v>0</v>
      </c>
      <c r="R138">
        <v>-5114.33</v>
      </c>
      <c r="S138">
        <v>0</v>
      </c>
      <c r="T138">
        <v>0</v>
      </c>
      <c r="U138">
        <v>505.55700000000002</v>
      </c>
      <c r="V138">
        <v>2016.99</v>
      </c>
      <c r="W138">
        <v>2025.88</v>
      </c>
      <c r="X138">
        <v>119.621</v>
      </c>
      <c r="Y138">
        <v>3769.56</v>
      </c>
      <c r="Z138">
        <v>4215.84</v>
      </c>
      <c r="AA138">
        <v>343.702</v>
      </c>
      <c r="AB138">
        <v>0</v>
      </c>
      <c r="AC138">
        <v>0</v>
      </c>
      <c r="AD138">
        <v>0</v>
      </c>
      <c r="AE138">
        <v>0</v>
      </c>
      <c r="AF138">
        <v>0</v>
      </c>
      <c r="AG138">
        <v>0</v>
      </c>
      <c r="AH138">
        <v>6.46</v>
      </c>
      <c r="AI138">
        <v>3.18</v>
      </c>
      <c r="AJ138">
        <v>0.88</v>
      </c>
      <c r="AK138">
        <v>4.01</v>
      </c>
      <c r="AL138">
        <v>0</v>
      </c>
      <c r="AM138">
        <v>-8.27</v>
      </c>
      <c r="AN138">
        <v>0</v>
      </c>
      <c r="AO138">
        <v>0</v>
      </c>
      <c r="AP138">
        <v>1.72</v>
      </c>
      <c r="AQ138">
        <v>6.22</v>
      </c>
      <c r="AR138">
        <v>6.62</v>
      </c>
      <c r="AS138">
        <v>0.42</v>
      </c>
      <c r="AT138">
        <v>21.24</v>
      </c>
      <c r="AU138">
        <v>14.53</v>
      </c>
      <c r="AV138">
        <v>2.73</v>
      </c>
      <c r="AW138">
        <v>0.45</v>
      </c>
      <c r="AX138">
        <v>0.22</v>
      </c>
      <c r="AY138">
        <v>1.1299999999999999</v>
      </c>
      <c r="AZ138">
        <v>-1.36</v>
      </c>
      <c r="BA138">
        <v>0</v>
      </c>
      <c r="BB138">
        <v>0</v>
      </c>
      <c r="BC138">
        <v>0.5</v>
      </c>
      <c r="BD138">
        <v>1.44</v>
      </c>
      <c r="BE138">
        <v>1.76</v>
      </c>
      <c r="BF138">
        <v>0.12</v>
      </c>
      <c r="BG138">
        <v>6.99</v>
      </c>
      <c r="BH138">
        <v>0.63446599999999997</v>
      </c>
      <c r="BI138">
        <v>1.81313E-2</v>
      </c>
      <c r="BJ138">
        <v>3.1471499999999999E-2</v>
      </c>
      <c r="BK138">
        <v>0.15937499999999999</v>
      </c>
      <c r="BL138">
        <v>0</v>
      </c>
      <c r="BM138">
        <v>-1.7686500000000001E-2</v>
      </c>
      <c r="BN138">
        <v>0</v>
      </c>
      <c r="BO138">
        <v>0</v>
      </c>
      <c r="BP138">
        <v>5.8625900000000002E-2</v>
      </c>
      <c r="BQ138">
        <v>0.15079600000000001</v>
      </c>
      <c r="BR138">
        <v>0.24510499999999999</v>
      </c>
      <c r="BS138">
        <v>2.02483E-2</v>
      </c>
      <c r="BT138">
        <v>1.30053</v>
      </c>
      <c r="BU138">
        <v>0.84344399999999997</v>
      </c>
      <c r="BV138">
        <v>1647.17</v>
      </c>
      <c r="BW138">
        <v>1047.24</v>
      </c>
      <c r="BX138">
        <v>275.608</v>
      </c>
      <c r="BY138">
        <v>1245.97</v>
      </c>
      <c r="BZ138">
        <v>-5114.33</v>
      </c>
      <c r="CA138">
        <v>505.55700000000002</v>
      </c>
      <c r="CB138">
        <v>2016.99</v>
      </c>
      <c r="CC138">
        <v>2025.88</v>
      </c>
      <c r="CD138">
        <v>119.621</v>
      </c>
      <c r="CE138">
        <v>3769.7</v>
      </c>
      <c r="CF138">
        <v>4215.9799999999996</v>
      </c>
      <c r="CG138">
        <v>343.72399999999999</v>
      </c>
      <c r="CH138">
        <v>0</v>
      </c>
      <c r="CI138">
        <v>0</v>
      </c>
      <c r="CJ138">
        <v>0</v>
      </c>
      <c r="CK138">
        <v>0</v>
      </c>
      <c r="CL138">
        <v>0</v>
      </c>
      <c r="CM138">
        <v>6.46</v>
      </c>
      <c r="CN138">
        <v>3.18</v>
      </c>
      <c r="CO138">
        <v>0.88</v>
      </c>
      <c r="CP138">
        <v>4.01</v>
      </c>
      <c r="CQ138">
        <v>-8.27</v>
      </c>
      <c r="CR138">
        <v>1.72</v>
      </c>
      <c r="CS138">
        <v>6.22</v>
      </c>
      <c r="CT138">
        <v>6.62</v>
      </c>
      <c r="CU138">
        <v>0.42</v>
      </c>
      <c r="CV138">
        <v>21.24</v>
      </c>
      <c r="CW138">
        <v>14.53</v>
      </c>
      <c r="CX138">
        <v>2.72</v>
      </c>
      <c r="CY138">
        <v>0.45</v>
      </c>
      <c r="CZ138">
        <v>0.22</v>
      </c>
      <c r="DA138">
        <v>4.7</v>
      </c>
      <c r="DB138">
        <v>-1.36</v>
      </c>
      <c r="DC138">
        <v>0.5</v>
      </c>
      <c r="DD138">
        <v>1.44</v>
      </c>
      <c r="DE138">
        <v>1.76</v>
      </c>
      <c r="DF138">
        <v>0.12</v>
      </c>
      <c r="DG138">
        <v>10.55</v>
      </c>
      <c r="DH138">
        <v>0.63450300000000004</v>
      </c>
      <c r="DI138">
        <v>1.81312E-2</v>
      </c>
      <c r="DJ138">
        <v>3.1471499999999999E-2</v>
      </c>
      <c r="DK138">
        <v>0.15937499999999999</v>
      </c>
      <c r="DL138">
        <v>-1.7686500000000001E-2</v>
      </c>
      <c r="DM138">
        <v>5.8625900000000002E-2</v>
      </c>
      <c r="DN138">
        <v>0.15079600000000001</v>
      </c>
      <c r="DO138">
        <v>0.24510499999999999</v>
      </c>
      <c r="DP138">
        <v>2.02483E-2</v>
      </c>
      <c r="DQ138">
        <v>1.30057</v>
      </c>
      <c r="DR138">
        <v>0.84348199999999995</v>
      </c>
      <c r="DS138" t="s">
        <v>689</v>
      </c>
      <c r="DT138" t="s">
        <v>700</v>
      </c>
      <c r="DU138" t="s">
        <v>701</v>
      </c>
      <c r="DV138" t="s">
        <v>455</v>
      </c>
      <c r="DW138" s="117">
        <v>3.7608199999999997E-5</v>
      </c>
      <c r="DX138" s="117">
        <v>3.76037E-5</v>
      </c>
      <c r="EC138">
        <v>14.53</v>
      </c>
      <c r="ED138">
        <v>0</v>
      </c>
      <c r="EE138">
        <v>14.53</v>
      </c>
      <c r="EF138">
        <v>0</v>
      </c>
      <c r="EG138">
        <v>4.53</v>
      </c>
      <c r="EH138">
        <v>0</v>
      </c>
      <c r="EI138">
        <v>3.45</v>
      </c>
      <c r="EJ138">
        <v>4.6399999999999997</v>
      </c>
      <c r="EK138">
        <v>1</v>
      </c>
      <c r="EL138">
        <v>1</v>
      </c>
      <c r="EM138">
        <v>2.8161</v>
      </c>
      <c r="EP138">
        <v>1</v>
      </c>
      <c r="EQ138">
        <v>1</v>
      </c>
      <c r="ER138">
        <v>32.088000000000001</v>
      </c>
      <c r="ES138">
        <v>32.56</v>
      </c>
      <c r="ET138">
        <v>32.053400000000003</v>
      </c>
      <c r="EU138">
        <v>32.523899999999998</v>
      </c>
      <c r="EV138">
        <v>607.596</v>
      </c>
      <c r="EW138">
        <v>99.015500000000003</v>
      </c>
      <c r="EX138">
        <v>49.725099999999998</v>
      </c>
      <c r="EY138">
        <v>251.43299999999999</v>
      </c>
      <c r="EZ138">
        <v>0</v>
      </c>
      <c r="FA138">
        <v>-453.904</v>
      </c>
      <c r="FB138">
        <v>0</v>
      </c>
      <c r="FC138">
        <v>0</v>
      </c>
      <c r="FD138">
        <v>110.404</v>
      </c>
      <c r="FE138">
        <v>319.5</v>
      </c>
      <c r="FF138">
        <v>391.38499999999999</v>
      </c>
      <c r="FG138">
        <v>27.673200000000001</v>
      </c>
      <c r="FH138">
        <v>1402.83</v>
      </c>
      <c r="FI138">
        <v>0</v>
      </c>
      <c r="FJ138">
        <v>0</v>
      </c>
      <c r="FK138">
        <v>0</v>
      </c>
      <c r="FL138">
        <v>0</v>
      </c>
      <c r="FM138">
        <v>0</v>
      </c>
      <c r="FN138">
        <v>303.81700000000001</v>
      </c>
      <c r="FO138">
        <v>49.509700000000002</v>
      </c>
      <c r="FP138">
        <v>24.862500000000001</v>
      </c>
      <c r="FQ138">
        <v>125.717</v>
      </c>
      <c r="FR138">
        <v>-151.30099999999999</v>
      </c>
      <c r="FS138">
        <v>55.201799999999999</v>
      </c>
      <c r="FT138">
        <v>159.75</v>
      </c>
      <c r="FU138">
        <v>195.69200000000001</v>
      </c>
      <c r="FV138">
        <v>13.836600000000001</v>
      </c>
      <c r="FW138">
        <v>777.08500000000004</v>
      </c>
      <c r="FX138">
        <v>0</v>
      </c>
      <c r="FY138">
        <v>0</v>
      </c>
      <c r="FZ138">
        <v>0</v>
      </c>
      <c r="GA138">
        <v>0</v>
      </c>
      <c r="GB138">
        <v>2.8161</v>
      </c>
      <c r="GC138">
        <v>5115.83</v>
      </c>
      <c r="GD138">
        <v>2048.85</v>
      </c>
      <c r="GE138">
        <v>40.049100000000003</v>
      </c>
      <c r="GF138">
        <v>2.8161</v>
      </c>
      <c r="GG138">
        <v>5115.83</v>
      </c>
      <c r="GH138">
        <v>2048.84</v>
      </c>
      <c r="GI138">
        <v>40.048900000000003</v>
      </c>
      <c r="GJ138">
        <v>0</v>
      </c>
      <c r="GK138">
        <v>0</v>
      </c>
    </row>
    <row r="139" spans="1:193" x14ac:dyDescent="0.3">
      <c r="A139" s="110">
        <v>45966.866608796299</v>
      </c>
      <c r="B139" t="s">
        <v>828</v>
      </c>
      <c r="D139">
        <v>15</v>
      </c>
      <c r="E139">
        <v>1</v>
      </c>
      <c r="F139">
        <v>2100</v>
      </c>
      <c r="G139" t="s">
        <v>452</v>
      </c>
      <c r="H139" t="s">
        <v>453</v>
      </c>
      <c r="I139">
        <v>0</v>
      </c>
      <c r="J139">
        <v>0</v>
      </c>
      <c r="K139">
        <v>3.09</v>
      </c>
      <c r="L139">
        <v>179</v>
      </c>
      <c r="M139">
        <v>104.18</v>
      </c>
      <c r="N139">
        <v>4034.15</v>
      </c>
      <c r="O139">
        <v>277.42</v>
      </c>
      <c r="P139">
        <v>666.27599999999995</v>
      </c>
      <c r="Q139">
        <v>0</v>
      </c>
      <c r="R139">
        <v>-7993.85</v>
      </c>
      <c r="S139">
        <v>0</v>
      </c>
      <c r="T139">
        <v>0</v>
      </c>
      <c r="U139">
        <v>505.55700000000002</v>
      </c>
      <c r="V139">
        <v>2094.3200000000002</v>
      </c>
      <c r="W139">
        <v>2025.88</v>
      </c>
      <c r="X139">
        <v>119.621</v>
      </c>
      <c r="Y139">
        <v>1833.56</v>
      </c>
      <c r="Z139">
        <v>5082.03</v>
      </c>
      <c r="AA139">
        <v>890.49099999999999</v>
      </c>
      <c r="AB139">
        <v>0</v>
      </c>
      <c r="AC139">
        <v>0</v>
      </c>
      <c r="AD139">
        <v>0</v>
      </c>
      <c r="AE139">
        <v>0</v>
      </c>
      <c r="AF139">
        <v>0</v>
      </c>
      <c r="AG139">
        <v>0</v>
      </c>
      <c r="AH139">
        <v>0.47</v>
      </c>
      <c r="AI139">
        <v>12.18</v>
      </c>
      <c r="AJ139">
        <v>0.89</v>
      </c>
      <c r="AK139">
        <v>2.1</v>
      </c>
      <c r="AL139">
        <v>0</v>
      </c>
      <c r="AM139">
        <v>-12.02</v>
      </c>
      <c r="AN139">
        <v>0</v>
      </c>
      <c r="AO139">
        <v>0</v>
      </c>
      <c r="AP139">
        <v>1.72</v>
      </c>
      <c r="AQ139">
        <v>6.47</v>
      </c>
      <c r="AR139">
        <v>6.61</v>
      </c>
      <c r="AS139">
        <v>0.42</v>
      </c>
      <c r="AT139">
        <v>18.84</v>
      </c>
      <c r="AU139">
        <v>15.64</v>
      </c>
      <c r="AV139">
        <v>0.23</v>
      </c>
      <c r="AW139">
        <v>1.73</v>
      </c>
      <c r="AX139">
        <v>0.23</v>
      </c>
      <c r="AY139">
        <v>0.56999999999999995</v>
      </c>
      <c r="AZ139">
        <v>-2.16</v>
      </c>
      <c r="BA139">
        <v>0</v>
      </c>
      <c r="BB139">
        <v>0</v>
      </c>
      <c r="BC139">
        <v>0.5</v>
      </c>
      <c r="BD139">
        <v>1.49</v>
      </c>
      <c r="BE139">
        <v>1.76</v>
      </c>
      <c r="BF139">
        <v>0.12</v>
      </c>
      <c r="BG139">
        <v>4.47</v>
      </c>
      <c r="BH139">
        <v>5.7155999999999998E-2</v>
      </c>
      <c r="BI139">
        <v>0.149288</v>
      </c>
      <c r="BJ139">
        <v>3.1678400000000002E-2</v>
      </c>
      <c r="BK139">
        <v>6.9478200000000004E-2</v>
      </c>
      <c r="BL139">
        <v>0</v>
      </c>
      <c r="BM139">
        <v>-3.0804499999999999E-2</v>
      </c>
      <c r="BN139">
        <v>0</v>
      </c>
      <c r="BO139">
        <v>0</v>
      </c>
      <c r="BP139">
        <v>5.8625900000000002E-2</v>
      </c>
      <c r="BQ139">
        <v>0.15784599999999999</v>
      </c>
      <c r="BR139">
        <v>0.24510499999999999</v>
      </c>
      <c r="BS139">
        <v>2.02483E-2</v>
      </c>
      <c r="BT139">
        <v>0.75862099999999999</v>
      </c>
      <c r="BU139">
        <v>0.30759999999999998</v>
      </c>
      <c r="BV139">
        <v>104.179</v>
      </c>
      <c r="BW139">
        <v>4034.17</v>
      </c>
      <c r="BX139">
        <v>277.42</v>
      </c>
      <c r="BY139">
        <v>666.27599999999995</v>
      </c>
      <c r="BZ139">
        <v>-7993.85</v>
      </c>
      <c r="CA139">
        <v>505.55700000000002</v>
      </c>
      <c r="CB139">
        <v>2094.3200000000002</v>
      </c>
      <c r="CC139">
        <v>2025.88</v>
      </c>
      <c r="CD139">
        <v>119.621</v>
      </c>
      <c r="CE139">
        <v>1833.57</v>
      </c>
      <c r="CF139">
        <v>5082.04</v>
      </c>
      <c r="CG139">
        <v>890.495</v>
      </c>
      <c r="CH139">
        <v>0</v>
      </c>
      <c r="CI139">
        <v>0</v>
      </c>
      <c r="CJ139">
        <v>0</v>
      </c>
      <c r="CK139">
        <v>0</v>
      </c>
      <c r="CL139">
        <v>0</v>
      </c>
      <c r="CM139">
        <v>0.47</v>
      </c>
      <c r="CN139">
        <v>12.18</v>
      </c>
      <c r="CO139">
        <v>0.89</v>
      </c>
      <c r="CP139">
        <v>2.1</v>
      </c>
      <c r="CQ139">
        <v>-12.02</v>
      </c>
      <c r="CR139">
        <v>1.72</v>
      </c>
      <c r="CS139">
        <v>6.47</v>
      </c>
      <c r="CT139">
        <v>6.61</v>
      </c>
      <c r="CU139">
        <v>0.42</v>
      </c>
      <c r="CV139">
        <v>18.84</v>
      </c>
      <c r="CW139">
        <v>15.64</v>
      </c>
      <c r="CX139">
        <v>0.23</v>
      </c>
      <c r="CY139">
        <v>1.74</v>
      </c>
      <c r="CZ139">
        <v>0.23</v>
      </c>
      <c r="DA139">
        <v>3.64</v>
      </c>
      <c r="DB139">
        <v>-2.16</v>
      </c>
      <c r="DC139">
        <v>0.5</v>
      </c>
      <c r="DD139">
        <v>1.5</v>
      </c>
      <c r="DE139">
        <v>1.76</v>
      </c>
      <c r="DF139">
        <v>0.12</v>
      </c>
      <c r="DG139">
        <v>7.56</v>
      </c>
      <c r="DH139">
        <v>5.7154999999999997E-2</v>
      </c>
      <c r="DI139">
        <v>0.149288</v>
      </c>
      <c r="DJ139">
        <v>3.1678400000000002E-2</v>
      </c>
      <c r="DK139">
        <v>6.9478200000000004E-2</v>
      </c>
      <c r="DL139">
        <v>-3.0804499999999999E-2</v>
      </c>
      <c r="DM139">
        <v>5.8625900000000002E-2</v>
      </c>
      <c r="DN139">
        <v>0.15784599999999999</v>
      </c>
      <c r="DO139">
        <v>0.24510499999999999</v>
      </c>
      <c r="DP139">
        <v>2.02483E-2</v>
      </c>
      <c r="DQ139">
        <v>0.75861999999999996</v>
      </c>
      <c r="DR139">
        <v>0.30759999999999998</v>
      </c>
      <c r="DS139" t="s">
        <v>689</v>
      </c>
      <c r="DT139" t="s">
        <v>700</v>
      </c>
      <c r="DU139" t="s">
        <v>701</v>
      </c>
      <c r="DV139" t="s">
        <v>455</v>
      </c>
      <c r="DW139" s="117">
        <v>-7.73746E-7</v>
      </c>
      <c r="DX139" s="117">
        <v>-7.7701599999999995E-7</v>
      </c>
      <c r="EC139">
        <v>15.64</v>
      </c>
      <c r="ED139">
        <v>0</v>
      </c>
      <c r="EE139">
        <v>15.64</v>
      </c>
      <c r="EF139">
        <v>0</v>
      </c>
      <c r="EG139">
        <v>2.76</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51.950699999999998</v>
      </c>
      <c r="EW139">
        <v>384.87200000000001</v>
      </c>
      <c r="EX139">
        <v>50.052</v>
      </c>
      <c r="EY139">
        <v>125.925</v>
      </c>
      <c r="EZ139">
        <v>0</v>
      </c>
      <c r="FA139">
        <v>-720.75</v>
      </c>
      <c r="FB139">
        <v>0</v>
      </c>
      <c r="FC139">
        <v>0</v>
      </c>
      <c r="FD139">
        <v>110.404</v>
      </c>
      <c r="FE139">
        <v>332.23599999999999</v>
      </c>
      <c r="FF139">
        <v>391.38499999999999</v>
      </c>
      <c r="FG139">
        <v>27.673200000000001</v>
      </c>
      <c r="FH139">
        <v>753.74699999999996</v>
      </c>
      <c r="FI139">
        <v>0</v>
      </c>
      <c r="FJ139">
        <v>0</v>
      </c>
      <c r="FK139">
        <v>0</v>
      </c>
      <c r="FL139">
        <v>0</v>
      </c>
      <c r="FM139">
        <v>0</v>
      </c>
      <c r="FN139">
        <v>25.975000000000001</v>
      </c>
      <c r="FO139">
        <v>192.43700000000001</v>
      </c>
      <c r="FP139">
        <v>25.026</v>
      </c>
      <c r="FQ139">
        <v>62.962400000000002</v>
      </c>
      <c r="FR139">
        <v>-240.25</v>
      </c>
      <c r="FS139">
        <v>55.201799999999999</v>
      </c>
      <c r="FT139">
        <v>166.11799999999999</v>
      </c>
      <c r="FU139">
        <v>195.69200000000001</v>
      </c>
      <c r="FV139">
        <v>13.836600000000001</v>
      </c>
      <c r="FW139">
        <v>496.99900000000002</v>
      </c>
      <c r="FX139">
        <v>0</v>
      </c>
      <c r="FY139">
        <v>0</v>
      </c>
      <c r="FZ139">
        <v>0</v>
      </c>
      <c r="GA139">
        <v>0</v>
      </c>
      <c r="GB139">
        <v>4.7460000000000004</v>
      </c>
      <c r="GC139">
        <v>7996.19</v>
      </c>
      <c r="GD139">
        <v>3557.08</v>
      </c>
      <c r="GE139">
        <v>44.4846</v>
      </c>
      <c r="GF139">
        <v>4.7460000000000004</v>
      </c>
      <c r="GG139">
        <v>7996.19</v>
      </c>
      <c r="GH139">
        <v>3557.07</v>
      </c>
      <c r="GI139">
        <v>44.4846</v>
      </c>
      <c r="GJ139">
        <v>0</v>
      </c>
      <c r="GK139">
        <v>0</v>
      </c>
    </row>
    <row r="140" spans="1:193" x14ac:dyDescent="0.3">
      <c r="A140" s="110">
        <v>45966.867245370369</v>
      </c>
      <c r="B140" t="s">
        <v>829</v>
      </c>
      <c r="D140">
        <v>16</v>
      </c>
      <c r="E140">
        <v>1</v>
      </c>
      <c r="F140">
        <v>2100</v>
      </c>
      <c r="G140" t="s">
        <v>452</v>
      </c>
      <c r="H140" t="s">
        <v>453</v>
      </c>
      <c r="I140">
        <v>0</v>
      </c>
      <c r="J140">
        <v>0</v>
      </c>
      <c r="K140">
        <v>4.07</v>
      </c>
      <c r="L140" t="s">
        <v>688</v>
      </c>
      <c r="M140">
        <v>3146.71</v>
      </c>
      <c r="N140">
        <v>73.120699999999999</v>
      </c>
      <c r="O140">
        <v>277.75799999999998</v>
      </c>
      <c r="P140">
        <v>1303.8699999999999</v>
      </c>
      <c r="Q140">
        <v>0</v>
      </c>
      <c r="R140">
        <v>-4061.59</v>
      </c>
      <c r="S140">
        <v>0</v>
      </c>
      <c r="T140">
        <v>0</v>
      </c>
      <c r="U140">
        <v>505.55700000000002</v>
      </c>
      <c r="V140">
        <v>1971.9</v>
      </c>
      <c r="W140">
        <v>2025.88</v>
      </c>
      <c r="X140">
        <v>119.621</v>
      </c>
      <c r="Y140">
        <v>5362.83</v>
      </c>
      <c r="Z140">
        <v>4801.46</v>
      </c>
      <c r="AA140">
        <v>47.243899999999996</v>
      </c>
      <c r="AB140">
        <v>0</v>
      </c>
      <c r="AC140">
        <v>0</v>
      </c>
      <c r="AD140">
        <v>0</v>
      </c>
      <c r="AE140">
        <v>0</v>
      </c>
      <c r="AF140">
        <v>0</v>
      </c>
      <c r="AG140">
        <v>0</v>
      </c>
      <c r="AH140">
        <v>11.87</v>
      </c>
      <c r="AI140">
        <v>0.2</v>
      </c>
      <c r="AJ140">
        <v>0.89</v>
      </c>
      <c r="AK140">
        <v>4.34</v>
      </c>
      <c r="AL140">
        <v>0</v>
      </c>
      <c r="AM140">
        <v>-6.27</v>
      </c>
      <c r="AN140">
        <v>0</v>
      </c>
      <c r="AO140">
        <v>0</v>
      </c>
      <c r="AP140">
        <v>1.75</v>
      </c>
      <c r="AQ140">
        <v>6.14</v>
      </c>
      <c r="AR140">
        <v>6.68</v>
      </c>
      <c r="AS140">
        <v>0.42</v>
      </c>
      <c r="AT140">
        <v>26.02</v>
      </c>
      <c r="AU140">
        <v>17.3</v>
      </c>
      <c r="AV140">
        <v>4.25</v>
      </c>
      <c r="AW140">
        <v>0.04</v>
      </c>
      <c r="AX140">
        <v>0.23</v>
      </c>
      <c r="AY140">
        <v>1.2</v>
      </c>
      <c r="AZ140">
        <v>-0.94</v>
      </c>
      <c r="BA140">
        <v>0</v>
      </c>
      <c r="BB140">
        <v>0</v>
      </c>
      <c r="BC140">
        <v>0.5</v>
      </c>
      <c r="BD140">
        <v>1.41</v>
      </c>
      <c r="BE140">
        <v>1.76</v>
      </c>
      <c r="BF140">
        <v>0.12</v>
      </c>
      <c r="BG140">
        <v>8.57</v>
      </c>
      <c r="BH140">
        <v>0.76951199999999997</v>
      </c>
      <c r="BI140" s="117">
        <v>6.3240199999999996E-6</v>
      </c>
      <c r="BJ140">
        <v>3.1717099999999998E-2</v>
      </c>
      <c r="BK140">
        <v>0.165657</v>
      </c>
      <c r="BL140">
        <v>0</v>
      </c>
      <c r="BM140">
        <v>-9.3560299999999996E-3</v>
      </c>
      <c r="BN140">
        <v>0</v>
      </c>
      <c r="BO140">
        <v>0</v>
      </c>
      <c r="BP140">
        <v>5.8625900000000002E-2</v>
      </c>
      <c r="BQ140">
        <v>0.14764099999999999</v>
      </c>
      <c r="BR140">
        <v>0.24510499999999999</v>
      </c>
      <c r="BS140">
        <v>2.02483E-2</v>
      </c>
      <c r="BT140">
        <v>1.42916</v>
      </c>
      <c r="BU140">
        <v>0.966893</v>
      </c>
      <c r="BV140">
        <v>3146.73</v>
      </c>
      <c r="BW140">
        <v>73.124799999999993</v>
      </c>
      <c r="BX140">
        <v>277.75799999999998</v>
      </c>
      <c r="BY140">
        <v>1303.8699999999999</v>
      </c>
      <c r="BZ140">
        <v>-4061.59</v>
      </c>
      <c r="CA140">
        <v>505.55700000000002</v>
      </c>
      <c r="CB140">
        <v>1971.9</v>
      </c>
      <c r="CC140">
        <v>2025.88</v>
      </c>
      <c r="CD140">
        <v>119.621</v>
      </c>
      <c r="CE140">
        <v>5362.84</v>
      </c>
      <c r="CF140">
        <v>4801.4799999999996</v>
      </c>
      <c r="CG140">
        <v>47.247199999999999</v>
      </c>
      <c r="CH140">
        <v>0</v>
      </c>
      <c r="CI140">
        <v>0</v>
      </c>
      <c r="CJ140">
        <v>0</v>
      </c>
      <c r="CK140">
        <v>0</v>
      </c>
      <c r="CL140">
        <v>0</v>
      </c>
      <c r="CM140">
        <v>11.87</v>
      </c>
      <c r="CN140">
        <v>0.2</v>
      </c>
      <c r="CO140">
        <v>0.89</v>
      </c>
      <c r="CP140">
        <v>4.34</v>
      </c>
      <c r="CQ140">
        <v>-6.27</v>
      </c>
      <c r="CR140">
        <v>1.75</v>
      </c>
      <c r="CS140">
        <v>6.14</v>
      </c>
      <c r="CT140">
        <v>6.68</v>
      </c>
      <c r="CU140">
        <v>0.42</v>
      </c>
      <c r="CV140">
        <v>26.02</v>
      </c>
      <c r="CW140">
        <v>17.3</v>
      </c>
      <c r="CX140">
        <v>4.24</v>
      </c>
      <c r="CY140">
        <v>0.04</v>
      </c>
      <c r="CZ140">
        <v>0.23</v>
      </c>
      <c r="DA140">
        <v>5.28</v>
      </c>
      <c r="DB140">
        <v>-0.94</v>
      </c>
      <c r="DC140">
        <v>0.5</v>
      </c>
      <c r="DD140">
        <v>1.41</v>
      </c>
      <c r="DE140">
        <v>1.76</v>
      </c>
      <c r="DF140">
        <v>0.12</v>
      </c>
      <c r="DG140">
        <v>12.64</v>
      </c>
      <c r="DH140">
        <v>0.76954199999999995</v>
      </c>
      <c r="DI140" s="117">
        <v>6.3222199999999999E-6</v>
      </c>
      <c r="DJ140">
        <v>3.1717099999999998E-2</v>
      </c>
      <c r="DK140">
        <v>0.165657</v>
      </c>
      <c r="DL140">
        <v>-9.3560299999999996E-3</v>
      </c>
      <c r="DM140">
        <v>5.8625900000000002E-2</v>
      </c>
      <c r="DN140">
        <v>0.14764099999999999</v>
      </c>
      <c r="DO140">
        <v>0.24510499999999999</v>
      </c>
      <c r="DP140">
        <v>2.02483E-2</v>
      </c>
      <c r="DQ140">
        <v>1.42919</v>
      </c>
      <c r="DR140">
        <v>0.96692199999999995</v>
      </c>
      <c r="DS140" t="s">
        <v>689</v>
      </c>
      <c r="DT140" t="s">
        <v>700</v>
      </c>
      <c r="DU140" t="s">
        <v>701</v>
      </c>
      <c r="DV140" t="s">
        <v>455</v>
      </c>
      <c r="DW140" s="117">
        <v>2.9435199999999999E-5</v>
      </c>
      <c r="DX140" s="117">
        <v>2.94281E-5</v>
      </c>
      <c r="EC140">
        <v>17.3</v>
      </c>
      <c r="ED140">
        <v>0</v>
      </c>
      <c r="EE140">
        <v>17.3</v>
      </c>
      <c r="EF140">
        <v>0</v>
      </c>
      <c r="EG140">
        <v>5.72</v>
      </c>
      <c r="EH140">
        <v>0</v>
      </c>
      <c r="EI140">
        <v>4.57</v>
      </c>
      <c r="EJ140">
        <v>5.22</v>
      </c>
      <c r="EK140">
        <v>1</v>
      </c>
      <c r="EL140">
        <v>1</v>
      </c>
      <c r="EM140">
        <v>2.4590000000000001</v>
      </c>
      <c r="EP140">
        <v>1</v>
      </c>
      <c r="EQ140">
        <v>1</v>
      </c>
      <c r="ER140">
        <v>37.357999999999997</v>
      </c>
      <c r="ES140">
        <v>37.936</v>
      </c>
      <c r="ET140">
        <v>37.316099999999999</v>
      </c>
      <c r="EU140">
        <v>37.893999999999998</v>
      </c>
      <c r="EV140">
        <v>944.87599999999998</v>
      </c>
      <c r="EW140">
        <v>8.7867700000000006</v>
      </c>
      <c r="EX140">
        <v>50.113100000000003</v>
      </c>
      <c r="EY140">
        <v>266.786</v>
      </c>
      <c r="EZ140">
        <v>0</v>
      </c>
      <c r="FA140">
        <v>-312.07</v>
      </c>
      <c r="FB140">
        <v>0</v>
      </c>
      <c r="FC140">
        <v>0</v>
      </c>
      <c r="FD140">
        <v>110.404</v>
      </c>
      <c r="FE140">
        <v>313.17399999999998</v>
      </c>
      <c r="FF140">
        <v>391.38499999999999</v>
      </c>
      <c r="FG140">
        <v>27.673200000000001</v>
      </c>
      <c r="FH140">
        <v>1801.13</v>
      </c>
      <c r="FI140">
        <v>0</v>
      </c>
      <c r="FJ140">
        <v>0</v>
      </c>
      <c r="FK140">
        <v>0</v>
      </c>
      <c r="FL140">
        <v>0</v>
      </c>
      <c r="FM140">
        <v>0</v>
      </c>
      <c r="FN140">
        <v>472.44499999999999</v>
      </c>
      <c r="FO140">
        <v>4.3936599999999997</v>
      </c>
      <c r="FP140">
        <v>25.0566</v>
      </c>
      <c r="FQ140">
        <v>133.393</v>
      </c>
      <c r="FR140">
        <v>-104.023</v>
      </c>
      <c r="FS140">
        <v>55.201799999999999</v>
      </c>
      <c r="FT140">
        <v>156.58699999999999</v>
      </c>
      <c r="FU140">
        <v>195.69200000000001</v>
      </c>
      <c r="FV140">
        <v>13.836600000000001</v>
      </c>
      <c r="FW140">
        <v>952.58299999999997</v>
      </c>
      <c r="FX140">
        <v>0</v>
      </c>
      <c r="FY140">
        <v>0</v>
      </c>
      <c r="FZ140">
        <v>0</v>
      </c>
      <c r="GA140">
        <v>0</v>
      </c>
      <c r="GB140">
        <v>2.4590000000000001</v>
      </c>
      <c r="GC140">
        <v>4062.78</v>
      </c>
      <c r="GD140">
        <v>1719.06</v>
      </c>
      <c r="GE140">
        <v>42.3125</v>
      </c>
      <c r="GF140">
        <v>2.4590000000000001</v>
      </c>
      <c r="GG140">
        <v>4062.78</v>
      </c>
      <c r="GH140">
        <v>1719.08</v>
      </c>
      <c r="GI140">
        <v>42.312899999999999</v>
      </c>
      <c r="GJ140">
        <v>0</v>
      </c>
      <c r="GK140">
        <v>0</v>
      </c>
    </row>
    <row r="141" spans="1:193" x14ac:dyDescent="0.3">
      <c r="A141" s="110">
        <v>45966.867905092593</v>
      </c>
      <c r="B141" t="s">
        <v>830</v>
      </c>
      <c r="D141">
        <v>1</v>
      </c>
      <c r="E141">
        <v>1</v>
      </c>
      <c r="F141">
        <v>2700</v>
      </c>
      <c r="G141" t="s">
        <v>452</v>
      </c>
      <c r="H141" t="s">
        <v>453</v>
      </c>
      <c r="I141">
        <v>0</v>
      </c>
      <c r="J141">
        <v>0</v>
      </c>
      <c r="K141">
        <v>3.52</v>
      </c>
      <c r="L141" t="s">
        <v>688</v>
      </c>
      <c r="M141">
        <v>3079.91</v>
      </c>
      <c r="N141">
        <v>0</v>
      </c>
      <c r="O141">
        <v>335.12599999999998</v>
      </c>
      <c r="P141">
        <v>1910.08</v>
      </c>
      <c r="Q141">
        <v>0</v>
      </c>
      <c r="R141">
        <v>-4376.13</v>
      </c>
      <c r="S141">
        <v>0</v>
      </c>
      <c r="T141">
        <v>0</v>
      </c>
      <c r="U141">
        <v>615.745</v>
      </c>
      <c r="V141">
        <v>2147.06</v>
      </c>
      <c r="W141">
        <v>2371.31</v>
      </c>
      <c r="X141">
        <v>151.51499999999999</v>
      </c>
      <c r="Y141">
        <v>6234.61</v>
      </c>
      <c r="Z141">
        <v>5325.11</v>
      </c>
      <c r="AB141">
        <v>0</v>
      </c>
      <c r="AC141">
        <v>0</v>
      </c>
      <c r="AD141">
        <v>0</v>
      </c>
      <c r="AE141">
        <v>0</v>
      </c>
      <c r="AF141">
        <v>0</v>
      </c>
      <c r="AG141">
        <v>0</v>
      </c>
      <c r="AH141">
        <v>8.92</v>
      </c>
      <c r="AI141">
        <v>0</v>
      </c>
      <c r="AJ141">
        <v>0.83</v>
      </c>
      <c r="AK141">
        <v>4.76</v>
      </c>
      <c r="AL141">
        <v>0</v>
      </c>
      <c r="AM141">
        <v>-5.15</v>
      </c>
      <c r="AN141">
        <v>0</v>
      </c>
      <c r="AO141">
        <v>0</v>
      </c>
      <c r="AP141">
        <v>1.69</v>
      </c>
      <c r="AQ141">
        <v>5.18</v>
      </c>
      <c r="AR141">
        <v>6.1</v>
      </c>
      <c r="AS141">
        <v>0.42</v>
      </c>
      <c r="AT141">
        <v>22.75</v>
      </c>
      <c r="AU141">
        <v>14.51</v>
      </c>
      <c r="AV141">
        <v>3.26</v>
      </c>
      <c r="AW141">
        <v>0</v>
      </c>
      <c r="AX141">
        <v>0.21</v>
      </c>
      <c r="AY141">
        <v>1.18</v>
      </c>
      <c r="AZ141">
        <v>-0.77</v>
      </c>
      <c r="BA141">
        <v>0</v>
      </c>
      <c r="BB141">
        <v>0</v>
      </c>
      <c r="BC141">
        <v>0.47</v>
      </c>
      <c r="BD141">
        <v>1.18</v>
      </c>
      <c r="BE141">
        <v>1.6</v>
      </c>
      <c r="BF141">
        <v>0.12</v>
      </c>
      <c r="BG141">
        <v>7.25</v>
      </c>
      <c r="BH141">
        <v>0.74057600000000001</v>
      </c>
      <c r="BI141">
        <v>0</v>
      </c>
      <c r="BJ141">
        <v>3.8267799999999998E-2</v>
      </c>
      <c r="BK141">
        <v>0.15051500000000001</v>
      </c>
      <c r="BL141">
        <v>0</v>
      </c>
      <c r="BM141">
        <v>-7.2726600000000002E-3</v>
      </c>
      <c r="BN141">
        <v>0</v>
      </c>
      <c r="BO141">
        <v>0</v>
      </c>
      <c r="BP141">
        <v>7.1403599999999998E-2</v>
      </c>
      <c r="BQ141">
        <v>0.14177000000000001</v>
      </c>
      <c r="BR141">
        <v>0.28698899999999999</v>
      </c>
      <c r="BS141">
        <v>2.56469E-2</v>
      </c>
      <c r="BT141">
        <v>1.4479</v>
      </c>
      <c r="BU141">
        <v>0.92935900000000005</v>
      </c>
      <c r="BV141">
        <v>3080.2</v>
      </c>
      <c r="BW141">
        <v>0</v>
      </c>
      <c r="BX141">
        <v>335.12599999999998</v>
      </c>
      <c r="BY141">
        <v>1910.08</v>
      </c>
      <c r="BZ141">
        <v>-4376.13</v>
      </c>
      <c r="CA141">
        <v>615.745</v>
      </c>
      <c r="CB141">
        <v>2147.06</v>
      </c>
      <c r="CC141">
        <v>2371.31</v>
      </c>
      <c r="CD141">
        <v>151.51499999999999</v>
      </c>
      <c r="CE141">
        <v>6234.9</v>
      </c>
      <c r="CF141">
        <v>5325.4</v>
      </c>
      <c r="CH141">
        <v>0</v>
      </c>
      <c r="CI141">
        <v>0</v>
      </c>
      <c r="CJ141">
        <v>0</v>
      </c>
      <c r="CK141">
        <v>0</v>
      </c>
      <c r="CL141">
        <v>0</v>
      </c>
      <c r="CM141">
        <v>8.92</v>
      </c>
      <c r="CN141">
        <v>0</v>
      </c>
      <c r="CO141">
        <v>0.83</v>
      </c>
      <c r="CP141">
        <v>4.76</v>
      </c>
      <c r="CQ141">
        <v>-5.15</v>
      </c>
      <c r="CR141">
        <v>1.69</v>
      </c>
      <c r="CS141">
        <v>5.18</v>
      </c>
      <c r="CT141">
        <v>6.1</v>
      </c>
      <c r="CU141">
        <v>0.42</v>
      </c>
      <c r="CV141">
        <v>22.75</v>
      </c>
      <c r="CW141">
        <v>14.51</v>
      </c>
      <c r="CX141">
        <v>3.22</v>
      </c>
      <c r="CY141">
        <v>0</v>
      </c>
      <c r="CZ141">
        <v>0.21</v>
      </c>
      <c r="DA141">
        <v>4.7300000000000004</v>
      </c>
      <c r="DB141">
        <v>-0.77</v>
      </c>
      <c r="DC141">
        <v>0.47</v>
      </c>
      <c r="DD141">
        <v>1.19</v>
      </c>
      <c r="DE141">
        <v>1.6</v>
      </c>
      <c r="DF141">
        <v>0.12</v>
      </c>
      <c r="DG141">
        <v>10.77</v>
      </c>
      <c r="DH141">
        <v>0.74066299999999996</v>
      </c>
      <c r="DI141">
        <v>0</v>
      </c>
      <c r="DJ141">
        <v>3.8267799999999998E-2</v>
      </c>
      <c r="DK141">
        <v>0.15051500000000001</v>
      </c>
      <c r="DL141">
        <v>-7.2726600000000002E-3</v>
      </c>
      <c r="DM141">
        <v>7.1403599999999998E-2</v>
      </c>
      <c r="DN141">
        <v>0.14177000000000001</v>
      </c>
      <c r="DO141">
        <v>0.28698899999999999</v>
      </c>
      <c r="DP141">
        <v>2.56469E-2</v>
      </c>
      <c r="DQ141">
        <v>1.44798</v>
      </c>
      <c r="DR141">
        <v>0.92944599999999999</v>
      </c>
      <c r="DS141" t="s">
        <v>689</v>
      </c>
      <c r="DT141" t="s">
        <v>700</v>
      </c>
      <c r="DU141" t="s">
        <v>701</v>
      </c>
      <c r="DV141" t="s">
        <v>455</v>
      </c>
      <c r="DW141" s="117">
        <v>8.6689700000000005E-5</v>
      </c>
      <c r="DX141" s="117">
        <v>8.6687600000000007E-5</v>
      </c>
      <c r="EC141">
        <v>14.51</v>
      </c>
      <c r="ED141">
        <v>0</v>
      </c>
      <c r="EE141">
        <v>14.51</v>
      </c>
      <c r="EF141">
        <v>0</v>
      </c>
      <c r="EG141">
        <v>4.6500000000000004</v>
      </c>
      <c r="EH141">
        <v>0</v>
      </c>
      <c r="EI141">
        <v>3.48</v>
      </c>
      <c r="EJ141">
        <v>4.68</v>
      </c>
      <c r="EK141">
        <v>1</v>
      </c>
      <c r="EL141">
        <v>1</v>
      </c>
      <c r="EM141">
        <v>3.4110999999999998</v>
      </c>
      <c r="EP141">
        <v>1</v>
      </c>
      <c r="EQ141">
        <v>1</v>
      </c>
      <c r="ER141">
        <v>36.350999999999999</v>
      </c>
      <c r="ES141">
        <v>36.909999999999997</v>
      </c>
      <c r="ET141">
        <v>36.276400000000002</v>
      </c>
      <c r="EU141">
        <v>36.833100000000002</v>
      </c>
      <c r="EV141">
        <v>930.69600000000003</v>
      </c>
      <c r="EW141">
        <v>0</v>
      </c>
      <c r="EX141">
        <v>60.463299999999997</v>
      </c>
      <c r="EY141">
        <v>338.12799999999999</v>
      </c>
      <c r="EZ141">
        <v>0</v>
      </c>
      <c r="FA141">
        <v>-330.875</v>
      </c>
      <c r="FB141">
        <v>0</v>
      </c>
      <c r="FC141">
        <v>0</v>
      </c>
      <c r="FD141">
        <v>134.46700000000001</v>
      </c>
      <c r="FE141">
        <v>337.86700000000002</v>
      </c>
      <c r="FF141">
        <v>457.98599999999999</v>
      </c>
      <c r="FG141">
        <v>35.051499999999997</v>
      </c>
      <c r="FH141">
        <v>1963.78</v>
      </c>
      <c r="FI141">
        <v>0</v>
      </c>
      <c r="FJ141">
        <v>0</v>
      </c>
      <c r="FK141">
        <v>0</v>
      </c>
      <c r="FL141">
        <v>0</v>
      </c>
      <c r="FM141">
        <v>0</v>
      </c>
      <c r="FN141">
        <v>465.39800000000002</v>
      </c>
      <c r="FO141">
        <v>0</v>
      </c>
      <c r="FP141">
        <v>30.2317</v>
      </c>
      <c r="FQ141">
        <v>169.06399999999999</v>
      </c>
      <c r="FR141">
        <v>-110.292</v>
      </c>
      <c r="FS141">
        <v>67.2333</v>
      </c>
      <c r="FT141">
        <v>168.934</v>
      </c>
      <c r="FU141">
        <v>228.99299999999999</v>
      </c>
      <c r="FV141">
        <v>17.5258</v>
      </c>
      <c r="FW141">
        <v>1037.0899999999999</v>
      </c>
      <c r="FX141">
        <v>0</v>
      </c>
      <c r="FY141">
        <v>0</v>
      </c>
      <c r="FZ141">
        <v>0</v>
      </c>
      <c r="GA141">
        <v>0</v>
      </c>
      <c r="GB141">
        <v>3.4110999999999998</v>
      </c>
      <c r="GC141">
        <v>4377.41</v>
      </c>
      <c r="GD141">
        <v>1811.27</v>
      </c>
      <c r="GE141">
        <v>41.377699999999997</v>
      </c>
      <c r="GF141">
        <v>3.4110999999999998</v>
      </c>
      <c r="GG141">
        <v>4377.41</v>
      </c>
      <c r="GH141">
        <v>1811.28</v>
      </c>
      <c r="GI141">
        <v>41.377899999999997</v>
      </c>
      <c r="GJ141">
        <v>0</v>
      </c>
      <c r="GK141">
        <v>0</v>
      </c>
    </row>
    <row r="142" spans="1:193" x14ac:dyDescent="0.3">
      <c r="A142" s="110">
        <v>45966.868576388886</v>
      </c>
      <c r="B142" t="s">
        <v>831</v>
      </c>
      <c r="D142">
        <v>2</v>
      </c>
      <c r="E142">
        <v>1</v>
      </c>
      <c r="F142">
        <v>2700</v>
      </c>
      <c r="G142" t="s">
        <v>452</v>
      </c>
      <c r="H142" t="s">
        <v>453</v>
      </c>
      <c r="I142">
        <v>0</v>
      </c>
      <c r="J142">
        <v>0</v>
      </c>
      <c r="K142">
        <v>3.53</v>
      </c>
      <c r="L142" t="s">
        <v>688</v>
      </c>
      <c r="M142">
        <v>2177.4499999999998</v>
      </c>
      <c r="N142">
        <v>5.1264700000000003</v>
      </c>
      <c r="O142">
        <v>343.46199999999999</v>
      </c>
      <c r="P142">
        <v>1649.07</v>
      </c>
      <c r="Q142">
        <v>0</v>
      </c>
      <c r="R142">
        <v>-4391.8500000000004</v>
      </c>
      <c r="S142">
        <v>0</v>
      </c>
      <c r="T142">
        <v>0</v>
      </c>
      <c r="U142">
        <v>615.745</v>
      </c>
      <c r="V142">
        <v>2181.86</v>
      </c>
      <c r="W142">
        <v>2371.31</v>
      </c>
      <c r="X142">
        <v>151.51499999999999</v>
      </c>
      <c r="Y142">
        <v>5103.6899999999996</v>
      </c>
      <c r="Z142">
        <v>4175.1099999999997</v>
      </c>
      <c r="AA142">
        <v>5.0472900000000003</v>
      </c>
      <c r="AB142">
        <v>0</v>
      </c>
      <c r="AC142">
        <v>0</v>
      </c>
      <c r="AD142">
        <v>0</v>
      </c>
      <c r="AE142">
        <v>0</v>
      </c>
      <c r="AF142">
        <v>0</v>
      </c>
      <c r="AG142">
        <v>0</v>
      </c>
      <c r="AH142">
        <v>6.63</v>
      </c>
      <c r="AI142">
        <v>0.01</v>
      </c>
      <c r="AJ142">
        <v>0.85</v>
      </c>
      <c r="AK142">
        <v>4.1900000000000004</v>
      </c>
      <c r="AL142">
        <v>0</v>
      </c>
      <c r="AM142">
        <v>-5.25</v>
      </c>
      <c r="AN142">
        <v>0</v>
      </c>
      <c r="AO142">
        <v>0</v>
      </c>
      <c r="AP142">
        <v>1.68</v>
      </c>
      <c r="AQ142">
        <v>5.31</v>
      </c>
      <c r="AR142">
        <v>6.1</v>
      </c>
      <c r="AS142">
        <v>0.41</v>
      </c>
      <c r="AT142">
        <v>19.93</v>
      </c>
      <c r="AU142">
        <v>11.68</v>
      </c>
      <c r="AV142">
        <v>2.57</v>
      </c>
      <c r="AW142">
        <v>0</v>
      </c>
      <c r="AX142">
        <v>0.22</v>
      </c>
      <c r="AY142">
        <v>1.05</v>
      </c>
      <c r="AZ142">
        <v>-0.74</v>
      </c>
      <c r="BA142">
        <v>0</v>
      </c>
      <c r="BB142">
        <v>0</v>
      </c>
      <c r="BC142">
        <v>0.47</v>
      </c>
      <c r="BD142">
        <v>1.2</v>
      </c>
      <c r="BE142">
        <v>1.6</v>
      </c>
      <c r="BF142">
        <v>0.12</v>
      </c>
      <c r="BG142">
        <v>6.49</v>
      </c>
      <c r="BH142">
        <v>0.65897399999999995</v>
      </c>
      <c r="BI142">
        <v>0</v>
      </c>
      <c r="BJ142">
        <v>3.9219799999999999E-2</v>
      </c>
      <c r="BK142">
        <v>0.14003599999999999</v>
      </c>
      <c r="BL142">
        <v>0</v>
      </c>
      <c r="BM142">
        <v>-7.7155399999999999E-3</v>
      </c>
      <c r="BN142">
        <v>0</v>
      </c>
      <c r="BO142">
        <v>0</v>
      </c>
      <c r="BP142">
        <v>7.1403599999999998E-2</v>
      </c>
      <c r="BQ142">
        <v>0.14432500000000001</v>
      </c>
      <c r="BR142">
        <v>0.28698899999999999</v>
      </c>
      <c r="BS142">
        <v>2.56469E-2</v>
      </c>
      <c r="BT142">
        <v>1.3588800000000001</v>
      </c>
      <c r="BU142">
        <v>0.83823000000000003</v>
      </c>
      <c r="BV142">
        <v>2177.5700000000002</v>
      </c>
      <c r="BW142">
        <v>5.1282399999999999</v>
      </c>
      <c r="BX142">
        <v>343.46199999999999</v>
      </c>
      <c r="BY142">
        <v>1649.07</v>
      </c>
      <c r="BZ142">
        <v>-4391.8500000000004</v>
      </c>
      <c r="CA142">
        <v>615.745</v>
      </c>
      <c r="CB142">
        <v>2181.86</v>
      </c>
      <c r="CC142">
        <v>2371.31</v>
      </c>
      <c r="CD142">
        <v>151.51499999999999</v>
      </c>
      <c r="CE142">
        <v>5103.8100000000004</v>
      </c>
      <c r="CF142">
        <v>4175.2299999999996</v>
      </c>
      <c r="CG142">
        <v>5.0490399999999998</v>
      </c>
      <c r="CH142">
        <v>0</v>
      </c>
      <c r="CI142">
        <v>0</v>
      </c>
      <c r="CJ142">
        <v>0</v>
      </c>
      <c r="CK142">
        <v>0</v>
      </c>
      <c r="CL142">
        <v>0</v>
      </c>
      <c r="CM142">
        <v>6.63</v>
      </c>
      <c r="CN142">
        <v>0.01</v>
      </c>
      <c r="CO142">
        <v>0.85</v>
      </c>
      <c r="CP142">
        <v>4.1900000000000004</v>
      </c>
      <c r="CQ142">
        <v>-5.25</v>
      </c>
      <c r="CR142">
        <v>1.68</v>
      </c>
      <c r="CS142">
        <v>5.31</v>
      </c>
      <c r="CT142">
        <v>6.1</v>
      </c>
      <c r="CU142">
        <v>0.41</v>
      </c>
      <c r="CV142">
        <v>19.93</v>
      </c>
      <c r="CW142">
        <v>11.68</v>
      </c>
      <c r="CX142">
        <v>2.54</v>
      </c>
      <c r="CY142">
        <v>0</v>
      </c>
      <c r="CZ142">
        <v>0.22</v>
      </c>
      <c r="DA142">
        <v>4.6100000000000003</v>
      </c>
      <c r="DB142">
        <v>-0.74</v>
      </c>
      <c r="DC142">
        <v>0.47</v>
      </c>
      <c r="DD142">
        <v>1.2</v>
      </c>
      <c r="DE142">
        <v>1.6</v>
      </c>
      <c r="DF142">
        <v>0.12</v>
      </c>
      <c r="DG142">
        <v>10.02</v>
      </c>
      <c r="DH142">
        <v>0.65903900000000004</v>
      </c>
      <c r="DI142">
        <v>0</v>
      </c>
      <c r="DJ142">
        <v>3.9219799999999999E-2</v>
      </c>
      <c r="DK142">
        <v>0.14003199999999999</v>
      </c>
      <c r="DL142">
        <v>-7.7155399999999999E-3</v>
      </c>
      <c r="DM142">
        <v>7.1403599999999998E-2</v>
      </c>
      <c r="DN142">
        <v>0.14432500000000001</v>
      </c>
      <c r="DO142">
        <v>0.28698899999999999</v>
      </c>
      <c r="DP142">
        <v>2.56469E-2</v>
      </c>
      <c r="DQ142">
        <v>1.35894</v>
      </c>
      <c r="DR142">
        <v>0.83828999999999998</v>
      </c>
      <c r="DS142" t="s">
        <v>689</v>
      </c>
      <c r="DT142" t="s">
        <v>700</v>
      </c>
      <c r="DU142" t="s">
        <v>701</v>
      </c>
      <c r="DV142" t="s">
        <v>455</v>
      </c>
      <c r="DW142" s="117">
        <v>5.9949299999999999E-5</v>
      </c>
      <c r="DX142" s="117">
        <v>5.9954599999999997E-5</v>
      </c>
      <c r="EC142">
        <v>11.68</v>
      </c>
      <c r="ED142">
        <v>0</v>
      </c>
      <c r="EE142">
        <v>11.68</v>
      </c>
      <c r="EF142">
        <v>0</v>
      </c>
      <c r="EG142">
        <v>3.84</v>
      </c>
      <c r="EH142">
        <v>0</v>
      </c>
      <c r="EI142">
        <v>2.81</v>
      </c>
      <c r="EJ142">
        <v>4.5599999999999996</v>
      </c>
      <c r="EK142">
        <v>1</v>
      </c>
      <c r="EL142">
        <v>1</v>
      </c>
      <c r="EM142">
        <v>2.8967000000000001</v>
      </c>
      <c r="EP142">
        <v>1</v>
      </c>
      <c r="EQ142">
        <v>1</v>
      </c>
      <c r="ER142">
        <v>39.473999999999997</v>
      </c>
      <c r="ES142">
        <v>40.095999999999997</v>
      </c>
      <c r="ET142">
        <v>39.374600000000001</v>
      </c>
      <c r="EU142">
        <v>39.994500000000002</v>
      </c>
      <c r="EV142">
        <v>733.71100000000001</v>
      </c>
      <c r="EW142">
        <v>0.81083700000000003</v>
      </c>
      <c r="EX142">
        <v>61.967399999999998</v>
      </c>
      <c r="EY142">
        <v>300.34800000000001</v>
      </c>
      <c r="EZ142">
        <v>0</v>
      </c>
      <c r="FA142">
        <v>-317.36</v>
      </c>
      <c r="FB142">
        <v>0</v>
      </c>
      <c r="FC142">
        <v>0</v>
      </c>
      <c r="FD142">
        <v>134.46700000000001</v>
      </c>
      <c r="FE142">
        <v>342.96600000000001</v>
      </c>
      <c r="FF142">
        <v>457.98599999999999</v>
      </c>
      <c r="FG142">
        <v>35.051499999999997</v>
      </c>
      <c r="FH142">
        <v>1749.95</v>
      </c>
      <c r="FI142">
        <v>0</v>
      </c>
      <c r="FJ142">
        <v>0</v>
      </c>
      <c r="FK142">
        <v>0</v>
      </c>
      <c r="FL142">
        <v>0</v>
      </c>
      <c r="FM142">
        <v>0</v>
      </c>
      <c r="FN142">
        <v>366.88099999999997</v>
      </c>
      <c r="FO142">
        <v>0.405559</v>
      </c>
      <c r="FP142">
        <v>30.983699999999999</v>
      </c>
      <c r="FQ142">
        <v>150.173</v>
      </c>
      <c r="FR142">
        <v>-105.78700000000001</v>
      </c>
      <c r="FS142">
        <v>67.2333</v>
      </c>
      <c r="FT142">
        <v>171.483</v>
      </c>
      <c r="FU142">
        <v>228.99299999999999</v>
      </c>
      <c r="FV142">
        <v>17.5258</v>
      </c>
      <c r="FW142">
        <v>927.89200000000005</v>
      </c>
      <c r="FX142">
        <v>0</v>
      </c>
      <c r="FY142">
        <v>0</v>
      </c>
      <c r="FZ142">
        <v>0</v>
      </c>
      <c r="GA142">
        <v>0</v>
      </c>
      <c r="GB142">
        <v>2.8967000000000001</v>
      </c>
      <c r="GC142">
        <v>4393.1400000000003</v>
      </c>
      <c r="GD142">
        <v>1771.95</v>
      </c>
      <c r="GE142">
        <v>40.334400000000002</v>
      </c>
      <c r="GF142">
        <v>2.8967000000000001</v>
      </c>
      <c r="GG142">
        <v>4393.1400000000003</v>
      </c>
      <c r="GH142">
        <v>1771.95</v>
      </c>
      <c r="GI142">
        <v>40.334600000000002</v>
      </c>
      <c r="GJ142">
        <v>0</v>
      </c>
      <c r="GK142">
        <v>0</v>
      </c>
    </row>
    <row r="143" spans="1:193" x14ac:dyDescent="0.3">
      <c r="A143" s="110">
        <v>45966.86923611111</v>
      </c>
      <c r="B143" t="s">
        <v>832</v>
      </c>
      <c r="D143">
        <v>3</v>
      </c>
      <c r="E143">
        <v>1</v>
      </c>
      <c r="F143">
        <v>2700</v>
      </c>
      <c r="G143" t="s">
        <v>452</v>
      </c>
      <c r="H143" t="s">
        <v>453</v>
      </c>
      <c r="I143">
        <v>0</v>
      </c>
      <c r="J143">
        <v>0</v>
      </c>
      <c r="K143">
        <v>3.59</v>
      </c>
      <c r="L143" t="s">
        <v>688</v>
      </c>
      <c r="M143">
        <v>1099.78</v>
      </c>
      <c r="N143">
        <v>4.5564799999999996</v>
      </c>
      <c r="O143">
        <v>343.46199999999999</v>
      </c>
      <c r="P143">
        <v>1552.96</v>
      </c>
      <c r="Q143">
        <v>0</v>
      </c>
      <c r="R143">
        <v>-4449</v>
      </c>
      <c r="S143">
        <v>0</v>
      </c>
      <c r="T143">
        <v>0</v>
      </c>
      <c r="U143">
        <v>615.745</v>
      </c>
      <c r="V143">
        <v>2180.83</v>
      </c>
      <c r="W143">
        <v>2371.31</v>
      </c>
      <c r="X143">
        <v>151.51499999999999</v>
      </c>
      <c r="Y143">
        <v>3871.16</v>
      </c>
      <c r="Z143">
        <v>3000.76</v>
      </c>
      <c r="AA143">
        <v>3.6268799999999999</v>
      </c>
      <c r="AB143">
        <v>0</v>
      </c>
      <c r="AC143">
        <v>0</v>
      </c>
      <c r="AD143">
        <v>0</v>
      </c>
      <c r="AE143">
        <v>0</v>
      </c>
      <c r="AF143">
        <v>0</v>
      </c>
      <c r="AG143">
        <v>0</v>
      </c>
      <c r="AH143">
        <v>3.61</v>
      </c>
      <c r="AI143">
        <v>0.02</v>
      </c>
      <c r="AJ143">
        <v>0.85</v>
      </c>
      <c r="AK143">
        <v>3.86</v>
      </c>
      <c r="AL143">
        <v>0</v>
      </c>
      <c r="AM143">
        <v>-5.31</v>
      </c>
      <c r="AN143">
        <v>0</v>
      </c>
      <c r="AO143">
        <v>0</v>
      </c>
      <c r="AP143">
        <v>1.7</v>
      </c>
      <c r="AQ143">
        <v>5.32</v>
      </c>
      <c r="AR143">
        <v>6.1</v>
      </c>
      <c r="AS143">
        <v>0.42</v>
      </c>
      <c r="AT143">
        <v>16.57</v>
      </c>
      <c r="AU143">
        <v>8.34</v>
      </c>
      <c r="AV143">
        <v>1.45</v>
      </c>
      <c r="AW143">
        <v>0</v>
      </c>
      <c r="AX143">
        <v>0.22</v>
      </c>
      <c r="AY143">
        <v>0.94</v>
      </c>
      <c r="AZ143">
        <v>-0.79</v>
      </c>
      <c r="BA143">
        <v>0</v>
      </c>
      <c r="BB143">
        <v>0</v>
      </c>
      <c r="BC143">
        <v>0.47</v>
      </c>
      <c r="BD143">
        <v>1.2</v>
      </c>
      <c r="BE143">
        <v>1.6</v>
      </c>
      <c r="BF143">
        <v>0.12</v>
      </c>
      <c r="BG143">
        <v>5.21</v>
      </c>
      <c r="BH143">
        <v>0.47024500000000002</v>
      </c>
      <c r="BI143">
        <v>0</v>
      </c>
      <c r="BJ143">
        <v>3.9219799999999999E-2</v>
      </c>
      <c r="BK143">
        <v>0.12207899999999999</v>
      </c>
      <c r="BL143">
        <v>0</v>
      </c>
      <c r="BM143">
        <v>-8.4555900000000007E-3</v>
      </c>
      <c r="BN143">
        <v>0</v>
      </c>
      <c r="BO143">
        <v>0</v>
      </c>
      <c r="BP143">
        <v>7.1403599999999998E-2</v>
      </c>
      <c r="BQ143">
        <v>0.144928</v>
      </c>
      <c r="BR143">
        <v>0.28698899999999999</v>
      </c>
      <c r="BS143">
        <v>2.56469E-2</v>
      </c>
      <c r="BT143">
        <v>1.1520600000000001</v>
      </c>
      <c r="BU143">
        <v>0.63154399999999999</v>
      </c>
      <c r="BV143">
        <v>1099.95</v>
      </c>
      <c r="BW143">
        <v>4.5575700000000001</v>
      </c>
      <c r="BX143">
        <v>343.46199999999999</v>
      </c>
      <c r="BY143">
        <v>1552.96</v>
      </c>
      <c r="BZ143">
        <v>-4449</v>
      </c>
      <c r="CA143">
        <v>615.745</v>
      </c>
      <c r="CB143">
        <v>2180.83</v>
      </c>
      <c r="CC143">
        <v>2371.31</v>
      </c>
      <c r="CD143">
        <v>151.51499999999999</v>
      </c>
      <c r="CE143">
        <v>3871.34</v>
      </c>
      <c r="CF143">
        <v>3000.93</v>
      </c>
      <c r="CG143">
        <v>3.62778</v>
      </c>
      <c r="CH143">
        <v>0</v>
      </c>
      <c r="CI143">
        <v>0</v>
      </c>
      <c r="CJ143">
        <v>0</v>
      </c>
      <c r="CK143">
        <v>0</v>
      </c>
      <c r="CL143">
        <v>0</v>
      </c>
      <c r="CM143">
        <v>3.61</v>
      </c>
      <c r="CN143">
        <v>0.02</v>
      </c>
      <c r="CO143">
        <v>0.85</v>
      </c>
      <c r="CP143">
        <v>3.86</v>
      </c>
      <c r="CQ143">
        <v>-5.31</v>
      </c>
      <c r="CR143">
        <v>1.7</v>
      </c>
      <c r="CS143">
        <v>5.32</v>
      </c>
      <c r="CT143">
        <v>6.1</v>
      </c>
      <c r="CU143">
        <v>0.42</v>
      </c>
      <c r="CV143">
        <v>16.57</v>
      </c>
      <c r="CW143">
        <v>8.34</v>
      </c>
      <c r="CX143">
        <v>1.42</v>
      </c>
      <c r="CY143">
        <v>0</v>
      </c>
      <c r="CZ143">
        <v>0.22</v>
      </c>
      <c r="DA143">
        <v>4.55</v>
      </c>
      <c r="DB143">
        <v>-0.79</v>
      </c>
      <c r="DC143">
        <v>0.47</v>
      </c>
      <c r="DD143">
        <v>1.21</v>
      </c>
      <c r="DE143">
        <v>1.6</v>
      </c>
      <c r="DF143">
        <v>0.12</v>
      </c>
      <c r="DG143">
        <v>8.8000000000000007</v>
      </c>
      <c r="DH143">
        <v>0.47032499999999999</v>
      </c>
      <c r="DI143">
        <v>0</v>
      </c>
      <c r="DJ143">
        <v>3.9219799999999999E-2</v>
      </c>
      <c r="DK143">
        <v>0.12207899999999999</v>
      </c>
      <c r="DL143">
        <v>-8.4555900000000007E-3</v>
      </c>
      <c r="DM143">
        <v>7.1403599999999998E-2</v>
      </c>
      <c r="DN143">
        <v>0.144928</v>
      </c>
      <c r="DO143">
        <v>0.28698899999999999</v>
      </c>
      <c r="DP143">
        <v>2.56469E-2</v>
      </c>
      <c r="DQ143">
        <v>1.1521300000000001</v>
      </c>
      <c r="DR143">
        <v>0.63162300000000005</v>
      </c>
      <c r="DS143" t="s">
        <v>689</v>
      </c>
      <c r="DT143" t="s">
        <v>700</v>
      </c>
      <c r="DU143" t="s">
        <v>701</v>
      </c>
      <c r="DV143" t="s">
        <v>455</v>
      </c>
      <c r="DW143" s="117">
        <v>7.9547400000000003E-5</v>
      </c>
      <c r="DX143" s="117">
        <v>7.9543799999999996E-5</v>
      </c>
      <c r="EC143">
        <v>8.34</v>
      </c>
      <c r="ED143">
        <v>0</v>
      </c>
      <c r="EE143">
        <v>8.34</v>
      </c>
      <c r="EF143">
        <v>0</v>
      </c>
      <c r="EG143">
        <v>2.61</v>
      </c>
      <c r="EH143">
        <v>0</v>
      </c>
      <c r="EI143">
        <v>1.69</v>
      </c>
      <c r="EJ143">
        <v>4.5</v>
      </c>
      <c r="EK143">
        <v>1</v>
      </c>
      <c r="EL143">
        <v>1</v>
      </c>
      <c r="EM143">
        <v>2.8155999999999999</v>
      </c>
      <c r="EP143">
        <v>1</v>
      </c>
      <c r="EQ143">
        <v>1</v>
      </c>
      <c r="ER143">
        <v>32.222999999999999</v>
      </c>
      <c r="ES143">
        <v>32.697000000000003</v>
      </c>
      <c r="ET143">
        <v>32.166800000000002</v>
      </c>
      <c r="EU143">
        <v>32.639600000000002</v>
      </c>
      <c r="EV143">
        <v>413.42500000000001</v>
      </c>
      <c r="EW143">
        <v>0.92921799999999999</v>
      </c>
      <c r="EX143">
        <v>61.967399999999998</v>
      </c>
      <c r="EY143">
        <v>269.03100000000001</v>
      </c>
      <c r="EZ143">
        <v>0</v>
      </c>
      <c r="FA143">
        <v>-340.11</v>
      </c>
      <c r="FB143">
        <v>0</v>
      </c>
      <c r="FC143">
        <v>0</v>
      </c>
      <c r="FD143">
        <v>134.46700000000001</v>
      </c>
      <c r="FE143">
        <v>343.60700000000003</v>
      </c>
      <c r="FF143">
        <v>457.98599999999999</v>
      </c>
      <c r="FG143">
        <v>35.051499999999997</v>
      </c>
      <c r="FH143">
        <v>1376.35</v>
      </c>
      <c r="FI143">
        <v>0</v>
      </c>
      <c r="FJ143">
        <v>0</v>
      </c>
      <c r="FK143">
        <v>0</v>
      </c>
      <c r="FL143">
        <v>0</v>
      </c>
      <c r="FM143">
        <v>0</v>
      </c>
      <c r="FN143">
        <v>206.745</v>
      </c>
      <c r="FO143">
        <v>0.46472000000000002</v>
      </c>
      <c r="FP143">
        <v>30.983699999999999</v>
      </c>
      <c r="FQ143">
        <v>134.51499999999999</v>
      </c>
      <c r="FR143">
        <v>-113.37</v>
      </c>
      <c r="FS143">
        <v>67.2333</v>
      </c>
      <c r="FT143">
        <v>171.804</v>
      </c>
      <c r="FU143">
        <v>228.99299999999999</v>
      </c>
      <c r="FV143">
        <v>17.5258</v>
      </c>
      <c r="FW143">
        <v>744.89400000000001</v>
      </c>
      <c r="FX143">
        <v>0</v>
      </c>
      <c r="FY143">
        <v>0</v>
      </c>
      <c r="FZ143">
        <v>0</v>
      </c>
      <c r="GA143">
        <v>0</v>
      </c>
      <c r="GB143">
        <v>2.8155999999999999</v>
      </c>
      <c r="GC143">
        <v>4450.3</v>
      </c>
      <c r="GD143">
        <v>1822.57</v>
      </c>
      <c r="GE143">
        <v>40.953899999999997</v>
      </c>
      <c r="GF143">
        <v>2.8155999999999999</v>
      </c>
      <c r="GG143">
        <v>4450.3</v>
      </c>
      <c r="GH143">
        <v>1822.57</v>
      </c>
      <c r="GI143">
        <v>40.953899999999997</v>
      </c>
      <c r="GJ143">
        <v>0</v>
      </c>
      <c r="GK143">
        <v>0</v>
      </c>
    </row>
    <row r="144" spans="1:193" x14ac:dyDescent="0.3">
      <c r="A144" s="110">
        <v>45966.869895833333</v>
      </c>
      <c r="B144" t="s">
        <v>833</v>
      </c>
      <c r="D144">
        <v>4</v>
      </c>
      <c r="E144">
        <v>1</v>
      </c>
      <c r="F144">
        <v>2700</v>
      </c>
      <c r="G144" t="s">
        <v>452</v>
      </c>
      <c r="H144" t="s">
        <v>453</v>
      </c>
      <c r="I144">
        <v>0</v>
      </c>
      <c r="J144">
        <v>0</v>
      </c>
      <c r="K144">
        <v>3.41</v>
      </c>
      <c r="L144">
        <v>24</v>
      </c>
      <c r="M144">
        <v>1874.08</v>
      </c>
      <c r="N144">
        <v>247.124</v>
      </c>
      <c r="O144">
        <v>345.11500000000001</v>
      </c>
      <c r="P144">
        <v>1500.27</v>
      </c>
      <c r="Q144">
        <v>0</v>
      </c>
      <c r="R144">
        <v>-4657.33</v>
      </c>
      <c r="S144">
        <v>0</v>
      </c>
      <c r="T144">
        <v>0</v>
      </c>
      <c r="U144">
        <v>615.745</v>
      </c>
      <c r="V144">
        <v>2206.4699999999998</v>
      </c>
      <c r="W144">
        <v>2371.31</v>
      </c>
      <c r="X144">
        <v>151.51499999999999</v>
      </c>
      <c r="Y144">
        <v>4654.3</v>
      </c>
      <c r="Z144">
        <v>3966.59</v>
      </c>
      <c r="AA144">
        <v>122.88</v>
      </c>
      <c r="AB144">
        <v>0</v>
      </c>
      <c r="AC144">
        <v>0</v>
      </c>
      <c r="AD144">
        <v>0</v>
      </c>
      <c r="AE144">
        <v>0</v>
      </c>
      <c r="AF144">
        <v>0</v>
      </c>
      <c r="AG144">
        <v>0</v>
      </c>
      <c r="AH144">
        <v>5.62</v>
      </c>
      <c r="AI144">
        <v>0.74</v>
      </c>
      <c r="AJ144">
        <v>0.86</v>
      </c>
      <c r="AK144">
        <v>3.71</v>
      </c>
      <c r="AL144">
        <v>0</v>
      </c>
      <c r="AM144">
        <v>-5.74</v>
      </c>
      <c r="AN144">
        <v>0</v>
      </c>
      <c r="AO144">
        <v>0</v>
      </c>
      <c r="AP144">
        <v>1.66</v>
      </c>
      <c r="AQ144">
        <v>5.28</v>
      </c>
      <c r="AR144">
        <v>6.06</v>
      </c>
      <c r="AS144">
        <v>0.42</v>
      </c>
      <c r="AT144">
        <v>18.61</v>
      </c>
      <c r="AU144">
        <v>10.93</v>
      </c>
      <c r="AV144">
        <v>2.25</v>
      </c>
      <c r="AW144">
        <v>0.1</v>
      </c>
      <c r="AX144">
        <v>0.22</v>
      </c>
      <c r="AY144">
        <v>0.97</v>
      </c>
      <c r="AZ144">
        <v>-0.86</v>
      </c>
      <c r="BA144">
        <v>0</v>
      </c>
      <c r="BB144">
        <v>0</v>
      </c>
      <c r="BC144">
        <v>0.47</v>
      </c>
      <c r="BD144">
        <v>1.21</v>
      </c>
      <c r="BE144">
        <v>1.6</v>
      </c>
      <c r="BF144">
        <v>0.12</v>
      </c>
      <c r="BG144">
        <v>6.08</v>
      </c>
      <c r="BH144">
        <v>0.65986599999999995</v>
      </c>
      <c r="BI144">
        <v>2.7385000000000002E-4</v>
      </c>
      <c r="BJ144">
        <v>3.9408499999999999E-2</v>
      </c>
      <c r="BK144">
        <v>0.13963400000000001</v>
      </c>
      <c r="BL144">
        <v>0</v>
      </c>
      <c r="BM144">
        <v>-1.1912300000000001E-2</v>
      </c>
      <c r="BN144">
        <v>0</v>
      </c>
      <c r="BO144">
        <v>0</v>
      </c>
      <c r="BP144">
        <v>7.1403599999999998E-2</v>
      </c>
      <c r="BQ144">
        <v>0.14594399999999999</v>
      </c>
      <c r="BR144">
        <v>0.28698899999999999</v>
      </c>
      <c r="BS144">
        <v>2.56469E-2</v>
      </c>
      <c r="BT144">
        <v>1.3572500000000001</v>
      </c>
      <c r="BU144">
        <v>0.83918300000000001</v>
      </c>
      <c r="BV144">
        <v>1874.21</v>
      </c>
      <c r="BW144">
        <v>247.14500000000001</v>
      </c>
      <c r="BX144">
        <v>345.11500000000001</v>
      </c>
      <c r="BY144">
        <v>1500.27</v>
      </c>
      <c r="BZ144">
        <v>-4657.33</v>
      </c>
      <c r="CA144">
        <v>615.745</v>
      </c>
      <c r="CB144">
        <v>2206.4699999999998</v>
      </c>
      <c r="CC144">
        <v>2371.31</v>
      </c>
      <c r="CD144">
        <v>151.51499999999999</v>
      </c>
      <c r="CE144">
        <v>4654.4399999999996</v>
      </c>
      <c r="CF144">
        <v>3966.74</v>
      </c>
      <c r="CG144">
        <v>122.893</v>
      </c>
      <c r="CH144">
        <v>0</v>
      </c>
      <c r="CI144">
        <v>0</v>
      </c>
      <c r="CJ144">
        <v>0</v>
      </c>
      <c r="CK144">
        <v>0</v>
      </c>
      <c r="CL144">
        <v>0</v>
      </c>
      <c r="CM144">
        <v>5.62</v>
      </c>
      <c r="CN144">
        <v>0.74</v>
      </c>
      <c r="CO144">
        <v>0.86</v>
      </c>
      <c r="CP144">
        <v>3.71</v>
      </c>
      <c r="CQ144">
        <v>-5.74</v>
      </c>
      <c r="CR144">
        <v>1.66</v>
      </c>
      <c r="CS144">
        <v>5.28</v>
      </c>
      <c r="CT144">
        <v>6.06</v>
      </c>
      <c r="CU144">
        <v>0.42</v>
      </c>
      <c r="CV144">
        <v>18.61</v>
      </c>
      <c r="CW144">
        <v>10.93</v>
      </c>
      <c r="CX144">
        <v>2.2200000000000002</v>
      </c>
      <c r="CY144">
        <v>0.11</v>
      </c>
      <c r="CZ144">
        <v>0.22</v>
      </c>
      <c r="DA144">
        <v>4.3899999999999997</v>
      </c>
      <c r="DB144">
        <v>-0.86</v>
      </c>
      <c r="DC144">
        <v>0.47</v>
      </c>
      <c r="DD144">
        <v>1.22</v>
      </c>
      <c r="DE144">
        <v>1.6</v>
      </c>
      <c r="DF144">
        <v>0.12</v>
      </c>
      <c r="DG144">
        <v>9.49</v>
      </c>
      <c r="DH144">
        <v>0.65990400000000005</v>
      </c>
      <c r="DI144">
        <v>2.73966E-4</v>
      </c>
      <c r="DJ144">
        <v>3.9408499999999999E-2</v>
      </c>
      <c r="DK144">
        <v>0.13963400000000001</v>
      </c>
      <c r="DL144">
        <v>-1.1912300000000001E-2</v>
      </c>
      <c r="DM144">
        <v>7.1403599999999998E-2</v>
      </c>
      <c r="DN144">
        <v>0.14594399999999999</v>
      </c>
      <c r="DO144">
        <v>0.28698899999999999</v>
      </c>
      <c r="DP144">
        <v>2.56469E-2</v>
      </c>
      <c r="DQ144">
        <v>1.3572900000000001</v>
      </c>
      <c r="DR144">
        <v>0.83922099999999999</v>
      </c>
      <c r="DS144" t="s">
        <v>689</v>
      </c>
      <c r="DT144" t="s">
        <v>700</v>
      </c>
      <c r="DU144" t="s">
        <v>701</v>
      </c>
      <c r="DV144" t="s">
        <v>455</v>
      </c>
      <c r="DW144" s="117">
        <v>3.8245599999999999E-5</v>
      </c>
      <c r="DX144" s="117">
        <v>3.8244500000000003E-5</v>
      </c>
      <c r="EC144">
        <v>10.93</v>
      </c>
      <c r="ED144">
        <v>0</v>
      </c>
      <c r="EE144">
        <v>10.93</v>
      </c>
      <c r="EF144">
        <v>0</v>
      </c>
      <c r="EG144">
        <v>3.54</v>
      </c>
      <c r="EH144">
        <v>0</v>
      </c>
      <c r="EI144">
        <v>2.6</v>
      </c>
      <c r="EJ144">
        <v>4.34</v>
      </c>
      <c r="EK144">
        <v>1</v>
      </c>
      <c r="EL144">
        <v>1</v>
      </c>
      <c r="EM144">
        <v>2.7921999999999998</v>
      </c>
      <c r="EP144">
        <v>1</v>
      </c>
      <c r="EQ144">
        <v>1</v>
      </c>
      <c r="ER144">
        <v>27.332999999999998</v>
      </c>
      <c r="ES144">
        <v>27.707000000000001</v>
      </c>
      <c r="ET144">
        <v>27.273099999999999</v>
      </c>
      <c r="EU144">
        <v>27.646100000000001</v>
      </c>
      <c r="EV144">
        <v>643.53300000000002</v>
      </c>
      <c r="EW144">
        <v>29.2409</v>
      </c>
      <c r="EX144">
        <v>62.265599999999999</v>
      </c>
      <c r="EY144">
        <v>277.81799999999998</v>
      </c>
      <c r="EZ144">
        <v>0</v>
      </c>
      <c r="FA144">
        <v>-370.22</v>
      </c>
      <c r="FB144">
        <v>0</v>
      </c>
      <c r="FC144">
        <v>0</v>
      </c>
      <c r="FD144">
        <v>134.46700000000001</v>
      </c>
      <c r="FE144">
        <v>346.39100000000002</v>
      </c>
      <c r="FF144">
        <v>457.98599999999999</v>
      </c>
      <c r="FG144">
        <v>35.051499999999997</v>
      </c>
      <c r="FH144">
        <v>1616.53</v>
      </c>
      <c r="FI144">
        <v>0</v>
      </c>
      <c r="FJ144">
        <v>0</v>
      </c>
      <c r="FK144">
        <v>0</v>
      </c>
      <c r="FL144">
        <v>0</v>
      </c>
      <c r="FM144">
        <v>0</v>
      </c>
      <c r="FN144">
        <v>321.78800000000001</v>
      </c>
      <c r="FO144">
        <v>14.6218</v>
      </c>
      <c r="FP144">
        <v>31.1328</v>
      </c>
      <c r="FQ144">
        <v>138.90899999999999</v>
      </c>
      <c r="FR144">
        <v>-123.407</v>
      </c>
      <c r="FS144">
        <v>67.2333</v>
      </c>
      <c r="FT144">
        <v>173.196</v>
      </c>
      <c r="FU144">
        <v>228.99299999999999</v>
      </c>
      <c r="FV144">
        <v>17.5258</v>
      </c>
      <c r="FW144">
        <v>869.99300000000005</v>
      </c>
      <c r="FX144">
        <v>0</v>
      </c>
      <c r="FY144">
        <v>0</v>
      </c>
      <c r="FZ144">
        <v>0</v>
      </c>
      <c r="GA144">
        <v>0</v>
      </c>
      <c r="GB144">
        <v>2.7921999999999998</v>
      </c>
      <c r="GC144">
        <v>4658.6899999999996</v>
      </c>
      <c r="GD144">
        <v>1834.03</v>
      </c>
      <c r="GE144">
        <v>39.368000000000002</v>
      </c>
      <c r="GF144">
        <v>2.7921999999999998</v>
      </c>
      <c r="GG144">
        <v>4658.6899999999996</v>
      </c>
      <c r="GH144">
        <v>1834.04</v>
      </c>
      <c r="GI144">
        <v>39.368099999999998</v>
      </c>
      <c r="GJ144">
        <v>0</v>
      </c>
      <c r="GK144">
        <v>0</v>
      </c>
    </row>
    <row r="145" spans="1:196" x14ac:dyDescent="0.3">
      <c r="A145" s="110">
        <v>45966.870520833334</v>
      </c>
      <c r="B145" t="s">
        <v>834</v>
      </c>
      <c r="D145">
        <v>5</v>
      </c>
      <c r="E145">
        <v>1</v>
      </c>
      <c r="F145">
        <v>2700</v>
      </c>
      <c r="G145" t="s">
        <v>452</v>
      </c>
      <c r="H145" t="s">
        <v>453</v>
      </c>
      <c r="I145">
        <v>0</v>
      </c>
      <c r="J145">
        <v>0</v>
      </c>
      <c r="K145">
        <v>3.62</v>
      </c>
      <c r="L145" t="s">
        <v>688</v>
      </c>
      <c r="M145">
        <v>936.04899999999998</v>
      </c>
      <c r="N145">
        <v>1.71529</v>
      </c>
      <c r="O145">
        <v>339.93599999999998</v>
      </c>
      <c r="P145">
        <v>1574.4</v>
      </c>
      <c r="Q145">
        <v>0</v>
      </c>
      <c r="R145">
        <v>-4357.8999999999996</v>
      </c>
      <c r="S145">
        <v>0</v>
      </c>
      <c r="T145">
        <v>0</v>
      </c>
      <c r="U145">
        <v>615.745</v>
      </c>
      <c r="V145">
        <v>2182.71</v>
      </c>
      <c r="W145">
        <v>2371.31</v>
      </c>
      <c r="X145">
        <v>151.51499999999999</v>
      </c>
      <c r="Y145">
        <v>3815.47</v>
      </c>
      <c r="Z145">
        <v>2852.1</v>
      </c>
      <c r="AA145">
        <v>1.47736</v>
      </c>
      <c r="AB145">
        <v>0</v>
      </c>
      <c r="AC145">
        <v>0</v>
      </c>
      <c r="AD145">
        <v>0</v>
      </c>
      <c r="AE145">
        <v>0</v>
      </c>
      <c r="AF145">
        <v>0</v>
      </c>
      <c r="AG145">
        <v>0</v>
      </c>
      <c r="AH145">
        <v>2.9</v>
      </c>
      <c r="AI145">
        <v>0</v>
      </c>
      <c r="AJ145">
        <v>0.85</v>
      </c>
      <c r="AK145">
        <v>3.89</v>
      </c>
      <c r="AL145">
        <v>0</v>
      </c>
      <c r="AM145">
        <v>-5.44</v>
      </c>
      <c r="AN145">
        <v>0</v>
      </c>
      <c r="AO145">
        <v>0</v>
      </c>
      <c r="AP145">
        <v>1.69</v>
      </c>
      <c r="AQ145">
        <v>5.3</v>
      </c>
      <c r="AR145">
        <v>6.1</v>
      </c>
      <c r="AS145">
        <v>0.42</v>
      </c>
      <c r="AT145">
        <v>15.71</v>
      </c>
      <c r="AU145">
        <v>7.64</v>
      </c>
      <c r="AV145">
        <v>1.22</v>
      </c>
      <c r="AW145">
        <v>0</v>
      </c>
      <c r="AX145">
        <v>0.21</v>
      </c>
      <c r="AY145">
        <v>0.94</v>
      </c>
      <c r="AZ145">
        <v>-0.85</v>
      </c>
      <c r="BA145">
        <v>0</v>
      </c>
      <c r="BB145">
        <v>0</v>
      </c>
      <c r="BC145">
        <v>0.47</v>
      </c>
      <c r="BD145">
        <v>1.2</v>
      </c>
      <c r="BE145">
        <v>1.6</v>
      </c>
      <c r="BF145">
        <v>0.12</v>
      </c>
      <c r="BG145">
        <v>4.91</v>
      </c>
      <c r="BH145">
        <v>0.38321899999999998</v>
      </c>
      <c r="BI145" s="117">
        <v>2.7849100000000001E-5</v>
      </c>
      <c r="BJ145">
        <v>3.88171E-2</v>
      </c>
      <c r="BK145">
        <v>0.121346</v>
      </c>
      <c r="BL145">
        <v>0</v>
      </c>
      <c r="BM145">
        <v>-1.2647800000000001E-2</v>
      </c>
      <c r="BN145">
        <v>0</v>
      </c>
      <c r="BO145">
        <v>0</v>
      </c>
      <c r="BP145">
        <v>7.1403599999999998E-2</v>
      </c>
      <c r="BQ145">
        <v>0.14505000000000001</v>
      </c>
      <c r="BR145">
        <v>0.28698899999999999</v>
      </c>
      <c r="BS145">
        <v>2.56469E-2</v>
      </c>
      <c r="BT145">
        <v>1.05985</v>
      </c>
      <c r="BU145">
        <v>0.54340900000000003</v>
      </c>
      <c r="BV145">
        <v>936.09299999999996</v>
      </c>
      <c r="BW145">
        <v>1.71539</v>
      </c>
      <c r="BX145">
        <v>339.93599999999998</v>
      </c>
      <c r="BY145">
        <v>1574.4</v>
      </c>
      <c r="BZ145">
        <v>-4357.8999999999996</v>
      </c>
      <c r="CA145">
        <v>615.745</v>
      </c>
      <c r="CB145">
        <v>2182.71</v>
      </c>
      <c r="CC145">
        <v>2371.31</v>
      </c>
      <c r="CD145">
        <v>151.51499999999999</v>
      </c>
      <c r="CE145">
        <v>3815.52</v>
      </c>
      <c r="CF145">
        <v>2852.14</v>
      </c>
      <c r="CG145">
        <v>1.4774499999999999</v>
      </c>
      <c r="CH145">
        <v>0</v>
      </c>
      <c r="CI145">
        <v>0</v>
      </c>
      <c r="CJ145">
        <v>0</v>
      </c>
      <c r="CK145">
        <v>0</v>
      </c>
      <c r="CL145">
        <v>0</v>
      </c>
      <c r="CM145">
        <v>2.9</v>
      </c>
      <c r="CN145">
        <v>0</v>
      </c>
      <c r="CO145">
        <v>0.85</v>
      </c>
      <c r="CP145">
        <v>3.89</v>
      </c>
      <c r="CQ145">
        <v>-5.44</v>
      </c>
      <c r="CR145">
        <v>1.69</v>
      </c>
      <c r="CS145">
        <v>5.3</v>
      </c>
      <c r="CT145">
        <v>6.1</v>
      </c>
      <c r="CU145">
        <v>0.42</v>
      </c>
      <c r="CV145">
        <v>15.71</v>
      </c>
      <c r="CW145">
        <v>7.64</v>
      </c>
      <c r="CX145">
        <v>1.19</v>
      </c>
      <c r="CY145">
        <v>0</v>
      </c>
      <c r="CZ145">
        <v>0.21</v>
      </c>
      <c r="DA145">
        <v>4.58</v>
      </c>
      <c r="DB145">
        <v>-0.85</v>
      </c>
      <c r="DC145">
        <v>0.47</v>
      </c>
      <c r="DD145">
        <v>1.21</v>
      </c>
      <c r="DE145">
        <v>1.6</v>
      </c>
      <c r="DF145">
        <v>0.12</v>
      </c>
      <c r="DG145">
        <v>8.5299999999999994</v>
      </c>
      <c r="DH145">
        <v>0.38324000000000003</v>
      </c>
      <c r="DI145" s="117">
        <v>2.78505E-5</v>
      </c>
      <c r="DJ145">
        <v>3.88171E-2</v>
      </c>
      <c r="DK145">
        <v>0.121346</v>
      </c>
      <c r="DL145">
        <v>-1.2647800000000001E-2</v>
      </c>
      <c r="DM145">
        <v>7.1403599999999998E-2</v>
      </c>
      <c r="DN145">
        <v>0.14505000000000001</v>
      </c>
      <c r="DO145">
        <v>0.28698899999999999</v>
      </c>
      <c r="DP145">
        <v>2.56469E-2</v>
      </c>
      <c r="DQ145">
        <v>1.0598700000000001</v>
      </c>
      <c r="DR145">
        <v>0.543431</v>
      </c>
      <c r="DS145" t="s">
        <v>689</v>
      </c>
      <c r="DT145" t="s">
        <v>700</v>
      </c>
      <c r="DU145" t="s">
        <v>701</v>
      </c>
      <c r="DV145" t="s">
        <v>455</v>
      </c>
      <c r="DW145" s="117">
        <v>2.12896E-5</v>
      </c>
      <c r="DX145" s="117">
        <v>2.1279400000000002E-5</v>
      </c>
      <c r="EC145">
        <v>7.64</v>
      </c>
      <c r="ED145">
        <v>0</v>
      </c>
      <c r="EE145">
        <v>7.64</v>
      </c>
      <c r="EF145">
        <v>0</v>
      </c>
      <c r="EG145">
        <v>2.37</v>
      </c>
      <c r="EH145">
        <v>0</v>
      </c>
      <c r="EI145">
        <v>1.45</v>
      </c>
      <c r="EJ145">
        <v>4.53</v>
      </c>
      <c r="EK145">
        <v>1</v>
      </c>
      <c r="EL145">
        <v>1</v>
      </c>
      <c r="EM145">
        <v>2.6395</v>
      </c>
      <c r="EP145">
        <v>1</v>
      </c>
      <c r="EQ145">
        <v>1</v>
      </c>
      <c r="ER145">
        <v>33.968000000000004</v>
      </c>
      <c r="ES145">
        <v>34.476999999999997</v>
      </c>
      <c r="ET145">
        <v>33.953200000000002</v>
      </c>
      <c r="EU145">
        <v>34.462400000000002</v>
      </c>
      <c r="EV145">
        <v>347.822</v>
      </c>
      <c r="EW145">
        <v>0.34332200000000002</v>
      </c>
      <c r="EX145">
        <v>61.331099999999999</v>
      </c>
      <c r="EY145">
        <v>269.02199999999999</v>
      </c>
      <c r="EZ145">
        <v>0</v>
      </c>
      <c r="FA145">
        <v>-363.30200000000002</v>
      </c>
      <c r="FB145">
        <v>0</v>
      </c>
      <c r="FC145">
        <v>0</v>
      </c>
      <c r="FD145">
        <v>134.46700000000001</v>
      </c>
      <c r="FE145">
        <v>344.22300000000001</v>
      </c>
      <c r="FF145">
        <v>457.98599999999999</v>
      </c>
      <c r="FG145">
        <v>35.051499999999997</v>
      </c>
      <c r="FH145">
        <v>1286.94</v>
      </c>
      <c r="FI145">
        <v>0</v>
      </c>
      <c r="FJ145">
        <v>0</v>
      </c>
      <c r="FK145">
        <v>0</v>
      </c>
      <c r="FL145">
        <v>0</v>
      </c>
      <c r="FM145">
        <v>0</v>
      </c>
      <c r="FN145">
        <v>173.91900000000001</v>
      </c>
      <c r="FO145">
        <v>0.17167099999999999</v>
      </c>
      <c r="FP145">
        <v>30.665600000000001</v>
      </c>
      <c r="FQ145">
        <v>134.511</v>
      </c>
      <c r="FR145">
        <v>-121.101</v>
      </c>
      <c r="FS145">
        <v>67.2333</v>
      </c>
      <c r="FT145">
        <v>172.11099999999999</v>
      </c>
      <c r="FU145">
        <v>228.99299999999999</v>
      </c>
      <c r="FV145">
        <v>17.5258</v>
      </c>
      <c r="FW145">
        <v>704.03</v>
      </c>
      <c r="FX145">
        <v>0</v>
      </c>
      <c r="FY145">
        <v>0</v>
      </c>
      <c r="FZ145">
        <v>0</v>
      </c>
      <c r="GA145">
        <v>0</v>
      </c>
      <c r="GB145">
        <v>2.6395</v>
      </c>
      <c r="GC145">
        <v>4359.18</v>
      </c>
      <c r="GD145">
        <v>1703.88</v>
      </c>
      <c r="GE145">
        <v>39.087200000000003</v>
      </c>
      <c r="GF145">
        <v>2.6395</v>
      </c>
      <c r="GG145">
        <v>4359.18</v>
      </c>
      <c r="GH145">
        <v>1703.88</v>
      </c>
      <c r="GI145">
        <v>39.087200000000003</v>
      </c>
      <c r="GJ145">
        <v>0</v>
      </c>
      <c r="GK145">
        <v>0</v>
      </c>
    </row>
    <row r="146" spans="1:196" x14ac:dyDescent="0.3">
      <c r="A146" s="110">
        <v>45966.871168981481</v>
      </c>
      <c r="B146" t="s">
        <v>835</v>
      </c>
      <c r="D146">
        <v>6</v>
      </c>
      <c r="E146">
        <v>1</v>
      </c>
      <c r="F146">
        <v>2700</v>
      </c>
      <c r="G146" t="s">
        <v>452</v>
      </c>
      <c r="H146" t="s">
        <v>453</v>
      </c>
      <c r="I146">
        <v>0</v>
      </c>
      <c r="J146">
        <v>0</v>
      </c>
      <c r="K146">
        <v>3.4</v>
      </c>
      <c r="L146" t="s">
        <v>688</v>
      </c>
      <c r="M146">
        <v>371.108</v>
      </c>
      <c r="N146">
        <v>76.834199999999996</v>
      </c>
      <c r="O146">
        <v>351.67</v>
      </c>
      <c r="P146">
        <v>1179.98</v>
      </c>
      <c r="Q146">
        <v>0</v>
      </c>
      <c r="R146">
        <v>-4760.51</v>
      </c>
      <c r="S146">
        <v>0</v>
      </c>
      <c r="T146">
        <v>0</v>
      </c>
      <c r="U146">
        <v>615.745</v>
      </c>
      <c r="V146">
        <v>2223.8200000000002</v>
      </c>
      <c r="W146">
        <v>2371.31</v>
      </c>
      <c r="X146">
        <v>151.51499999999999</v>
      </c>
      <c r="Y146">
        <v>2581.48</v>
      </c>
      <c r="Z146">
        <v>1979.6</v>
      </c>
      <c r="AA146">
        <v>28.486499999999999</v>
      </c>
      <c r="AB146">
        <v>0</v>
      </c>
      <c r="AC146">
        <v>0</v>
      </c>
      <c r="AD146">
        <v>0</v>
      </c>
      <c r="AE146">
        <v>0</v>
      </c>
      <c r="AF146">
        <v>0</v>
      </c>
      <c r="AG146">
        <v>0</v>
      </c>
      <c r="AH146">
        <v>1.1599999999999999</v>
      </c>
      <c r="AI146">
        <v>0.24</v>
      </c>
      <c r="AJ146">
        <v>0.88</v>
      </c>
      <c r="AK146">
        <v>2.87</v>
      </c>
      <c r="AL146">
        <v>0</v>
      </c>
      <c r="AM146">
        <v>-5.74</v>
      </c>
      <c r="AN146">
        <v>0</v>
      </c>
      <c r="AO146">
        <v>0</v>
      </c>
      <c r="AP146">
        <v>1.65</v>
      </c>
      <c r="AQ146">
        <v>5.33</v>
      </c>
      <c r="AR146">
        <v>6.06</v>
      </c>
      <c r="AS146">
        <v>0.41</v>
      </c>
      <c r="AT146">
        <v>12.86</v>
      </c>
      <c r="AU146">
        <v>5.15</v>
      </c>
      <c r="AV146">
        <v>0.54</v>
      </c>
      <c r="AW146">
        <v>0.04</v>
      </c>
      <c r="AX146">
        <v>0.22</v>
      </c>
      <c r="AY146">
        <v>0.7</v>
      </c>
      <c r="AZ146">
        <v>-0.94</v>
      </c>
      <c r="BA146">
        <v>0</v>
      </c>
      <c r="BB146">
        <v>0</v>
      </c>
      <c r="BC146">
        <v>0.47</v>
      </c>
      <c r="BD146">
        <v>1.23</v>
      </c>
      <c r="BE146">
        <v>1.6</v>
      </c>
      <c r="BF146">
        <v>0.12</v>
      </c>
      <c r="BG146">
        <v>3.98</v>
      </c>
      <c r="BH146">
        <v>0.12962000000000001</v>
      </c>
      <c r="BI146">
        <v>7.7337300000000003E-3</v>
      </c>
      <c r="BJ146">
        <v>4.0157100000000001E-2</v>
      </c>
      <c r="BK146">
        <v>9.5044799999999999E-2</v>
      </c>
      <c r="BL146">
        <v>0</v>
      </c>
      <c r="BM146">
        <v>-1.5686599999999998E-2</v>
      </c>
      <c r="BN146">
        <v>0</v>
      </c>
      <c r="BO146">
        <v>0</v>
      </c>
      <c r="BP146">
        <v>7.1403599999999998E-2</v>
      </c>
      <c r="BQ146">
        <v>0.15062400000000001</v>
      </c>
      <c r="BR146">
        <v>0.28698899999999999</v>
      </c>
      <c r="BS146">
        <v>2.56469E-2</v>
      </c>
      <c r="BT146">
        <v>0.79153300000000004</v>
      </c>
      <c r="BU146">
        <v>0.27255499999999999</v>
      </c>
      <c r="BV146">
        <v>371.21100000000001</v>
      </c>
      <c r="BW146">
        <v>76.855800000000002</v>
      </c>
      <c r="BX146">
        <v>351.67</v>
      </c>
      <c r="BY146">
        <v>1179.98</v>
      </c>
      <c r="BZ146">
        <v>-4760.51</v>
      </c>
      <c r="CA146">
        <v>615.745</v>
      </c>
      <c r="CB146">
        <v>2223.8200000000002</v>
      </c>
      <c r="CC146">
        <v>2371.31</v>
      </c>
      <c r="CD146">
        <v>151.51499999999999</v>
      </c>
      <c r="CE146">
        <v>2581.6</v>
      </c>
      <c r="CF146">
        <v>1979.72</v>
      </c>
      <c r="CG146">
        <v>28.494599999999998</v>
      </c>
      <c r="CH146">
        <v>0</v>
      </c>
      <c r="CI146">
        <v>0</v>
      </c>
      <c r="CJ146">
        <v>0</v>
      </c>
      <c r="CK146">
        <v>0</v>
      </c>
      <c r="CL146">
        <v>0</v>
      </c>
      <c r="CM146">
        <v>1.1599999999999999</v>
      </c>
      <c r="CN146">
        <v>0.24</v>
      </c>
      <c r="CO146">
        <v>0.88</v>
      </c>
      <c r="CP146">
        <v>2.87</v>
      </c>
      <c r="CQ146">
        <v>-5.74</v>
      </c>
      <c r="CR146">
        <v>1.65</v>
      </c>
      <c r="CS146">
        <v>5.33</v>
      </c>
      <c r="CT146">
        <v>6.06</v>
      </c>
      <c r="CU146">
        <v>0.41</v>
      </c>
      <c r="CV146">
        <v>12.86</v>
      </c>
      <c r="CW146">
        <v>5.15</v>
      </c>
      <c r="CX146">
        <v>0.53</v>
      </c>
      <c r="CY146">
        <v>0.04</v>
      </c>
      <c r="CZ146">
        <v>0.22</v>
      </c>
      <c r="DA146">
        <v>4.0999999999999996</v>
      </c>
      <c r="DB146">
        <v>-0.94</v>
      </c>
      <c r="DC146">
        <v>0.47</v>
      </c>
      <c r="DD146">
        <v>1.24</v>
      </c>
      <c r="DE146">
        <v>1.6</v>
      </c>
      <c r="DF146">
        <v>0.12</v>
      </c>
      <c r="DG146">
        <v>7.38</v>
      </c>
      <c r="DH146">
        <v>0.12965699999999999</v>
      </c>
      <c r="DI146">
        <v>7.7333200000000001E-3</v>
      </c>
      <c r="DJ146">
        <v>4.0157100000000001E-2</v>
      </c>
      <c r="DK146">
        <v>9.5044799999999999E-2</v>
      </c>
      <c r="DL146">
        <v>-1.5686599999999998E-2</v>
      </c>
      <c r="DM146">
        <v>7.1403599999999998E-2</v>
      </c>
      <c r="DN146">
        <v>0.15062400000000001</v>
      </c>
      <c r="DO146">
        <v>0.28698899999999999</v>
      </c>
      <c r="DP146">
        <v>2.56469E-2</v>
      </c>
      <c r="DQ146">
        <v>0.79157</v>
      </c>
      <c r="DR146">
        <v>0.272592</v>
      </c>
      <c r="DS146" t="s">
        <v>689</v>
      </c>
      <c r="DT146" t="s">
        <v>700</v>
      </c>
      <c r="DU146" t="s">
        <v>701</v>
      </c>
      <c r="DV146" t="s">
        <v>455</v>
      </c>
      <c r="DW146" s="117">
        <v>3.6946200000000002E-5</v>
      </c>
      <c r="DX146" s="117">
        <v>3.6936500000000001E-5</v>
      </c>
      <c r="EC146">
        <v>5.15</v>
      </c>
      <c r="ED146">
        <v>0</v>
      </c>
      <c r="EE146">
        <v>5.15</v>
      </c>
      <c r="EF146">
        <v>0</v>
      </c>
      <c r="EG146">
        <v>1.5</v>
      </c>
      <c r="EH146">
        <v>0</v>
      </c>
      <c r="EI146">
        <v>0.84</v>
      </c>
      <c r="EJ146">
        <v>4.05</v>
      </c>
      <c r="EK146">
        <v>1</v>
      </c>
      <c r="EL146">
        <v>1</v>
      </c>
      <c r="EM146">
        <v>2.8338000000000001</v>
      </c>
      <c r="EP146">
        <v>1</v>
      </c>
      <c r="EQ146">
        <v>1</v>
      </c>
      <c r="ER146">
        <v>33.878</v>
      </c>
      <c r="ES146">
        <v>34.386000000000003</v>
      </c>
      <c r="ET146">
        <v>33.773200000000003</v>
      </c>
      <c r="EU146">
        <v>34.278700000000001</v>
      </c>
      <c r="EV146">
        <v>155.185</v>
      </c>
      <c r="EW146">
        <v>10.218</v>
      </c>
      <c r="EX146">
        <v>63.448300000000003</v>
      </c>
      <c r="EY146">
        <v>200.71899999999999</v>
      </c>
      <c r="EZ146">
        <v>0</v>
      </c>
      <c r="FA146">
        <v>-404.54399999999998</v>
      </c>
      <c r="FB146">
        <v>0</v>
      </c>
      <c r="FC146">
        <v>0</v>
      </c>
      <c r="FD146">
        <v>134.46700000000001</v>
      </c>
      <c r="FE146">
        <v>351.572</v>
      </c>
      <c r="FF146">
        <v>457.98599999999999</v>
      </c>
      <c r="FG146">
        <v>35.051499999999997</v>
      </c>
      <c r="FH146">
        <v>1004.1</v>
      </c>
      <c r="FI146">
        <v>0</v>
      </c>
      <c r="FJ146">
        <v>0</v>
      </c>
      <c r="FK146">
        <v>0</v>
      </c>
      <c r="FL146">
        <v>0</v>
      </c>
      <c r="FM146">
        <v>0</v>
      </c>
      <c r="FN146">
        <v>77.614099999999993</v>
      </c>
      <c r="FO146">
        <v>5.1101400000000003</v>
      </c>
      <c r="FP146">
        <v>31.7242</v>
      </c>
      <c r="FQ146">
        <v>100.36</v>
      </c>
      <c r="FR146">
        <v>-134.84800000000001</v>
      </c>
      <c r="FS146">
        <v>67.2333</v>
      </c>
      <c r="FT146">
        <v>175.786</v>
      </c>
      <c r="FU146">
        <v>228.99299999999999</v>
      </c>
      <c r="FV146">
        <v>17.5258</v>
      </c>
      <c r="FW146">
        <v>569.49900000000002</v>
      </c>
      <c r="FX146">
        <v>0</v>
      </c>
      <c r="FY146">
        <v>0</v>
      </c>
      <c r="FZ146">
        <v>0</v>
      </c>
      <c r="GA146">
        <v>0</v>
      </c>
      <c r="GB146">
        <v>2.8338000000000001</v>
      </c>
      <c r="GC146">
        <v>4761.8999999999996</v>
      </c>
      <c r="GD146">
        <v>2036.24</v>
      </c>
      <c r="GE146">
        <v>42.761000000000003</v>
      </c>
      <c r="GF146">
        <v>2.8338000000000001</v>
      </c>
      <c r="GG146">
        <v>4761.8999999999996</v>
      </c>
      <c r="GH146">
        <v>2036.23</v>
      </c>
      <c r="GI146">
        <v>42.760899999999999</v>
      </c>
      <c r="GJ146">
        <v>0</v>
      </c>
      <c r="GK146">
        <v>0</v>
      </c>
    </row>
    <row r="147" spans="1:196" x14ac:dyDescent="0.3">
      <c r="A147" s="110">
        <v>45966.871828703705</v>
      </c>
      <c r="B147" t="s">
        <v>836</v>
      </c>
      <c r="D147">
        <v>7</v>
      </c>
      <c r="E147">
        <v>1</v>
      </c>
      <c r="F147">
        <v>2700</v>
      </c>
      <c r="G147" t="s">
        <v>452</v>
      </c>
      <c r="H147" t="s">
        <v>453</v>
      </c>
      <c r="I147">
        <v>0</v>
      </c>
      <c r="J147">
        <v>0</v>
      </c>
      <c r="K147">
        <v>3.33</v>
      </c>
      <c r="L147" t="s">
        <v>688</v>
      </c>
      <c r="M147">
        <v>299.798</v>
      </c>
      <c r="N147">
        <v>162.33699999999999</v>
      </c>
      <c r="O147">
        <v>350.33800000000002</v>
      </c>
      <c r="P147">
        <v>1148.69</v>
      </c>
      <c r="Q147">
        <v>0</v>
      </c>
      <c r="R147">
        <v>-4282.7</v>
      </c>
      <c r="S147">
        <v>0</v>
      </c>
      <c r="T147">
        <v>0</v>
      </c>
      <c r="U147">
        <v>615.745</v>
      </c>
      <c r="V147">
        <v>2233.19</v>
      </c>
      <c r="W147">
        <v>2371.31</v>
      </c>
      <c r="X147">
        <v>151.51499999999999</v>
      </c>
      <c r="Y147">
        <v>3050.23</v>
      </c>
      <c r="Z147">
        <v>1961.17</v>
      </c>
      <c r="AA147">
        <v>67.087100000000007</v>
      </c>
      <c r="AB147">
        <v>0</v>
      </c>
      <c r="AC147">
        <v>0</v>
      </c>
      <c r="AD147">
        <v>0</v>
      </c>
      <c r="AE147">
        <v>0</v>
      </c>
      <c r="AF147">
        <v>0</v>
      </c>
      <c r="AG147">
        <v>0</v>
      </c>
      <c r="AH147">
        <v>0.82</v>
      </c>
      <c r="AI147">
        <v>0.62</v>
      </c>
      <c r="AJ147">
        <v>0.87</v>
      </c>
      <c r="AK147">
        <v>2.76</v>
      </c>
      <c r="AL147">
        <v>0</v>
      </c>
      <c r="AM147">
        <v>-5.17</v>
      </c>
      <c r="AN147">
        <v>0</v>
      </c>
      <c r="AO147">
        <v>0</v>
      </c>
      <c r="AP147">
        <v>1.71</v>
      </c>
      <c r="AQ147">
        <v>5.59</v>
      </c>
      <c r="AR147">
        <v>6.11</v>
      </c>
      <c r="AS147">
        <v>0.41</v>
      </c>
      <c r="AT147">
        <v>13.72</v>
      </c>
      <c r="AU147">
        <v>5.07</v>
      </c>
      <c r="AV147">
        <v>0.4</v>
      </c>
      <c r="AW147">
        <v>7.0000000000000007E-2</v>
      </c>
      <c r="AX147">
        <v>0.22</v>
      </c>
      <c r="AY147">
        <v>0.69</v>
      </c>
      <c r="AZ147">
        <v>-0.89</v>
      </c>
      <c r="BA147">
        <v>0</v>
      </c>
      <c r="BB147">
        <v>0</v>
      </c>
      <c r="BC147">
        <v>0.47</v>
      </c>
      <c r="BD147">
        <v>1.24</v>
      </c>
      <c r="BE147">
        <v>1.6</v>
      </c>
      <c r="BF147">
        <v>0.12</v>
      </c>
      <c r="BG147">
        <v>3.92</v>
      </c>
      <c r="BH147">
        <v>6.77595E-2</v>
      </c>
      <c r="BI147">
        <v>9.4976100000000001E-3</v>
      </c>
      <c r="BJ147">
        <v>4.0004900000000003E-2</v>
      </c>
      <c r="BK147">
        <v>9.5151600000000003E-2</v>
      </c>
      <c r="BL147">
        <v>0</v>
      </c>
      <c r="BM147">
        <v>-1.5418899999999999E-2</v>
      </c>
      <c r="BN147">
        <v>0</v>
      </c>
      <c r="BO147">
        <v>0</v>
      </c>
      <c r="BP147">
        <v>7.1403599999999998E-2</v>
      </c>
      <c r="BQ147">
        <v>0.151644</v>
      </c>
      <c r="BR147">
        <v>0.28698899999999999</v>
      </c>
      <c r="BS147">
        <v>2.56469E-2</v>
      </c>
      <c r="BT147">
        <v>0.73267800000000005</v>
      </c>
      <c r="BU147">
        <v>0.21241399999999999</v>
      </c>
      <c r="BV147">
        <v>299.93299999999999</v>
      </c>
      <c r="BW147">
        <v>162.40700000000001</v>
      </c>
      <c r="BX147">
        <v>350.33800000000002</v>
      </c>
      <c r="BY147">
        <v>1148.69</v>
      </c>
      <c r="BZ147">
        <v>-4282.7</v>
      </c>
      <c r="CA147">
        <v>615.745</v>
      </c>
      <c r="CB147">
        <v>2233.19</v>
      </c>
      <c r="CC147">
        <v>2371.31</v>
      </c>
      <c r="CD147">
        <v>151.51499999999999</v>
      </c>
      <c r="CE147">
        <v>3050.43</v>
      </c>
      <c r="CF147">
        <v>1961.37</v>
      </c>
      <c r="CG147">
        <v>67.118300000000005</v>
      </c>
      <c r="CH147">
        <v>0</v>
      </c>
      <c r="CI147">
        <v>0</v>
      </c>
      <c r="CJ147">
        <v>0</v>
      </c>
      <c r="CK147">
        <v>0</v>
      </c>
      <c r="CL147">
        <v>0</v>
      </c>
      <c r="CM147">
        <v>0.82</v>
      </c>
      <c r="CN147">
        <v>0.62</v>
      </c>
      <c r="CO147">
        <v>0.87</v>
      </c>
      <c r="CP147">
        <v>2.76</v>
      </c>
      <c r="CQ147">
        <v>-5.17</v>
      </c>
      <c r="CR147">
        <v>1.71</v>
      </c>
      <c r="CS147">
        <v>5.59</v>
      </c>
      <c r="CT147">
        <v>6.11</v>
      </c>
      <c r="CU147">
        <v>0.41</v>
      </c>
      <c r="CV147">
        <v>13.72</v>
      </c>
      <c r="CW147">
        <v>5.07</v>
      </c>
      <c r="CX147">
        <v>0.38</v>
      </c>
      <c r="CY147">
        <v>0.08</v>
      </c>
      <c r="CZ147">
        <v>0.22</v>
      </c>
      <c r="DA147">
        <v>4.03</v>
      </c>
      <c r="DB147">
        <v>-0.89</v>
      </c>
      <c r="DC147">
        <v>0.47</v>
      </c>
      <c r="DD147">
        <v>1.24</v>
      </c>
      <c r="DE147">
        <v>1.6</v>
      </c>
      <c r="DF147">
        <v>0.12</v>
      </c>
      <c r="DG147">
        <v>7.25</v>
      </c>
      <c r="DH147">
        <v>6.7790299999999998E-2</v>
      </c>
      <c r="DI147">
        <v>9.4944599999999997E-3</v>
      </c>
      <c r="DJ147">
        <v>4.0004900000000003E-2</v>
      </c>
      <c r="DK147">
        <v>9.5151600000000003E-2</v>
      </c>
      <c r="DL147">
        <v>-1.5418899999999999E-2</v>
      </c>
      <c r="DM147">
        <v>7.1403599999999998E-2</v>
      </c>
      <c r="DN147">
        <v>0.151644</v>
      </c>
      <c r="DO147">
        <v>0.28698899999999999</v>
      </c>
      <c r="DP147">
        <v>2.56469E-2</v>
      </c>
      <c r="DQ147">
        <v>0.73270599999999997</v>
      </c>
      <c r="DR147">
        <v>0.21244099999999999</v>
      </c>
      <c r="DS147" t="s">
        <v>689</v>
      </c>
      <c r="DT147" t="s">
        <v>700</v>
      </c>
      <c r="DU147" t="s">
        <v>701</v>
      </c>
      <c r="DV147" t="s">
        <v>455</v>
      </c>
      <c r="DW147" s="117">
        <v>2.7699600000000002E-5</v>
      </c>
      <c r="DX147" s="117">
        <v>2.7685899999999999E-5</v>
      </c>
      <c r="EC147">
        <v>5.07</v>
      </c>
      <c r="ED147">
        <v>0</v>
      </c>
      <c r="EE147">
        <v>5.07</v>
      </c>
      <c r="EF147">
        <v>0</v>
      </c>
      <c r="EG147">
        <v>1.38</v>
      </c>
      <c r="EH147">
        <v>0</v>
      </c>
      <c r="EI147">
        <v>0.73</v>
      </c>
      <c r="EJ147">
        <v>3.98</v>
      </c>
      <c r="EK147">
        <v>1</v>
      </c>
      <c r="EL147">
        <v>1</v>
      </c>
      <c r="EM147">
        <v>2.6943999999999999</v>
      </c>
      <c r="EP147">
        <v>1</v>
      </c>
      <c r="EQ147">
        <v>1</v>
      </c>
      <c r="ER147">
        <v>34.106000000000002</v>
      </c>
      <c r="ES147">
        <v>34.618000000000002</v>
      </c>
      <c r="ET147">
        <v>33.937800000000003</v>
      </c>
      <c r="EU147">
        <v>34.4467</v>
      </c>
      <c r="EV147">
        <v>112.91500000000001</v>
      </c>
      <c r="EW147">
        <v>21.056699999999999</v>
      </c>
      <c r="EX147">
        <v>63.207999999999998</v>
      </c>
      <c r="EY147">
        <v>196.62200000000001</v>
      </c>
      <c r="EZ147">
        <v>0</v>
      </c>
      <c r="FA147">
        <v>-382.29599999999999</v>
      </c>
      <c r="FB147">
        <v>0</v>
      </c>
      <c r="FC147">
        <v>0</v>
      </c>
      <c r="FD147">
        <v>134.46700000000001</v>
      </c>
      <c r="FE147">
        <v>353.15899999999999</v>
      </c>
      <c r="FF147">
        <v>457.98599999999999</v>
      </c>
      <c r="FG147">
        <v>35.051499999999997</v>
      </c>
      <c r="FH147">
        <v>992.16899999999998</v>
      </c>
      <c r="FI147">
        <v>0</v>
      </c>
      <c r="FJ147">
        <v>0</v>
      </c>
      <c r="FK147">
        <v>0</v>
      </c>
      <c r="FL147">
        <v>0</v>
      </c>
      <c r="FM147">
        <v>0</v>
      </c>
      <c r="FN147">
        <v>56.4833</v>
      </c>
      <c r="FO147">
        <v>10.5318</v>
      </c>
      <c r="FP147">
        <v>31.603999999999999</v>
      </c>
      <c r="FQ147">
        <v>98.310900000000004</v>
      </c>
      <c r="FR147">
        <v>-127.432</v>
      </c>
      <c r="FS147">
        <v>67.2333</v>
      </c>
      <c r="FT147">
        <v>176.57900000000001</v>
      </c>
      <c r="FU147">
        <v>228.99299999999999</v>
      </c>
      <c r="FV147">
        <v>17.5258</v>
      </c>
      <c r="FW147">
        <v>559.83000000000004</v>
      </c>
      <c r="FX147">
        <v>0</v>
      </c>
      <c r="FY147">
        <v>0</v>
      </c>
      <c r="FZ147">
        <v>0</v>
      </c>
      <c r="GA147">
        <v>0</v>
      </c>
      <c r="GB147">
        <v>2.6943999999999999</v>
      </c>
      <c r="GC147">
        <v>4283.95</v>
      </c>
      <c r="GD147">
        <v>1660.6</v>
      </c>
      <c r="GE147">
        <v>38.763300000000001</v>
      </c>
      <c r="GF147">
        <v>2.6943999999999999</v>
      </c>
      <c r="GG147">
        <v>4283.95</v>
      </c>
      <c r="GH147">
        <v>1660.59</v>
      </c>
      <c r="GI147">
        <v>38.762999999999998</v>
      </c>
      <c r="GJ147">
        <v>0</v>
      </c>
      <c r="GK147">
        <v>0</v>
      </c>
    </row>
    <row r="148" spans="1:196" x14ac:dyDescent="0.3">
      <c r="A148" s="110">
        <v>45966.872511574074</v>
      </c>
      <c r="B148" t="s">
        <v>837</v>
      </c>
      <c r="D148">
        <v>8</v>
      </c>
      <c r="E148">
        <v>1</v>
      </c>
      <c r="F148">
        <v>2700</v>
      </c>
      <c r="G148" t="s">
        <v>452</v>
      </c>
      <c r="H148" t="s">
        <v>453</v>
      </c>
      <c r="I148">
        <v>0</v>
      </c>
      <c r="J148">
        <v>0</v>
      </c>
      <c r="K148">
        <v>3.26</v>
      </c>
      <c r="L148">
        <v>53</v>
      </c>
      <c r="M148">
        <v>378.166</v>
      </c>
      <c r="N148">
        <v>713.31</v>
      </c>
      <c r="O148">
        <v>352.928</v>
      </c>
      <c r="P148">
        <v>1090.23</v>
      </c>
      <c r="Q148">
        <v>0</v>
      </c>
      <c r="R148">
        <v>-4786.0600000000004</v>
      </c>
      <c r="S148">
        <v>0</v>
      </c>
      <c r="T148">
        <v>0</v>
      </c>
      <c r="U148">
        <v>615.745</v>
      </c>
      <c r="V148">
        <v>2250.09</v>
      </c>
      <c r="W148">
        <v>2371.31</v>
      </c>
      <c r="X148">
        <v>151.51499999999999</v>
      </c>
      <c r="Y148">
        <v>3137.23</v>
      </c>
      <c r="Z148">
        <v>2534.63</v>
      </c>
      <c r="AA148">
        <v>266.58999999999997</v>
      </c>
      <c r="AB148">
        <v>0</v>
      </c>
      <c r="AC148">
        <v>0</v>
      </c>
      <c r="AD148">
        <v>0</v>
      </c>
      <c r="AE148">
        <v>0</v>
      </c>
      <c r="AF148">
        <v>0</v>
      </c>
      <c r="AG148">
        <v>0</v>
      </c>
      <c r="AH148">
        <v>1.2</v>
      </c>
      <c r="AI148">
        <v>1.82</v>
      </c>
      <c r="AJ148">
        <v>0.88</v>
      </c>
      <c r="AK148">
        <v>2.66</v>
      </c>
      <c r="AL148">
        <v>0</v>
      </c>
      <c r="AM148">
        <v>-5.98</v>
      </c>
      <c r="AN148">
        <v>0</v>
      </c>
      <c r="AO148">
        <v>0</v>
      </c>
      <c r="AP148">
        <v>1.63</v>
      </c>
      <c r="AQ148">
        <v>5.41</v>
      </c>
      <c r="AR148">
        <v>6.04</v>
      </c>
      <c r="AS148">
        <v>0.41</v>
      </c>
      <c r="AT148">
        <v>14.07</v>
      </c>
      <c r="AU148">
        <v>6.56</v>
      </c>
      <c r="AV148">
        <v>0.56000000000000005</v>
      </c>
      <c r="AW148">
        <v>0.31</v>
      </c>
      <c r="AX148">
        <v>0.22</v>
      </c>
      <c r="AY148">
        <v>0.67</v>
      </c>
      <c r="AZ148">
        <v>-0.94</v>
      </c>
      <c r="BA148">
        <v>0</v>
      </c>
      <c r="BB148">
        <v>0</v>
      </c>
      <c r="BC148">
        <v>0.47</v>
      </c>
      <c r="BD148">
        <v>1.24</v>
      </c>
      <c r="BE148">
        <v>1.6</v>
      </c>
      <c r="BF148">
        <v>0.12</v>
      </c>
      <c r="BG148">
        <v>4.25</v>
      </c>
      <c r="BH148">
        <v>0.15079500000000001</v>
      </c>
      <c r="BI148">
        <v>2.98959E-2</v>
      </c>
      <c r="BJ148">
        <v>4.0300700000000002E-2</v>
      </c>
      <c r="BK148">
        <v>9.4044699999999995E-2</v>
      </c>
      <c r="BL148">
        <v>0</v>
      </c>
      <c r="BM148">
        <v>-1.54676E-2</v>
      </c>
      <c r="BN148">
        <v>0</v>
      </c>
      <c r="BO148">
        <v>0</v>
      </c>
      <c r="BP148">
        <v>7.1403599999999998E-2</v>
      </c>
      <c r="BQ148">
        <v>0.15139900000000001</v>
      </c>
      <c r="BR148">
        <v>0.28698899999999999</v>
      </c>
      <c r="BS148">
        <v>2.56469E-2</v>
      </c>
      <c r="BT148">
        <v>0.83500700000000005</v>
      </c>
      <c r="BU148">
        <v>0.31503599999999998</v>
      </c>
      <c r="BV148">
        <v>378.23500000000001</v>
      </c>
      <c r="BW148">
        <v>713.35500000000002</v>
      </c>
      <c r="BX148">
        <v>352.928</v>
      </c>
      <c r="BY148">
        <v>1090.23</v>
      </c>
      <c r="BZ148">
        <v>-4786.0600000000004</v>
      </c>
      <c r="CA148">
        <v>615.745</v>
      </c>
      <c r="CB148">
        <v>2250.09</v>
      </c>
      <c r="CC148">
        <v>2371.31</v>
      </c>
      <c r="CD148">
        <v>151.51499999999999</v>
      </c>
      <c r="CE148">
        <v>3137.34</v>
      </c>
      <c r="CF148">
        <v>2534.7399999999998</v>
      </c>
      <c r="CG148">
        <v>266.61900000000003</v>
      </c>
      <c r="CH148">
        <v>0</v>
      </c>
      <c r="CI148">
        <v>0</v>
      </c>
      <c r="CJ148">
        <v>0</v>
      </c>
      <c r="CK148">
        <v>0</v>
      </c>
      <c r="CL148">
        <v>0</v>
      </c>
      <c r="CM148">
        <v>1.2</v>
      </c>
      <c r="CN148">
        <v>1.82</v>
      </c>
      <c r="CO148">
        <v>0.88</v>
      </c>
      <c r="CP148">
        <v>2.66</v>
      </c>
      <c r="CQ148">
        <v>-5.98</v>
      </c>
      <c r="CR148">
        <v>1.63</v>
      </c>
      <c r="CS148">
        <v>5.41</v>
      </c>
      <c r="CT148">
        <v>6.04</v>
      </c>
      <c r="CU148">
        <v>0.41</v>
      </c>
      <c r="CV148">
        <v>14.07</v>
      </c>
      <c r="CW148">
        <v>6.56</v>
      </c>
      <c r="CX148">
        <v>0.54</v>
      </c>
      <c r="CY148">
        <v>0.31</v>
      </c>
      <c r="CZ148">
        <v>0.22</v>
      </c>
      <c r="DA148">
        <v>3.94</v>
      </c>
      <c r="DB148">
        <v>-0.94</v>
      </c>
      <c r="DC148">
        <v>0.47</v>
      </c>
      <c r="DD148">
        <v>1.25</v>
      </c>
      <c r="DE148">
        <v>1.6</v>
      </c>
      <c r="DF148">
        <v>0.12</v>
      </c>
      <c r="DG148">
        <v>7.51</v>
      </c>
      <c r="DH148">
        <v>0.15082599999999999</v>
      </c>
      <c r="DI148">
        <v>2.9892700000000001E-2</v>
      </c>
      <c r="DJ148">
        <v>4.0300700000000002E-2</v>
      </c>
      <c r="DK148">
        <v>9.4044699999999995E-2</v>
      </c>
      <c r="DL148">
        <v>-1.54676E-2</v>
      </c>
      <c r="DM148">
        <v>7.1403599999999998E-2</v>
      </c>
      <c r="DN148">
        <v>0.15139900000000001</v>
      </c>
      <c r="DO148">
        <v>0.28698899999999999</v>
      </c>
      <c r="DP148">
        <v>2.56469E-2</v>
      </c>
      <c r="DQ148">
        <v>0.83503499999999997</v>
      </c>
      <c r="DR148">
        <v>0.31506400000000001</v>
      </c>
      <c r="DS148" t="s">
        <v>689</v>
      </c>
      <c r="DT148" t="s">
        <v>700</v>
      </c>
      <c r="DU148" t="s">
        <v>701</v>
      </c>
      <c r="DV148" t="s">
        <v>455</v>
      </c>
      <c r="DW148" s="117">
        <v>2.7946E-5</v>
      </c>
      <c r="DX148" s="117">
        <v>2.78953E-5</v>
      </c>
      <c r="EC148">
        <v>6.56</v>
      </c>
      <c r="ED148">
        <v>0</v>
      </c>
      <c r="EE148">
        <v>6.56</v>
      </c>
      <c r="EF148">
        <v>0</v>
      </c>
      <c r="EG148">
        <v>1.76</v>
      </c>
      <c r="EH148">
        <v>0</v>
      </c>
      <c r="EI148">
        <v>1.1200000000000001</v>
      </c>
      <c r="EJ148">
        <v>3.89</v>
      </c>
      <c r="EK148">
        <v>1</v>
      </c>
      <c r="EL148">
        <v>1</v>
      </c>
      <c r="EM148">
        <v>2.9521999999999999</v>
      </c>
      <c r="EP148">
        <v>1</v>
      </c>
      <c r="EQ148">
        <v>1</v>
      </c>
      <c r="ER148">
        <v>30.94</v>
      </c>
      <c r="ES148">
        <v>31.388000000000002</v>
      </c>
      <c r="ET148">
        <v>30.827400000000001</v>
      </c>
      <c r="EU148">
        <v>31.2729</v>
      </c>
      <c r="EV148">
        <v>158.79300000000001</v>
      </c>
      <c r="EW148">
        <v>87.271799999999999</v>
      </c>
      <c r="EX148">
        <v>63.675199999999997</v>
      </c>
      <c r="EY148">
        <v>191.434</v>
      </c>
      <c r="EZ148">
        <v>0</v>
      </c>
      <c r="FA148">
        <v>-402.88099999999997</v>
      </c>
      <c r="FB148">
        <v>0</v>
      </c>
      <c r="FC148">
        <v>0</v>
      </c>
      <c r="FD148">
        <v>134.46700000000001</v>
      </c>
      <c r="FE148">
        <v>354.45299999999997</v>
      </c>
      <c r="FF148">
        <v>457.98599999999999</v>
      </c>
      <c r="FG148">
        <v>35.051499999999997</v>
      </c>
      <c r="FH148">
        <v>1080.25</v>
      </c>
      <c r="FI148">
        <v>0</v>
      </c>
      <c r="FJ148">
        <v>0</v>
      </c>
      <c r="FK148">
        <v>0</v>
      </c>
      <c r="FL148">
        <v>0</v>
      </c>
      <c r="FM148">
        <v>0</v>
      </c>
      <c r="FN148">
        <v>79.411000000000001</v>
      </c>
      <c r="FO148">
        <v>43.637900000000002</v>
      </c>
      <c r="FP148">
        <v>31.837599999999998</v>
      </c>
      <c r="FQ148">
        <v>95.716899999999995</v>
      </c>
      <c r="FR148">
        <v>-134.29400000000001</v>
      </c>
      <c r="FS148">
        <v>67.2333</v>
      </c>
      <c r="FT148">
        <v>177.226</v>
      </c>
      <c r="FU148">
        <v>228.99299999999999</v>
      </c>
      <c r="FV148">
        <v>17.5258</v>
      </c>
      <c r="FW148">
        <v>607.28800000000001</v>
      </c>
      <c r="FX148">
        <v>0</v>
      </c>
      <c r="FY148">
        <v>0</v>
      </c>
      <c r="FZ148">
        <v>0</v>
      </c>
      <c r="GA148">
        <v>0</v>
      </c>
      <c r="GB148">
        <v>2.9521999999999999</v>
      </c>
      <c r="GC148">
        <v>4787.46</v>
      </c>
      <c r="GD148">
        <v>1921.74</v>
      </c>
      <c r="GE148">
        <v>40.141100000000002</v>
      </c>
      <c r="GF148">
        <v>2.9521999999999999</v>
      </c>
      <c r="GG148">
        <v>4787.46</v>
      </c>
      <c r="GH148">
        <v>1921.73</v>
      </c>
      <c r="GI148">
        <v>40.140999999999998</v>
      </c>
      <c r="GJ148">
        <v>0</v>
      </c>
      <c r="GK148">
        <v>0</v>
      </c>
    </row>
    <row r="149" spans="1:196" x14ac:dyDescent="0.3">
      <c r="A149" s="110">
        <v>45966.873194444444</v>
      </c>
      <c r="B149" t="s">
        <v>838</v>
      </c>
      <c r="D149">
        <v>9</v>
      </c>
      <c r="E149">
        <v>1</v>
      </c>
      <c r="F149">
        <v>2700</v>
      </c>
      <c r="G149" t="s">
        <v>452</v>
      </c>
      <c r="H149" t="s">
        <v>453</v>
      </c>
      <c r="I149">
        <v>0</v>
      </c>
      <c r="J149">
        <v>0</v>
      </c>
      <c r="K149">
        <v>3.27</v>
      </c>
      <c r="L149">
        <v>52</v>
      </c>
      <c r="M149">
        <v>565.875</v>
      </c>
      <c r="N149">
        <v>724.24300000000005</v>
      </c>
      <c r="O149">
        <v>349.64499999999998</v>
      </c>
      <c r="P149">
        <v>1120.78</v>
      </c>
      <c r="Q149">
        <v>0</v>
      </c>
      <c r="R149">
        <v>-5080.0600000000004</v>
      </c>
      <c r="S149">
        <v>0</v>
      </c>
      <c r="T149">
        <v>0</v>
      </c>
      <c r="U149">
        <v>615.745</v>
      </c>
      <c r="V149">
        <v>2241.19</v>
      </c>
      <c r="W149">
        <v>2371.31</v>
      </c>
      <c r="X149">
        <v>151.51499999999999</v>
      </c>
      <c r="Y149">
        <v>3060.24</v>
      </c>
      <c r="Z149">
        <v>2760.54</v>
      </c>
      <c r="AA149">
        <v>258.40800000000002</v>
      </c>
      <c r="AB149">
        <v>0</v>
      </c>
      <c r="AC149">
        <v>0</v>
      </c>
      <c r="AD149">
        <v>0</v>
      </c>
      <c r="AE149">
        <v>0</v>
      </c>
      <c r="AF149">
        <v>0</v>
      </c>
      <c r="AG149">
        <v>0</v>
      </c>
      <c r="AH149">
        <v>1.78</v>
      </c>
      <c r="AI149">
        <v>1.9</v>
      </c>
      <c r="AJ149">
        <v>0.87</v>
      </c>
      <c r="AK149">
        <v>2.73</v>
      </c>
      <c r="AL149">
        <v>0</v>
      </c>
      <c r="AM149">
        <v>-6.22</v>
      </c>
      <c r="AN149">
        <v>0</v>
      </c>
      <c r="AO149">
        <v>0</v>
      </c>
      <c r="AP149">
        <v>1.63</v>
      </c>
      <c r="AQ149">
        <v>5.38</v>
      </c>
      <c r="AR149">
        <v>6.03</v>
      </c>
      <c r="AS149">
        <v>0.41</v>
      </c>
      <c r="AT149">
        <v>14.51</v>
      </c>
      <c r="AU149">
        <v>7.28</v>
      </c>
      <c r="AV149">
        <v>0.82</v>
      </c>
      <c r="AW149">
        <v>0.31</v>
      </c>
      <c r="AX149">
        <v>0.22</v>
      </c>
      <c r="AY149">
        <v>0.69</v>
      </c>
      <c r="AZ149">
        <v>-0.99</v>
      </c>
      <c r="BA149">
        <v>0</v>
      </c>
      <c r="BB149">
        <v>0</v>
      </c>
      <c r="BC149">
        <v>0.47</v>
      </c>
      <c r="BD149">
        <v>1.24</v>
      </c>
      <c r="BE149">
        <v>1.6</v>
      </c>
      <c r="BF149">
        <v>0.12</v>
      </c>
      <c r="BG149">
        <v>4.4800000000000004</v>
      </c>
      <c r="BH149">
        <v>0.220608</v>
      </c>
      <c r="BI149">
        <v>3.0689999999999999E-2</v>
      </c>
      <c r="BJ149">
        <v>3.9925799999999997E-2</v>
      </c>
      <c r="BK149">
        <v>9.6582399999999999E-2</v>
      </c>
      <c r="BL149">
        <v>0</v>
      </c>
      <c r="BM149">
        <v>-1.83836E-2</v>
      </c>
      <c r="BN149">
        <v>0</v>
      </c>
      <c r="BO149">
        <v>0</v>
      </c>
      <c r="BP149">
        <v>7.1403599999999998E-2</v>
      </c>
      <c r="BQ149">
        <v>0.15068400000000001</v>
      </c>
      <c r="BR149">
        <v>0.28698899999999999</v>
      </c>
      <c r="BS149">
        <v>2.56469E-2</v>
      </c>
      <c r="BT149">
        <v>0.90414600000000001</v>
      </c>
      <c r="BU149">
        <v>0.38780599999999998</v>
      </c>
      <c r="BV149">
        <v>565.93499999999995</v>
      </c>
      <c r="BW149">
        <v>724.27200000000005</v>
      </c>
      <c r="BX149">
        <v>349.64499999999998</v>
      </c>
      <c r="BY149">
        <v>1120.78</v>
      </c>
      <c r="BZ149">
        <v>-5080.0600000000004</v>
      </c>
      <c r="CA149">
        <v>615.745</v>
      </c>
      <c r="CB149">
        <v>2241.19</v>
      </c>
      <c r="CC149">
        <v>2371.31</v>
      </c>
      <c r="CD149">
        <v>151.51499999999999</v>
      </c>
      <c r="CE149">
        <v>3060.33</v>
      </c>
      <c r="CF149">
        <v>2760.63</v>
      </c>
      <c r="CG149">
        <v>258.42599999999999</v>
      </c>
      <c r="CH149">
        <v>0</v>
      </c>
      <c r="CI149">
        <v>0</v>
      </c>
      <c r="CJ149">
        <v>0</v>
      </c>
      <c r="CK149">
        <v>0</v>
      </c>
      <c r="CL149">
        <v>0</v>
      </c>
      <c r="CM149">
        <v>1.78</v>
      </c>
      <c r="CN149">
        <v>1.9</v>
      </c>
      <c r="CO149">
        <v>0.87</v>
      </c>
      <c r="CP149">
        <v>2.73</v>
      </c>
      <c r="CQ149">
        <v>-6.22</v>
      </c>
      <c r="CR149">
        <v>1.63</v>
      </c>
      <c r="CS149">
        <v>5.38</v>
      </c>
      <c r="CT149">
        <v>6.03</v>
      </c>
      <c r="CU149">
        <v>0.41</v>
      </c>
      <c r="CV149">
        <v>14.51</v>
      </c>
      <c r="CW149">
        <v>7.28</v>
      </c>
      <c r="CX149">
        <v>0.8</v>
      </c>
      <c r="CY149">
        <v>0.31</v>
      </c>
      <c r="CZ149">
        <v>0.22</v>
      </c>
      <c r="DA149">
        <v>3.98</v>
      </c>
      <c r="DB149">
        <v>-0.99</v>
      </c>
      <c r="DC149">
        <v>0.47</v>
      </c>
      <c r="DD149">
        <v>1.24</v>
      </c>
      <c r="DE149">
        <v>1.6</v>
      </c>
      <c r="DF149">
        <v>0.12</v>
      </c>
      <c r="DG149">
        <v>7.75</v>
      </c>
      <c r="DH149">
        <v>0.220635</v>
      </c>
      <c r="DI149">
        <v>3.0688E-2</v>
      </c>
      <c r="DJ149">
        <v>3.9925799999999997E-2</v>
      </c>
      <c r="DK149">
        <v>9.6582299999999996E-2</v>
      </c>
      <c r="DL149">
        <v>-1.83836E-2</v>
      </c>
      <c r="DM149">
        <v>7.1403599999999998E-2</v>
      </c>
      <c r="DN149">
        <v>0.15068400000000001</v>
      </c>
      <c r="DO149">
        <v>0.28698899999999999</v>
      </c>
      <c r="DP149">
        <v>2.56469E-2</v>
      </c>
      <c r="DQ149">
        <v>0.90417099999999995</v>
      </c>
      <c r="DR149">
        <v>0.38783099999999998</v>
      </c>
      <c r="DS149" t="s">
        <v>689</v>
      </c>
      <c r="DT149" t="s">
        <v>700</v>
      </c>
      <c r="DU149" t="s">
        <v>701</v>
      </c>
      <c r="DV149" t="s">
        <v>455</v>
      </c>
      <c r="DW149" s="117">
        <v>2.4971299999999999E-5</v>
      </c>
      <c r="DX149" s="117">
        <v>2.4916700000000002E-5</v>
      </c>
      <c r="EC149">
        <v>7.28</v>
      </c>
      <c r="ED149">
        <v>0</v>
      </c>
      <c r="EE149">
        <v>7.28</v>
      </c>
      <c r="EF149">
        <v>0</v>
      </c>
      <c r="EG149">
        <v>2.04</v>
      </c>
      <c r="EH149">
        <v>0</v>
      </c>
      <c r="EI149">
        <v>1.38</v>
      </c>
      <c r="EJ149">
        <v>3.93</v>
      </c>
      <c r="EK149">
        <v>1</v>
      </c>
      <c r="EL149">
        <v>1</v>
      </c>
      <c r="EM149">
        <v>3.0150999999999999</v>
      </c>
      <c r="EP149">
        <v>1</v>
      </c>
      <c r="EQ149">
        <v>1</v>
      </c>
      <c r="ER149">
        <v>30.802</v>
      </c>
      <c r="ES149">
        <v>31.247</v>
      </c>
      <c r="ET149">
        <v>30.700199999999999</v>
      </c>
      <c r="EU149">
        <v>31.1431</v>
      </c>
      <c r="EV149">
        <v>235.14400000000001</v>
      </c>
      <c r="EW149">
        <v>88.574600000000004</v>
      </c>
      <c r="EX149">
        <v>63.082999999999998</v>
      </c>
      <c r="EY149">
        <v>197.71700000000001</v>
      </c>
      <c r="EZ149">
        <v>0</v>
      </c>
      <c r="FA149">
        <v>-422.94799999999998</v>
      </c>
      <c r="FB149">
        <v>0</v>
      </c>
      <c r="FC149">
        <v>0</v>
      </c>
      <c r="FD149">
        <v>134.46700000000001</v>
      </c>
      <c r="FE149">
        <v>352.97399999999999</v>
      </c>
      <c r="FF149">
        <v>457.98599999999999</v>
      </c>
      <c r="FG149">
        <v>35.051499999999997</v>
      </c>
      <c r="FH149">
        <v>1142.05</v>
      </c>
      <c r="FI149">
        <v>0</v>
      </c>
      <c r="FJ149">
        <v>0</v>
      </c>
      <c r="FK149">
        <v>0</v>
      </c>
      <c r="FL149">
        <v>0</v>
      </c>
      <c r="FM149">
        <v>0</v>
      </c>
      <c r="FN149">
        <v>117.584</v>
      </c>
      <c r="FO149">
        <v>44.288800000000002</v>
      </c>
      <c r="FP149">
        <v>31.541499999999999</v>
      </c>
      <c r="FQ149">
        <v>98.858500000000006</v>
      </c>
      <c r="FR149">
        <v>-140.983</v>
      </c>
      <c r="FS149">
        <v>67.2333</v>
      </c>
      <c r="FT149">
        <v>176.48699999999999</v>
      </c>
      <c r="FU149">
        <v>228.99299999999999</v>
      </c>
      <c r="FV149">
        <v>17.5258</v>
      </c>
      <c r="FW149">
        <v>641.53</v>
      </c>
      <c r="FX149">
        <v>0</v>
      </c>
      <c r="FY149">
        <v>0</v>
      </c>
      <c r="FZ149">
        <v>0</v>
      </c>
      <c r="GA149">
        <v>0</v>
      </c>
      <c r="GB149">
        <v>3.0150999999999999</v>
      </c>
      <c r="GC149">
        <v>5081.55</v>
      </c>
      <c r="GD149">
        <v>2107.37</v>
      </c>
      <c r="GE149">
        <v>41.4711</v>
      </c>
      <c r="GF149">
        <v>3.0150999999999999</v>
      </c>
      <c r="GG149">
        <v>5081.55</v>
      </c>
      <c r="GH149">
        <v>2107.37</v>
      </c>
      <c r="GI149">
        <v>41.4711</v>
      </c>
      <c r="GJ149">
        <v>0</v>
      </c>
      <c r="GK149">
        <v>0</v>
      </c>
    </row>
    <row r="150" spans="1:196" x14ac:dyDescent="0.3">
      <c r="A150" s="110">
        <v>45966.873888888891</v>
      </c>
      <c r="B150" t="s">
        <v>839</v>
      </c>
      <c r="D150">
        <v>10</v>
      </c>
      <c r="E150">
        <v>1</v>
      </c>
      <c r="F150">
        <v>2700</v>
      </c>
      <c r="G150" t="s">
        <v>452</v>
      </c>
      <c r="H150" t="s">
        <v>453</v>
      </c>
      <c r="I150">
        <v>0</v>
      </c>
      <c r="J150">
        <v>0</v>
      </c>
      <c r="K150">
        <v>3.21</v>
      </c>
      <c r="L150">
        <v>75</v>
      </c>
      <c r="M150">
        <v>590.06799999999998</v>
      </c>
      <c r="N150">
        <v>1067.06</v>
      </c>
      <c r="O150">
        <v>347.46100000000001</v>
      </c>
      <c r="P150">
        <v>1094.33</v>
      </c>
      <c r="Q150">
        <v>0</v>
      </c>
      <c r="R150">
        <v>-5196.72</v>
      </c>
      <c r="S150">
        <v>0</v>
      </c>
      <c r="T150">
        <v>0</v>
      </c>
      <c r="U150">
        <v>615.745</v>
      </c>
      <c r="V150">
        <v>2247.77</v>
      </c>
      <c r="W150">
        <v>2371.31</v>
      </c>
      <c r="X150">
        <v>151.51499999999999</v>
      </c>
      <c r="Y150">
        <v>3288.53</v>
      </c>
      <c r="Z150">
        <v>3098.92</v>
      </c>
      <c r="AA150">
        <v>373.36599999999999</v>
      </c>
      <c r="AB150">
        <v>0</v>
      </c>
      <c r="AC150">
        <v>0</v>
      </c>
      <c r="AD150">
        <v>0</v>
      </c>
      <c r="AE150">
        <v>0</v>
      </c>
      <c r="AF150">
        <v>0</v>
      </c>
      <c r="AG150">
        <v>0</v>
      </c>
      <c r="AH150">
        <v>1.88</v>
      </c>
      <c r="AI150">
        <v>2.61</v>
      </c>
      <c r="AJ150">
        <v>0.86</v>
      </c>
      <c r="AK150">
        <v>2.66</v>
      </c>
      <c r="AL150">
        <v>0</v>
      </c>
      <c r="AM150">
        <v>-6.47</v>
      </c>
      <c r="AN150">
        <v>0</v>
      </c>
      <c r="AO150">
        <v>0</v>
      </c>
      <c r="AP150">
        <v>1.63</v>
      </c>
      <c r="AQ150">
        <v>5.39</v>
      </c>
      <c r="AR150">
        <v>6.03</v>
      </c>
      <c r="AS150">
        <v>0.41</v>
      </c>
      <c r="AT150">
        <v>15</v>
      </c>
      <c r="AU150">
        <v>8.01</v>
      </c>
      <c r="AV150">
        <v>0.83</v>
      </c>
      <c r="AW150">
        <v>0.4</v>
      </c>
      <c r="AX150">
        <v>0.22</v>
      </c>
      <c r="AY150">
        <v>0.68</v>
      </c>
      <c r="AZ150">
        <v>-1.01</v>
      </c>
      <c r="BA150">
        <v>0</v>
      </c>
      <c r="BB150">
        <v>0</v>
      </c>
      <c r="BC150">
        <v>0.47</v>
      </c>
      <c r="BD150">
        <v>1.24</v>
      </c>
      <c r="BE150">
        <v>1.6</v>
      </c>
      <c r="BF150">
        <v>0.12</v>
      </c>
      <c r="BG150">
        <v>4.55</v>
      </c>
      <c r="BH150">
        <v>0.26814399999999999</v>
      </c>
      <c r="BI150">
        <v>3.1877500000000003E-2</v>
      </c>
      <c r="BJ150">
        <v>3.9676400000000001E-2</v>
      </c>
      <c r="BK150">
        <v>9.53455E-2</v>
      </c>
      <c r="BL150">
        <v>0</v>
      </c>
      <c r="BM150">
        <v>-1.9610099999999998E-2</v>
      </c>
      <c r="BN150">
        <v>0</v>
      </c>
      <c r="BO150">
        <v>0</v>
      </c>
      <c r="BP150">
        <v>7.1403599999999998E-2</v>
      </c>
      <c r="BQ150">
        <v>0.150642</v>
      </c>
      <c r="BR150">
        <v>0.28698899999999999</v>
      </c>
      <c r="BS150">
        <v>2.56469E-2</v>
      </c>
      <c r="BT150">
        <v>0.95011500000000004</v>
      </c>
      <c r="BU150">
        <v>0.43504300000000001</v>
      </c>
      <c r="BV150">
        <v>590.10699999999997</v>
      </c>
      <c r="BW150">
        <v>1067.0899999999999</v>
      </c>
      <c r="BX150">
        <v>347.46100000000001</v>
      </c>
      <c r="BY150">
        <v>1094.33</v>
      </c>
      <c r="BZ150">
        <v>-5196.72</v>
      </c>
      <c r="CA150">
        <v>615.745</v>
      </c>
      <c r="CB150">
        <v>2247.77</v>
      </c>
      <c r="CC150">
        <v>2371.31</v>
      </c>
      <c r="CD150">
        <v>151.51499999999999</v>
      </c>
      <c r="CE150">
        <v>3288.6</v>
      </c>
      <c r="CF150">
        <v>3098.99</v>
      </c>
      <c r="CG150">
        <v>373.38299999999998</v>
      </c>
      <c r="CH150">
        <v>0</v>
      </c>
      <c r="CI150">
        <v>0</v>
      </c>
      <c r="CJ150">
        <v>0</v>
      </c>
      <c r="CK150">
        <v>0</v>
      </c>
      <c r="CL150">
        <v>0</v>
      </c>
      <c r="CM150">
        <v>1.88</v>
      </c>
      <c r="CN150">
        <v>2.61</v>
      </c>
      <c r="CO150">
        <v>0.86</v>
      </c>
      <c r="CP150">
        <v>2.66</v>
      </c>
      <c r="CQ150">
        <v>-6.47</v>
      </c>
      <c r="CR150">
        <v>1.63</v>
      </c>
      <c r="CS150">
        <v>5.39</v>
      </c>
      <c r="CT150">
        <v>6.03</v>
      </c>
      <c r="CU150">
        <v>0.41</v>
      </c>
      <c r="CV150">
        <v>15</v>
      </c>
      <c r="CW150">
        <v>8.01</v>
      </c>
      <c r="CX150">
        <v>0.81</v>
      </c>
      <c r="CY150">
        <v>0.4</v>
      </c>
      <c r="CZ150">
        <v>0.22</v>
      </c>
      <c r="DA150">
        <v>3.91</v>
      </c>
      <c r="DB150">
        <v>-1.01</v>
      </c>
      <c r="DC150">
        <v>0.47</v>
      </c>
      <c r="DD150">
        <v>1.24</v>
      </c>
      <c r="DE150">
        <v>1.6</v>
      </c>
      <c r="DF150">
        <v>0.12</v>
      </c>
      <c r="DG150">
        <v>7.76</v>
      </c>
      <c r="DH150">
        <v>0.268175</v>
      </c>
      <c r="DI150">
        <v>3.1876399999999999E-2</v>
      </c>
      <c r="DJ150">
        <v>3.9676400000000001E-2</v>
      </c>
      <c r="DK150">
        <v>9.5346799999999995E-2</v>
      </c>
      <c r="DL150">
        <v>-1.9610099999999998E-2</v>
      </c>
      <c r="DM150">
        <v>7.1403599999999998E-2</v>
      </c>
      <c r="DN150">
        <v>0.150643</v>
      </c>
      <c r="DO150">
        <v>0.28698899999999999</v>
      </c>
      <c r="DP150">
        <v>2.56469E-2</v>
      </c>
      <c r="DQ150">
        <v>0.95014600000000005</v>
      </c>
      <c r="DR150">
        <v>0.43507499999999999</v>
      </c>
      <c r="DS150" t="s">
        <v>689</v>
      </c>
      <c r="DT150" t="s">
        <v>700</v>
      </c>
      <c r="DU150" t="s">
        <v>701</v>
      </c>
      <c r="DV150" t="s">
        <v>455</v>
      </c>
      <c r="DW150" s="117">
        <v>3.12743E-5</v>
      </c>
      <c r="DX150" s="117">
        <v>3.1239799999999999E-5</v>
      </c>
      <c r="EC150">
        <v>8.01</v>
      </c>
      <c r="ED150">
        <v>0</v>
      </c>
      <c r="EE150">
        <v>8.01</v>
      </c>
      <c r="EF150">
        <v>0</v>
      </c>
      <c r="EG150">
        <v>2.13</v>
      </c>
      <c r="EH150">
        <v>0</v>
      </c>
      <c r="EI150">
        <v>1.48</v>
      </c>
      <c r="EJ150">
        <v>3.86</v>
      </c>
      <c r="EK150">
        <v>1</v>
      </c>
      <c r="EL150">
        <v>1</v>
      </c>
      <c r="EM150">
        <v>3.1029</v>
      </c>
      <c r="EP150">
        <v>1</v>
      </c>
      <c r="EQ150">
        <v>1</v>
      </c>
      <c r="ER150">
        <v>33.133000000000003</v>
      </c>
      <c r="ES150">
        <v>33.625</v>
      </c>
      <c r="ET150">
        <v>33.072000000000003</v>
      </c>
      <c r="EU150">
        <v>33.563200000000002</v>
      </c>
      <c r="EV150">
        <v>237.59899999999999</v>
      </c>
      <c r="EW150">
        <v>114.211</v>
      </c>
      <c r="EX150">
        <v>62.688899999999997</v>
      </c>
      <c r="EY150">
        <v>195.04400000000001</v>
      </c>
      <c r="EZ150">
        <v>0</v>
      </c>
      <c r="FA150">
        <v>-432.84300000000002</v>
      </c>
      <c r="FB150">
        <v>0</v>
      </c>
      <c r="FC150">
        <v>0</v>
      </c>
      <c r="FD150">
        <v>134.46700000000001</v>
      </c>
      <c r="FE150">
        <v>353.59800000000001</v>
      </c>
      <c r="FF150">
        <v>457.98599999999999</v>
      </c>
      <c r="FG150">
        <v>35.051499999999997</v>
      </c>
      <c r="FH150">
        <v>1157.8</v>
      </c>
      <c r="FI150">
        <v>0</v>
      </c>
      <c r="FJ150">
        <v>0</v>
      </c>
      <c r="FK150">
        <v>0</v>
      </c>
      <c r="FL150">
        <v>0</v>
      </c>
      <c r="FM150">
        <v>0</v>
      </c>
      <c r="FN150">
        <v>118.807</v>
      </c>
      <c r="FO150">
        <v>57.1066</v>
      </c>
      <c r="FP150">
        <v>31.3444</v>
      </c>
      <c r="FQ150">
        <v>97.521799999999999</v>
      </c>
      <c r="FR150">
        <v>-144.28100000000001</v>
      </c>
      <c r="FS150">
        <v>67.2333</v>
      </c>
      <c r="FT150">
        <v>176.79900000000001</v>
      </c>
      <c r="FU150">
        <v>228.99299999999999</v>
      </c>
      <c r="FV150">
        <v>17.5258</v>
      </c>
      <c r="FW150">
        <v>651.04999999999995</v>
      </c>
      <c r="FX150">
        <v>0</v>
      </c>
      <c r="FY150">
        <v>0</v>
      </c>
      <c r="FZ150">
        <v>0</v>
      </c>
      <c r="GA150">
        <v>0</v>
      </c>
      <c r="GB150">
        <v>3.1029</v>
      </c>
      <c r="GC150">
        <v>5198.25</v>
      </c>
      <c r="GD150">
        <v>2094.19</v>
      </c>
      <c r="GE150">
        <v>40.286499999999997</v>
      </c>
      <c r="GF150">
        <v>3.1029</v>
      </c>
      <c r="GG150">
        <v>5198.25</v>
      </c>
      <c r="GH150">
        <v>2094.19</v>
      </c>
      <c r="GI150">
        <v>40.286499999999997</v>
      </c>
      <c r="GJ150">
        <v>0</v>
      </c>
      <c r="GK150">
        <v>0</v>
      </c>
    </row>
    <row r="151" spans="1:196" x14ac:dyDescent="0.3">
      <c r="A151" s="110">
        <v>45966.874537037038</v>
      </c>
      <c r="B151" t="s">
        <v>840</v>
      </c>
      <c r="D151">
        <v>11</v>
      </c>
      <c r="E151">
        <v>1</v>
      </c>
      <c r="F151">
        <v>2700</v>
      </c>
      <c r="G151" t="s">
        <v>452</v>
      </c>
      <c r="H151" t="s">
        <v>453</v>
      </c>
      <c r="I151">
        <v>0</v>
      </c>
      <c r="J151">
        <v>0</v>
      </c>
      <c r="K151">
        <v>3.16</v>
      </c>
      <c r="L151">
        <v>121</v>
      </c>
      <c r="M151">
        <v>1908.82</v>
      </c>
      <c r="N151">
        <v>1651.25</v>
      </c>
      <c r="O151">
        <v>345.11500000000001</v>
      </c>
      <c r="P151">
        <v>1309.23</v>
      </c>
      <c r="Q151">
        <v>0</v>
      </c>
      <c r="R151">
        <v>-5647.42</v>
      </c>
      <c r="S151">
        <v>0</v>
      </c>
      <c r="T151">
        <v>0</v>
      </c>
      <c r="U151">
        <v>615.745</v>
      </c>
      <c r="V151">
        <v>2235.48</v>
      </c>
      <c r="W151">
        <v>2371.31</v>
      </c>
      <c r="X151">
        <v>151.51499999999999</v>
      </c>
      <c r="Y151">
        <v>4941.05</v>
      </c>
      <c r="Z151">
        <v>5214.42</v>
      </c>
      <c r="AA151">
        <v>605.80999999999995</v>
      </c>
      <c r="AB151">
        <v>0</v>
      </c>
      <c r="AC151">
        <v>0</v>
      </c>
      <c r="AD151">
        <v>0</v>
      </c>
      <c r="AE151">
        <v>0</v>
      </c>
      <c r="AF151">
        <v>0</v>
      </c>
      <c r="AG151">
        <v>0</v>
      </c>
      <c r="AH151">
        <v>5.8</v>
      </c>
      <c r="AI151">
        <v>4.18</v>
      </c>
      <c r="AJ151">
        <v>0.86</v>
      </c>
      <c r="AK151">
        <v>3.23</v>
      </c>
      <c r="AL151">
        <v>0</v>
      </c>
      <c r="AM151">
        <v>-6.68</v>
      </c>
      <c r="AN151">
        <v>0</v>
      </c>
      <c r="AO151">
        <v>0</v>
      </c>
      <c r="AP151">
        <v>1.66</v>
      </c>
      <c r="AQ151">
        <v>5.31</v>
      </c>
      <c r="AR151">
        <v>6.06</v>
      </c>
      <c r="AS151">
        <v>0.42</v>
      </c>
      <c r="AT151">
        <v>20.84</v>
      </c>
      <c r="AU151">
        <v>14.07</v>
      </c>
      <c r="AV151">
        <v>2.41</v>
      </c>
      <c r="AW151">
        <v>0.62</v>
      </c>
      <c r="AX151">
        <v>0.22</v>
      </c>
      <c r="AY151">
        <v>0.89</v>
      </c>
      <c r="AZ151">
        <v>-0.93</v>
      </c>
      <c r="BA151">
        <v>0</v>
      </c>
      <c r="BB151">
        <v>0</v>
      </c>
      <c r="BC151">
        <v>0.47</v>
      </c>
      <c r="BD151">
        <v>1.22</v>
      </c>
      <c r="BE151">
        <v>1.6</v>
      </c>
      <c r="BF151">
        <v>0.12</v>
      </c>
      <c r="BG151">
        <v>6.62</v>
      </c>
      <c r="BH151">
        <v>0.68681599999999998</v>
      </c>
      <c r="BI151">
        <v>3.61953E-2</v>
      </c>
      <c r="BJ151">
        <v>3.9408499999999999E-2</v>
      </c>
      <c r="BK151">
        <v>0.124818</v>
      </c>
      <c r="BL151">
        <v>0</v>
      </c>
      <c r="BM151">
        <v>-7.9110900000000008E-3</v>
      </c>
      <c r="BN151">
        <v>0</v>
      </c>
      <c r="BO151">
        <v>0</v>
      </c>
      <c r="BP151">
        <v>7.1403599999999998E-2</v>
      </c>
      <c r="BQ151">
        <v>0.148005</v>
      </c>
      <c r="BR151">
        <v>0.28698899999999999</v>
      </c>
      <c r="BS151">
        <v>2.56469E-2</v>
      </c>
      <c r="BT151">
        <v>1.41137</v>
      </c>
      <c r="BU151">
        <v>0.88723799999999997</v>
      </c>
      <c r="BV151">
        <v>1908.94</v>
      </c>
      <c r="BW151">
        <v>1651.29</v>
      </c>
      <c r="BX151">
        <v>345.11500000000001</v>
      </c>
      <c r="BY151">
        <v>1309.23</v>
      </c>
      <c r="BZ151">
        <v>-5647.42</v>
      </c>
      <c r="CA151">
        <v>615.745</v>
      </c>
      <c r="CB151">
        <v>2235.48</v>
      </c>
      <c r="CC151">
        <v>2371.31</v>
      </c>
      <c r="CD151">
        <v>151.51499999999999</v>
      </c>
      <c r="CE151">
        <v>4941.21</v>
      </c>
      <c r="CF151">
        <v>5214.58</v>
      </c>
      <c r="CG151">
        <v>605.83399999999995</v>
      </c>
      <c r="CH151">
        <v>0</v>
      </c>
      <c r="CI151">
        <v>0</v>
      </c>
      <c r="CJ151">
        <v>0</v>
      </c>
      <c r="CK151">
        <v>0</v>
      </c>
      <c r="CL151">
        <v>0</v>
      </c>
      <c r="CM151">
        <v>5.8</v>
      </c>
      <c r="CN151">
        <v>4.18</v>
      </c>
      <c r="CO151">
        <v>0.86</v>
      </c>
      <c r="CP151">
        <v>3.23</v>
      </c>
      <c r="CQ151">
        <v>-6.68</v>
      </c>
      <c r="CR151">
        <v>1.66</v>
      </c>
      <c r="CS151">
        <v>5.31</v>
      </c>
      <c r="CT151">
        <v>6.06</v>
      </c>
      <c r="CU151">
        <v>0.42</v>
      </c>
      <c r="CV151">
        <v>20.84</v>
      </c>
      <c r="CW151">
        <v>14.07</v>
      </c>
      <c r="CX151">
        <v>2.39</v>
      </c>
      <c r="CY151">
        <v>0.62</v>
      </c>
      <c r="CZ151">
        <v>0.22</v>
      </c>
      <c r="DA151">
        <v>4.0599999999999996</v>
      </c>
      <c r="DB151">
        <v>-0.93</v>
      </c>
      <c r="DC151">
        <v>0.47</v>
      </c>
      <c r="DD151">
        <v>1.23</v>
      </c>
      <c r="DE151">
        <v>1.6</v>
      </c>
      <c r="DF151">
        <v>0.12</v>
      </c>
      <c r="DG151">
        <v>9.7799999999999994</v>
      </c>
      <c r="DH151">
        <v>0.68685700000000005</v>
      </c>
      <c r="DI151">
        <v>3.6193599999999999E-2</v>
      </c>
      <c r="DJ151">
        <v>3.9408499999999999E-2</v>
      </c>
      <c r="DK151">
        <v>0.124818</v>
      </c>
      <c r="DL151">
        <v>-7.9110900000000008E-3</v>
      </c>
      <c r="DM151">
        <v>7.1403599999999998E-2</v>
      </c>
      <c r="DN151">
        <v>0.148005</v>
      </c>
      <c r="DO151">
        <v>0.28698899999999999</v>
      </c>
      <c r="DP151">
        <v>2.56469E-2</v>
      </c>
      <c r="DQ151">
        <v>1.4114100000000001</v>
      </c>
      <c r="DR151">
        <v>0.88727699999999998</v>
      </c>
      <c r="DS151" t="s">
        <v>689</v>
      </c>
      <c r="DT151" t="s">
        <v>700</v>
      </c>
      <c r="DU151" t="s">
        <v>701</v>
      </c>
      <c r="DV151" t="s">
        <v>455</v>
      </c>
      <c r="DW151" s="117">
        <v>3.9273700000000003E-5</v>
      </c>
      <c r="DX151" s="117">
        <v>3.9290199999999999E-5</v>
      </c>
      <c r="EC151">
        <v>14.07</v>
      </c>
      <c r="ED151">
        <v>0</v>
      </c>
      <c r="EE151">
        <v>14.07</v>
      </c>
      <c r="EF151">
        <v>0</v>
      </c>
      <c r="EG151">
        <v>4.1399999999999997</v>
      </c>
      <c r="EH151">
        <v>0</v>
      </c>
      <c r="EI151">
        <v>3.28</v>
      </c>
      <c r="EJ151">
        <v>4.01</v>
      </c>
      <c r="EK151">
        <v>1</v>
      </c>
      <c r="EL151">
        <v>1</v>
      </c>
      <c r="EM151">
        <v>3.6972</v>
      </c>
      <c r="EP151">
        <v>1</v>
      </c>
      <c r="EQ151">
        <v>1</v>
      </c>
      <c r="ER151">
        <v>35.234000000000002</v>
      </c>
      <c r="ES151">
        <v>35.770000000000003</v>
      </c>
      <c r="ET151">
        <v>35.1496</v>
      </c>
      <c r="EU151">
        <v>35.683300000000003</v>
      </c>
      <c r="EV151">
        <v>689.06600000000003</v>
      </c>
      <c r="EW151">
        <v>175.93600000000001</v>
      </c>
      <c r="EX151">
        <v>62.265599999999999</v>
      </c>
      <c r="EY151">
        <v>255.59399999999999</v>
      </c>
      <c r="EZ151">
        <v>0</v>
      </c>
      <c r="FA151">
        <v>-397.577</v>
      </c>
      <c r="FB151">
        <v>0</v>
      </c>
      <c r="FC151">
        <v>0</v>
      </c>
      <c r="FD151">
        <v>134.46700000000001</v>
      </c>
      <c r="FE151">
        <v>349.53699999999998</v>
      </c>
      <c r="FF151">
        <v>457.98599999999999</v>
      </c>
      <c r="FG151">
        <v>35.051499999999997</v>
      </c>
      <c r="FH151">
        <v>1762.33</v>
      </c>
      <c r="FI151">
        <v>0</v>
      </c>
      <c r="FJ151">
        <v>0</v>
      </c>
      <c r="FK151">
        <v>0</v>
      </c>
      <c r="FL151">
        <v>0</v>
      </c>
      <c r="FM151">
        <v>0</v>
      </c>
      <c r="FN151">
        <v>344.553</v>
      </c>
      <c r="FO151">
        <v>87.969099999999997</v>
      </c>
      <c r="FP151">
        <v>31.1328</v>
      </c>
      <c r="FQ151">
        <v>127.797</v>
      </c>
      <c r="FR151">
        <v>-132.52600000000001</v>
      </c>
      <c r="FS151">
        <v>67.2333</v>
      </c>
      <c r="FT151">
        <v>174.76900000000001</v>
      </c>
      <c r="FU151">
        <v>228.99299999999999</v>
      </c>
      <c r="FV151">
        <v>17.5258</v>
      </c>
      <c r="FW151">
        <v>947.447</v>
      </c>
      <c r="FX151">
        <v>0</v>
      </c>
      <c r="FY151">
        <v>0</v>
      </c>
      <c r="FZ151">
        <v>0</v>
      </c>
      <c r="GA151">
        <v>0</v>
      </c>
      <c r="GB151">
        <v>3.6972</v>
      </c>
      <c r="GC151">
        <v>5649.08</v>
      </c>
      <c r="GD151">
        <v>2288.8000000000002</v>
      </c>
      <c r="GE151">
        <v>40.516399999999997</v>
      </c>
      <c r="GF151">
        <v>3.6972</v>
      </c>
      <c r="GG151">
        <v>5649.08</v>
      </c>
      <c r="GH151">
        <v>2288.8000000000002</v>
      </c>
      <c r="GI151">
        <v>40.516300000000001</v>
      </c>
      <c r="GJ151">
        <v>0</v>
      </c>
      <c r="GK151">
        <v>0</v>
      </c>
    </row>
    <row r="152" spans="1:196" x14ac:dyDescent="0.3">
      <c r="A152" s="110">
        <v>45966.875208333331</v>
      </c>
      <c r="B152" t="s">
        <v>841</v>
      </c>
      <c r="D152">
        <v>12</v>
      </c>
      <c r="E152">
        <v>1</v>
      </c>
      <c r="F152">
        <v>2700</v>
      </c>
      <c r="G152" t="s">
        <v>452</v>
      </c>
      <c r="H152" t="s">
        <v>456</v>
      </c>
      <c r="I152">
        <v>-0.03</v>
      </c>
      <c r="J152">
        <v>-0.03</v>
      </c>
      <c r="K152">
        <v>3.35</v>
      </c>
      <c r="L152">
        <v>29</v>
      </c>
      <c r="M152">
        <v>1911.37</v>
      </c>
      <c r="N152">
        <v>439.41800000000001</v>
      </c>
      <c r="O152">
        <v>344.29599999999999</v>
      </c>
      <c r="P152">
        <v>1439.61</v>
      </c>
      <c r="Q152">
        <v>0</v>
      </c>
      <c r="R152">
        <v>-4800.01</v>
      </c>
      <c r="S152">
        <v>0</v>
      </c>
      <c r="T152">
        <v>0</v>
      </c>
      <c r="U152">
        <v>615.745</v>
      </c>
      <c r="V152">
        <v>2210.87</v>
      </c>
      <c r="W152">
        <v>2371.31</v>
      </c>
      <c r="X152">
        <v>151.51499999999999</v>
      </c>
      <c r="Y152">
        <v>4684.12</v>
      </c>
      <c r="Z152">
        <v>4134.7</v>
      </c>
      <c r="AA152">
        <v>154.697</v>
      </c>
      <c r="AB152">
        <v>0</v>
      </c>
      <c r="AC152">
        <v>0</v>
      </c>
      <c r="AD152">
        <v>0</v>
      </c>
      <c r="AE152">
        <v>0</v>
      </c>
      <c r="AF152">
        <v>0</v>
      </c>
      <c r="AG152">
        <v>0</v>
      </c>
      <c r="AH152">
        <v>5.75</v>
      </c>
      <c r="AI152">
        <v>1.25</v>
      </c>
      <c r="AJ152">
        <v>0.86</v>
      </c>
      <c r="AK152">
        <v>3.56</v>
      </c>
      <c r="AL152">
        <v>0</v>
      </c>
      <c r="AM152">
        <v>-5.53</v>
      </c>
      <c r="AN152">
        <v>0</v>
      </c>
      <c r="AO152">
        <v>0</v>
      </c>
      <c r="AP152">
        <v>1.66</v>
      </c>
      <c r="AQ152">
        <v>5.27</v>
      </c>
      <c r="AR152">
        <v>6.06</v>
      </c>
      <c r="AS152">
        <v>0.42</v>
      </c>
      <c r="AT152">
        <v>19.3</v>
      </c>
      <c r="AU152">
        <v>11.42</v>
      </c>
      <c r="AV152">
        <v>2.33</v>
      </c>
      <c r="AW152">
        <v>0.21</v>
      </c>
      <c r="AX152">
        <v>0.22</v>
      </c>
      <c r="AY152">
        <v>0.94</v>
      </c>
      <c r="AZ152">
        <v>-0.77</v>
      </c>
      <c r="BA152">
        <v>0</v>
      </c>
      <c r="BB152">
        <v>0</v>
      </c>
      <c r="BC152">
        <v>0.47</v>
      </c>
      <c r="BD152">
        <v>1.21</v>
      </c>
      <c r="BE152">
        <v>1.6</v>
      </c>
      <c r="BF152">
        <v>0.12</v>
      </c>
      <c r="BG152">
        <v>6.33</v>
      </c>
      <c r="BH152">
        <v>0.67412000000000005</v>
      </c>
      <c r="BI152">
        <v>1.31968E-2</v>
      </c>
      <c r="BJ152">
        <v>3.9315000000000003E-2</v>
      </c>
      <c r="BK152">
        <v>0.13905899999999999</v>
      </c>
      <c r="BL152">
        <v>0</v>
      </c>
      <c r="BM152">
        <v>-7.9438200000000007E-3</v>
      </c>
      <c r="BN152">
        <v>0</v>
      </c>
      <c r="BO152">
        <v>0</v>
      </c>
      <c r="BP152">
        <v>7.1403599999999998E-2</v>
      </c>
      <c r="BQ152">
        <v>0.146398</v>
      </c>
      <c r="BR152">
        <v>0.28698899999999999</v>
      </c>
      <c r="BS152">
        <v>2.56469E-2</v>
      </c>
      <c r="BT152">
        <v>1.38818</v>
      </c>
      <c r="BU152">
        <v>0.86569099999999999</v>
      </c>
      <c r="BV152">
        <v>1901.8</v>
      </c>
      <c r="BW152">
        <v>437.62200000000001</v>
      </c>
      <c r="BX152">
        <v>344.29599999999999</v>
      </c>
      <c r="BY152">
        <v>1439.61</v>
      </c>
      <c r="BZ152">
        <v>-4800.01</v>
      </c>
      <c r="CA152">
        <v>615.745</v>
      </c>
      <c r="CB152">
        <v>2210.86</v>
      </c>
      <c r="CC152">
        <v>2371.31</v>
      </c>
      <c r="CD152">
        <v>151.51499999999999</v>
      </c>
      <c r="CE152">
        <v>4672.75</v>
      </c>
      <c r="CF152">
        <v>4123.33</v>
      </c>
      <c r="CG152">
        <v>153.52500000000001</v>
      </c>
      <c r="CH152">
        <v>0</v>
      </c>
      <c r="CI152">
        <v>0</v>
      </c>
      <c r="CJ152">
        <v>0</v>
      </c>
      <c r="CK152">
        <v>0</v>
      </c>
      <c r="CL152">
        <v>0</v>
      </c>
      <c r="CM152">
        <v>5.72</v>
      </c>
      <c r="CN152">
        <v>1.25</v>
      </c>
      <c r="CO152">
        <v>0.86</v>
      </c>
      <c r="CP152">
        <v>3.56</v>
      </c>
      <c r="CQ152">
        <v>-5.53</v>
      </c>
      <c r="CR152">
        <v>1.66</v>
      </c>
      <c r="CS152">
        <v>5.27</v>
      </c>
      <c r="CT152">
        <v>6.06</v>
      </c>
      <c r="CU152">
        <v>0.42</v>
      </c>
      <c r="CV152">
        <v>19.27</v>
      </c>
      <c r="CW152">
        <v>11.39</v>
      </c>
      <c r="CX152">
        <v>2.29</v>
      </c>
      <c r="CY152">
        <v>0.22</v>
      </c>
      <c r="CZ152">
        <v>0.22</v>
      </c>
      <c r="DA152">
        <v>4.3099999999999996</v>
      </c>
      <c r="DB152">
        <v>-0.77</v>
      </c>
      <c r="DC152">
        <v>0.47</v>
      </c>
      <c r="DD152">
        <v>1.22</v>
      </c>
      <c r="DE152">
        <v>1.6</v>
      </c>
      <c r="DF152">
        <v>0.12</v>
      </c>
      <c r="DG152">
        <v>9.68</v>
      </c>
      <c r="DH152">
        <v>0.67030500000000004</v>
      </c>
      <c r="DI152">
        <v>1.31845E-2</v>
      </c>
      <c r="DJ152">
        <v>3.9315000000000003E-2</v>
      </c>
      <c r="DK152">
        <v>0.13905899999999999</v>
      </c>
      <c r="DL152">
        <v>-7.9438200000000007E-3</v>
      </c>
      <c r="DM152">
        <v>7.1403599999999998E-2</v>
      </c>
      <c r="DN152">
        <v>0.146398</v>
      </c>
      <c r="DO152">
        <v>0.28698899999999999</v>
      </c>
      <c r="DP152">
        <v>2.56469E-2</v>
      </c>
      <c r="DQ152">
        <v>1.38436</v>
      </c>
      <c r="DR152">
        <v>0.86186399999999996</v>
      </c>
      <c r="DS152" t="s">
        <v>689</v>
      </c>
      <c r="DT152" t="s">
        <v>700</v>
      </c>
      <c r="DU152" t="s">
        <v>701</v>
      </c>
      <c r="DV152" t="s">
        <v>455</v>
      </c>
      <c r="DW152">
        <v>-3.8260500000000001E-3</v>
      </c>
      <c r="DX152">
        <v>-3.82622E-3</v>
      </c>
      <c r="EC152">
        <v>11.42</v>
      </c>
      <c r="ED152">
        <v>0</v>
      </c>
      <c r="EE152">
        <v>11.39</v>
      </c>
      <c r="EF152">
        <v>0</v>
      </c>
      <c r="EG152">
        <v>3.7</v>
      </c>
      <c r="EH152">
        <v>0</v>
      </c>
      <c r="EI152">
        <v>2.78</v>
      </c>
      <c r="EJ152">
        <v>4.26</v>
      </c>
      <c r="EK152">
        <v>1</v>
      </c>
      <c r="EL152">
        <v>1</v>
      </c>
      <c r="EM152">
        <v>3.0550999999999999</v>
      </c>
      <c r="EP152">
        <v>1</v>
      </c>
      <c r="EQ152">
        <v>1</v>
      </c>
      <c r="ER152">
        <v>26.952999999999999</v>
      </c>
      <c r="ES152">
        <v>27.318999999999999</v>
      </c>
      <c r="ET152">
        <v>33.277299999999997</v>
      </c>
      <c r="EU152">
        <v>33.772799999999997</v>
      </c>
      <c r="EV152">
        <v>665.42700000000002</v>
      </c>
      <c r="EW152">
        <v>61.106400000000001</v>
      </c>
      <c r="EX152">
        <v>62.117899999999999</v>
      </c>
      <c r="EY152">
        <v>269.81</v>
      </c>
      <c r="EZ152">
        <v>0</v>
      </c>
      <c r="FA152">
        <v>-328.077</v>
      </c>
      <c r="FB152">
        <v>0</v>
      </c>
      <c r="FC152">
        <v>0</v>
      </c>
      <c r="FD152">
        <v>134.46700000000001</v>
      </c>
      <c r="FE152">
        <v>346.76900000000001</v>
      </c>
      <c r="FF152">
        <v>457.98599999999999</v>
      </c>
      <c r="FG152">
        <v>35.051499999999997</v>
      </c>
      <c r="FH152">
        <v>1704.66</v>
      </c>
      <c r="FI152">
        <v>0</v>
      </c>
      <c r="FJ152">
        <v>0</v>
      </c>
      <c r="FK152">
        <v>0</v>
      </c>
      <c r="FL152">
        <v>0</v>
      </c>
      <c r="FM152">
        <v>0</v>
      </c>
      <c r="FN152">
        <v>331.08699999999999</v>
      </c>
      <c r="FO152">
        <v>30.419499999999999</v>
      </c>
      <c r="FP152">
        <v>31.059000000000001</v>
      </c>
      <c r="FQ152">
        <v>134.90600000000001</v>
      </c>
      <c r="FR152">
        <v>-109.35899999999999</v>
      </c>
      <c r="FS152">
        <v>67.2333</v>
      </c>
      <c r="FT152">
        <v>173.38399999999999</v>
      </c>
      <c r="FU152">
        <v>228.99299999999999</v>
      </c>
      <c r="FV152">
        <v>17.5258</v>
      </c>
      <c r="FW152">
        <v>905.24800000000005</v>
      </c>
      <c r="FX152">
        <v>0</v>
      </c>
      <c r="FY152">
        <v>0</v>
      </c>
      <c r="FZ152">
        <v>0</v>
      </c>
      <c r="GA152">
        <v>0</v>
      </c>
      <c r="GB152">
        <v>3.0550999999999999</v>
      </c>
      <c r="GC152">
        <v>4801.42</v>
      </c>
      <c r="GD152">
        <v>2018.11</v>
      </c>
      <c r="GE152">
        <v>42.031599999999997</v>
      </c>
      <c r="GF152">
        <v>3.0550999999999999</v>
      </c>
      <c r="GG152">
        <v>4801.42</v>
      </c>
      <c r="GH152">
        <v>2017.78</v>
      </c>
      <c r="GI152">
        <v>42.0246</v>
      </c>
      <c r="GJ152">
        <v>0</v>
      </c>
      <c r="GK152">
        <v>0</v>
      </c>
    </row>
    <row r="153" spans="1:196" x14ac:dyDescent="0.3">
      <c r="A153" s="110">
        <v>45966.875949074078</v>
      </c>
      <c r="B153" t="s">
        <v>842</v>
      </c>
      <c r="D153">
        <v>13</v>
      </c>
      <c r="E153">
        <v>1</v>
      </c>
      <c r="F153">
        <v>2700</v>
      </c>
      <c r="G153" t="s">
        <v>452</v>
      </c>
      <c r="H153" t="s">
        <v>453</v>
      </c>
      <c r="I153">
        <v>0</v>
      </c>
      <c r="J153">
        <v>0</v>
      </c>
      <c r="K153">
        <v>3.16</v>
      </c>
      <c r="L153">
        <v>139</v>
      </c>
      <c r="M153">
        <v>1398.24</v>
      </c>
      <c r="N153">
        <v>2062.89</v>
      </c>
      <c r="O153">
        <v>347.46100000000001</v>
      </c>
      <c r="P153">
        <v>1201.51</v>
      </c>
      <c r="Q153">
        <v>0</v>
      </c>
      <c r="R153">
        <v>-6161.05</v>
      </c>
      <c r="S153">
        <v>0</v>
      </c>
      <c r="T153">
        <v>0</v>
      </c>
      <c r="U153">
        <v>615.745</v>
      </c>
      <c r="V153">
        <v>2253.25</v>
      </c>
      <c r="W153">
        <v>2371.31</v>
      </c>
      <c r="X153">
        <v>151.51499999999999</v>
      </c>
      <c r="Y153">
        <v>4240.88</v>
      </c>
      <c r="Z153">
        <v>5010.1099999999997</v>
      </c>
      <c r="AA153">
        <v>695.57399999999996</v>
      </c>
      <c r="AB153">
        <v>0</v>
      </c>
      <c r="AC153">
        <v>0</v>
      </c>
      <c r="AD153">
        <v>0</v>
      </c>
      <c r="AE153">
        <v>0</v>
      </c>
      <c r="AF153">
        <v>0</v>
      </c>
      <c r="AG153">
        <v>0</v>
      </c>
      <c r="AH153">
        <v>4.3099999999999996</v>
      </c>
      <c r="AI153">
        <v>5.35</v>
      </c>
      <c r="AJ153">
        <v>0.86</v>
      </c>
      <c r="AK153">
        <v>2.95</v>
      </c>
      <c r="AL153">
        <v>0</v>
      </c>
      <c r="AM153">
        <v>-7.27</v>
      </c>
      <c r="AN153">
        <v>0</v>
      </c>
      <c r="AO153">
        <v>0</v>
      </c>
      <c r="AP153">
        <v>1.66</v>
      </c>
      <c r="AQ153">
        <v>5.37</v>
      </c>
      <c r="AR153">
        <v>6.05</v>
      </c>
      <c r="AS153">
        <v>0.42</v>
      </c>
      <c r="AT153">
        <v>19.7</v>
      </c>
      <c r="AU153">
        <v>13.47</v>
      </c>
      <c r="AV153">
        <v>1.76</v>
      </c>
      <c r="AW153">
        <v>0.78</v>
      </c>
      <c r="AX153">
        <v>0.22</v>
      </c>
      <c r="AY153">
        <v>0.8</v>
      </c>
      <c r="AZ153">
        <v>-1.01</v>
      </c>
      <c r="BA153">
        <v>0</v>
      </c>
      <c r="BB153">
        <v>0</v>
      </c>
      <c r="BC153">
        <v>0.47</v>
      </c>
      <c r="BD153">
        <v>1.23</v>
      </c>
      <c r="BE153">
        <v>1.6</v>
      </c>
      <c r="BF153">
        <v>0.12</v>
      </c>
      <c r="BG153">
        <v>5.97</v>
      </c>
      <c r="BH153">
        <v>0.57283099999999998</v>
      </c>
      <c r="BI153">
        <v>5.97479E-2</v>
      </c>
      <c r="BJ153">
        <v>3.9676400000000001E-2</v>
      </c>
      <c r="BK153">
        <v>0.110417</v>
      </c>
      <c r="BL153">
        <v>0</v>
      </c>
      <c r="BM153">
        <v>-1.24759E-2</v>
      </c>
      <c r="BN153">
        <v>0</v>
      </c>
      <c r="BO153">
        <v>0</v>
      </c>
      <c r="BP153">
        <v>7.1403599999999998E-2</v>
      </c>
      <c r="BQ153">
        <v>0.149085</v>
      </c>
      <c r="BR153">
        <v>0.28698899999999999</v>
      </c>
      <c r="BS153">
        <v>2.56469E-2</v>
      </c>
      <c r="BT153">
        <v>1.30332</v>
      </c>
      <c r="BU153">
        <v>0.78267200000000003</v>
      </c>
      <c r="BV153">
        <v>1398.2</v>
      </c>
      <c r="BW153">
        <v>2062.92</v>
      </c>
      <c r="BX153">
        <v>347.46100000000001</v>
      </c>
      <c r="BY153">
        <v>1201.51</v>
      </c>
      <c r="BZ153">
        <v>-6161.05</v>
      </c>
      <c r="CA153">
        <v>615.745</v>
      </c>
      <c r="CB153">
        <v>2253.25</v>
      </c>
      <c r="CC153">
        <v>2371.31</v>
      </c>
      <c r="CD153">
        <v>151.51499999999999</v>
      </c>
      <c r="CE153">
        <v>4240.8599999999997</v>
      </c>
      <c r="CF153">
        <v>5010.09</v>
      </c>
      <c r="CG153">
        <v>695.59100000000001</v>
      </c>
      <c r="CH153">
        <v>0</v>
      </c>
      <c r="CI153">
        <v>0</v>
      </c>
      <c r="CJ153">
        <v>0</v>
      </c>
      <c r="CK153">
        <v>0</v>
      </c>
      <c r="CL153">
        <v>0</v>
      </c>
      <c r="CM153">
        <v>4.3099999999999996</v>
      </c>
      <c r="CN153">
        <v>5.35</v>
      </c>
      <c r="CO153">
        <v>0.86</v>
      </c>
      <c r="CP153">
        <v>2.95</v>
      </c>
      <c r="CQ153">
        <v>-7.27</v>
      </c>
      <c r="CR153">
        <v>1.66</v>
      </c>
      <c r="CS153">
        <v>5.37</v>
      </c>
      <c r="CT153">
        <v>6.05</v>
      </c>
      <c r="CU153">
        <v>0.42</v>
      </c>
      <c r="CV153">
        <v>19.7</v>
      </c>
      <c r="CW153">
        <v>13.47</v>
      </c>
      <c r="CX153">
        <v>1.74</v>
      </c>
      <c r="CY153">
        <v>0.79</v>
      </c>
      <c r="CZ153">
        <v>0.22</v>
      </c>
      <c r="DA153">
        <v>3.96</v>
      </c>
      <c r="DB153">
        <v>-1.01</v>
      </c>
      <c r="DC153">
        <v>0.47</v>
      </c>
      <c r="DD153">
        <v>1.24</v>
      </c>
      <c r="DE153">
        <v>1.6</v>
      </c>
      <c r="DF153">
        <v>0.12</v>
      </c>
      <c r="DG153">
        <v>9.1300000000000008</v>
      </c>
      <c r="DH153">
        <v>0.57282500000000003</v>
      </c>
      <c r="DI153">
        <v>5.9746899999999999E-2</v>
      </c>
      <c r="DJ153">
        <v>3.9676400000000001E-2</v>
      </c>
      <c r="DK153">
        <v>0.110417</v>
      </c>
      <c r="DL153">
        <v>-1.24759E-2</v>
      </c>
      <c r="DM153">
        <v>7.1403599999999998E-2</v>
      </c>
      <c r="DN153">
        <v>0.149085</v>
      </c>
      <c r="DO153">
        <v>0.28698899999999999</v>
      </c>
      <c r="DP153">
        <v>2.56469E-2</v>
      </c>
      <c r="DQ153">
        <v>1.30331</v>
      </c>
      <c r="DR153">
        <v>0.78266599999999997</v>
      </c>
      <c r="DS153" t="s">
        <v>689</v>
      </c>
      <c r="DT153" t="s">
        <v>700</v>
      </c>
      <c r="DU153" t="s">
        <v>701</v>
      </c>
      <c r="DV153" t="s">
        <v>455</v>
      </c>
      <c r="DW153" s="117">
        <v>-6.6783299999999996E-6</v>
      </c>
      <c r="DX153" s="117">
        <v>-6.6677599999999997E-6</v>
      </c>
      <c r="EC153">
        <v>13.47</v>
      </c>
      <c r="ED153">
        <v>0</v>
      </c>
      <c r="EE153">
        <v>13.47</v>
      </c>
      <c r="EF153">
        <v>0</v>
      </c>
      <c r="EG153">
        <v>3.56</v>
      </c>
      <c r="EH153">
        <v>0</v>
      </c>
      <c r="EI153">
        <v>2.8</v>
      </c>
      <c r="EJ153">
        <v>3.91</v>
      </c>
      <c r="EK153">
        <v>1</v>
      </c>
      <c r="EL153">
        <v>1</v>
      </c>
      <c r="EM153">
        <v>3.9238</v>
      </c>
      <c r="EP153">
        <v>1</v>
      </c>
      <c r="EQ153">
        <v>1</v>
      </c>
      <c r="ER153">
        <v>35.860999999999997</v>
      </c>
      <c r="ES153">
        <v>36.408999999999999</v>
      </c>
      <c r="ET153">
        <v>35.792400000000001</v>
      </c>
      <c r="EU153">
        <v>36.339100000000002</v>
      </c>
      <c r="EV153">
        <v>503.63400000000001</v>
      </c>
      <c r="EW153">
        <v>224.08500000000001</v>
      </c>
      <c r="EX153">
        <v>62.688899999999997</v>
      </c>
      <c r="EY153">
        <v>229.203</v>
      </c>
      <c r="EZ153">
        <v>0</v>
      </c>
      <c r="FA153">
        <v>-432.702</v>
      </c>
      <c r="FB153">
        <v>0</v>
      </c>
      <c r="FC153">
        <v>0</v>
      </c>
      <c r="FD153">
        <v>134.46700000000001</v>
      </c>
      <c r="FE153">
        <v>352.61200000000002</v>
      </c>
      <c r="FF153">
        <v>457.98599999999999</v>
      </c>
      <c r="FG153">
        <v>35.051499999999997</v>
      </c>
      <c r="FH153">
        <v>1567.03</v>
      </c>
      <c r="FI153">
        <v>0</v>
      </c>
      <c r="FJ153">
        <v>0</v>
      </c>
      <c r="FK153">
        <v>0</v>
      </c>
      <c r="FL153">
        <v>0</v>
      </c>
      <c r="FM153">
        <v>0</v>
      </c>
      <c r="FN153">
        <v>251.81100000000001</v>
      </c>
      <c r="FO153">
        <v>112.04300000000001</v>
      </c>
      <c r="FP153">
        <v>31.3444</v>
      </c>
      <c r="FQ153">
        <v>114.601</v>
      </c>
      <c r="FR153">
        <v>-144.23400000000001</v>
      </c>
      <c r="FS153">
        <v>67.2333</v>
      </c>
      <c r="FT153">
        <v>176.30600000000001</v>
      </c>
      <c r="FU153">
        <v>228.99299999999999</v>
      </c>
      <c r="FV153">
        <v>17.5258</v>
      </c>
      <c r="FW153">
        <v>855.62400000000002</v>
      </c>
      <c r="FX153">
        <v>0</v>
      </c>
      <c r="FY153">
        <v>0</v>
      </c>
      <c r="FZ153">
        <v>0</v>
      </c>
      <c r="GA153">
        <v>0</v>
      </c>
      <c r="GB153">
        <v>3.9238</v>
      </c>
      <c r="GC153">
        <v>6162.86</v>
      </c>
      <c r="GD153">
        <v>2516.41</v>
      </c>
      <c r="GE153">
        <v>40.831899999999997</v>
      </c>
      <c r="GF153">
        <v>3.9238</v>
      </c>
      <c r="GG153">
        <v>6162.86</v>
      </c>
      <c r="GH153">
        <v>2516.41</v>
      </c>
      <c r="GI153">
        <v>40.831899999999997</v>
      </c>
      <c r="GJ153">
        <v>0</v>
      </c>
      <c r="GK153">
        <v>0</v>
      </c>
    </row>
    <row r="154" spans="1:196" x14ac:dyDescent="0.3">
      <c r="A154" s="110">
        <v>45966.876608796294</v>
      </c>
      <c r="B154" t="s">
        <v>843</v>
      </c>
      <c r="D154">
        <v>14</v>
      </c>
      <c r="E154">
        <v>1</v>
      </c>
      <c r="F154">
        <v>2700</v>
      </c>
      <c r="G154" t="s">
        <v>452</v>
      </c>
      <c r="H154" t="s">
        <v>453</v>
      </c>
      <c r="I154">
        <v>0</v>
      </c>
      <c r="J154">
        <v>0</v>
      </c>
      <c r="K154">
        <v>3.08</v>
      </c>
      <c r="L154">
        <v>92</v>
      </c>
      <c r="M154">
        <v>2001.51</v>
      </c>
      <c r="N154">
        <v>1496.62</v>
      </c>
      <c r="O154">
        <v>340.84399999999999</v>
      </c>
      <c r="P154">
        <v>1401.79</v>
      </c>
      <c r="Q154">
        <v>0</v>
      </c>
      <c r="R154">
        <v>-5921.78</v>
      </c>
      <c r="S154">
        <v>0</v>
      </c>
      <c r="T154">
        <v>0</v>
      </c>
      <c r="U154">
        <v>615.745</v>
      </c>
      <c r="V154">
        <v>2230.9699999999998</v>
      </c>
      <c r="W154">
        <v>2371.31</v>
      </c>
      <c r="X154">
        <v>151.51499999999999</v>
      </c>
      <c r="Y154">
        <v>4688.5200000000004</v>
      </c>
      <c r="Z154">
        <v>5240.76</v>
      </c>
      <c r="AA154">
        <v>458.108</v>
      </c>
      <c r="AB154">
        <v>0</v>
      </c>
      <c r="AC154">
        <v>0</v>
      </c>
      <c r="AD154">
        <v>0</v>
      </c>
      <c r="AE154">
        <v>0</v>
      </c>
      <c r="AF154">
        <v>0</v>
      </c>
      <c r="AG154">
        <v>0</v>
      </c>
      <c r="AH154">
        <v>6.17</v>
      </c>
      <c r="AI154">
        <v>3.5</v>
      </c>
      <c r="AJ154">
        <v>0.85</v>
      </c>
      <c r="AK154">
        <v>3.46</v>
      </c>
      <c r="AL154">
        <v>0</v>
      </c>
      <c r="AM154">
        <v>-7.62</v>
      </c>
      <c r="AN154">
        <v>0</v>
      </c>
      <c r="AO154">
        <v>0</v>
      </c>
      <c r="AP154">
        <v>1.63</v>
      </c>
      <c r="AQ154">
        <v>5.3</v>
      </c>
      <c r="AR154">
        <v>6.02</v>
      </c>
      <c r="AS154">
        <v>0.41</v>
      </c>
      <c r="AT154">
        <v>19.72</v>
      </c>
      <c r="AU154">
        <v>13.98</v>
      </c>
      <c r="AV154">
        <v>2.63</v>
      </c>
      <c r="AW154">
        <v>0.48</v>
      </c>
      <c r="AX154">
        <v>0.22</v>
      </c>
      <c r="AY154">
        <v>0.98</v>
      </c>
      <c r="AZ154">
        <v>-1.23</v>
      </c>
      <c r="BA154">
        <v>0</v>
      </c>
      <c r="BB154">
        <v>0</v>
      </c>
      <c r="BC154">
        <v>0.47</v>
      </c>
      <c r="BD154">
        <v>1.22</v>
      </c>
      <c r="BE154">
        <v>1.6</v>
      </c>
      <c r="BF154">
        <v>0.12</v>
      </c>
      <c r="BG154">
        <v>6.49</v>
      </c>
      <c r="BH154">
        <v>0.80570799999999998</v>
      </c>
      <c r="BI154">
        <v>2.426E-2</v>
      </c>
      <c r="BJ154">
        <v>3.8920799999999998E-2</v>
      </c>
      <c r="BK154">
        <v>0.145506</v>
      </c>
      <c r="BL154">
        <v>0</v>
      </c>
      <c r="BM154">
        <v>-2.0478799999999998E-2</v>
      </c>
      <c r="BN154">
        <v>0</v>
      </c>
      <c r="BO154">
        <v>0</v>
      </c>
      <c r="BP154">
        <v>7.1403599999999998E-2</v>
      </c>
      <c r="BQ154">
        <v>0.146511</v>
      </c>
      <c r="BR154">
        <v>0.28698899999999999</v>
      </c>
      <c r="BS154">
        <v>2.56469E-2</v>
      </c>
      <c r="BT154">
        <v>1.52447</v>
      </c>
      <c r="BU154">
        <v>1.0144</v>
      </c>
      <c r="BV154">
        <v>2001.49</v>
      </c>
      <c r="BW154">
        <v>1496.63</v>
      </c>
      <c r="BX154">
        <v>340.84399999999999</v>
      </c>
      <c r="BY154">
        <v>1401.79</v>
      </c>
      <c r="BZ154">
        <v>-5921.78</v>
      </c>
      <c r="CA154">
        <v>615.745</v>
      </c>
      <c r="CB154">
        <v>2230.9699999999998</v>
      </c>
      <c r="CC154">
        <v>2371.31</v>
      </c>
      <c r="CD154">
        <v>151.51499999999999</v>
      </c>
      <c r="CE154">
        <v>4688.53</v>
      </c>
      <c r="CF154">
        <v>5240.76</v>
      </c>
      <c r="CG154">
        <v>458.11599999999999</v>
      </c>
      <c r="CH154">
        <v>0</v>
      </c>
      <c r="CI154">
        <v>0</v>
      </c>
      <c r="CJ154">
        <v>0</v>
      </c>
      <c r="CK154">
        <v>0</v>
      </c>
      <c r="CL154">
        <v>0</v>
      </c>
      <c r="CM154">
        <v>6.17</v>
      </c>
      <c r="CN154">
        <v>3.5</v>
      </c>
      <c r="CO154">
        <v>0.85</v>
      </c>
      <c r="CP154">
        <v>3.46</v>
      </c>
      <c r="CQ154">
        <v>-7.62</v>
      </c>
      <c r="CR154">
        <v>1.63</v>
      </c>
      <c r="CS154">
        <v>5.3</v>
      </c>
      <c r="CT154">
        <v>6.02</v>
      </c>
      <c r="CU154">
        <v>0.41</v>
      </c>
      <c r="CV154">
        <v>19.72</v>
      </c>
      <c r="CW154">
        <v>13.98</v>
      </c>
      <c r="CX154">
        <v>2.61</v>
      </c>
      <c r="CY154">
        <v>0.48</v>
      </c>
      <c r="CZ154">
        <v>0.22</v>
      </c>
      <c r="DA154">
        <v>4.08</v>
      </c>
      <c r="DB154">
        <v>-1.23</v>
      </c>
      <c r="DC154">
        <v>0.47</v>
      </c>
      <c r="DD154">
        <v>1.22</v>
      </c>
      <c r="DE154">
        <v>1.6</v>
      </c>
      <c r="DF154">
        <v>0.12</v>
      </c>
      <c r="DG154">
        <v>9.57</v>
      </c>
      <c r="DH154">
        <v>0.80571199999999998</v>
      </c>
      <c r="DI154">
        <v>2.4259900000000001E-2</v>
      </c>
      <c r="DJ154">
        <v>3.8920799999999998E-2</v>
      </c>
      <c r="DK154">
        <v>0.145506</v>
      </c>
      <c r="DL154">
        <v>-2.0478799999999998E-2</v>
      </c>
      <c r="DM154">
        <v>7.1403599999999998E-2</v>
      </c>
      <c r="DN154">
        <v>0.146511</v>
      </c>
      <c r="DO154">
        <v>0.28698899999999999</v>
      </c>
      <c r="DP154">
        <v>2.56469E-2</v>
      </c>
      <c r="DQ154">
        <v>1.52447</v>
      </c>
      <c r="DR154">
        <v>1.0144</v>
      </c>
      <c r="DS154" t="s">
        <v>689</v>
      </c>
      <c r="DT154" t="s">
        <v>700</v>
      </c>
      <c r="DU154" t="s">
        <v>701</v>
      </c>
      <c r="DV154" t="s">
        <v>455</v>
      </c>
      <c r="DW154" s="117">
        <v>3.84601E-6</v>
      </c>
      <c r="DX154" s="117">
        <v>3.87013E-6</v>
      </c>
      <c r="EC154">
        <v>13.98</v>
      </c>
      <c r="ED154">
        <v>0</v>
      </c>
      <c r="EE154">
        <v>13.98</v>
      </c>
      <c r="EF154">
        <v>0</v>
      </c>
      <c r="EG154">
        <v>4.3099999999999996</v>
      </c>
      <c r="EH154">
        <v>0</v>
      </c>
      <c r="EI154">
        <v>3.36</v>
      </c>
      <c r="EJ154">
        <v>4.03</v>
      </c>
      <c r="EK154">
        <v>1</v>
      </c>
      <c r="EL154">
        <v>1</v>
      </c>
      <c r="EM154">
        <v>3.2606999999999999</v>
      </c>
      <c r="EP154">
        <v>1</v>
      </c>
      <c r="EQ154">
        <v>1</v>
      </c>
      <c r="ER154">
        <v>40.548000000000002</v>
      </c>
      <c r="ES154">
        <v>41.192</v>
      </c>
      <c r="ET154">
        <v>40.518300000000004</v>
      </c>
      <c r="EU154">
        <v>41.161499999999997</v>
      </c>
      <c r="EV154">
        <v>752.09100000000001</v>
      </c>
      <c r="EW154">
        <v>136.249</v>
      </c>
      <c r="EX154">
        <v>61.495100000000001</v>
      </c>
      <c r="EY154">
        <v>281.30200000000002</v>
      </c>
      <c r="EZ154">
        <v>0</v>
      </c>
      <c r="FA154">
        <v>-525.56500000000005</v>
      </c>
      <c r="FB154">
        <v>0</v>
      </c>
      <c r="FC154">
        <v>0</v>
      </c>
      <c r="FD154">
        <v>134.46700000000001</v>
      </c>
      <c r="FE154">
        <v>348.49099999999999</v>
      </c>
      <c r="FF154">
        <v>457.98599999999999</v>
      </c>
      <c r="FG154">
        <v>35.051499999999997</v>
      </c>
      <c r="FH154">
        <v>1681.57</v>
      </c>
      <c r="FI154">
        <v>0</v>
      </c>
      <c r="FJ154">
        <v>0</v>
      </c>
      <c r="FK154">
        <v>0</v>
      </c>
      <c r="FL154">
        <v>0</v>
      </c>
      <c r="FM154">
        <v>0</v>
      </c>
      <c r="FN154">
        <v>376.04399999999998</v>
      </c>
      <c r="FO154">
        <v>68.125299999999996</v>
      </c>
      <c r="FP154">
        <v>30.747499999999999</v>
      </c>
      <c r="FQ154">
        <v>140.65100000000001</v>
      </c>
      <c r="FR154">
        <v>-175.18799999999999</v>
      </c>
      <c r="FS154">
        <v>67.2333</v>
      </c>
      <c r="FT154">
        <v>174.245</v>
      </c>
      <c r="FU154">
        <v>228.99299999999999</v>
      </c>
      <c r="FV154">
        <v>17.5258</v>
      </c>
      <c r="FW154">
        <v>928.37800000000004</v>
      </c>
      <c r="FX154">
        <v>0</v>
      </c>
      <c r="FY154">
        <v>0</v>
      </c>
      <c r="FZ154">
        <v>0</v>
      </c>
      <c r="GA154">
        <v>0</v>
      </c>
      <c r="GB154">
        <v>3.2606999999999999</v>
      </c>
      <c r="GC154">
        <v>5923.51</v>
      </c>
      <c r="GD154">
        <v>2274.5</v>
      </c>
      <c r="GE154">
        <v>38.397799999999997</v>
      </c>
      <c r="GF154">
        <v>3.2606999999999999</v>
      </c>
      <c r="GG154">
        <v>5923.51</v>
      </c>
      <c r="GH154">
        <v>2274.5</v>
      </c>
      <c r="GI154">
        <v>38.397799999999997</v>
      </c>
      <c r="GJ154">
        <v>0</v>
      </c>
      <c r="GK154">
        <v>0</v>
      </c>
    </row>
    <row r="155" spans="1:196" x14ac:dyDescent="0.3">
      <c r="A155" s="110">
        <v>45966.877268518518</v>
      </c>
      <c r="B155" t="s">
        <v>844</v>
      </c>
      <c r="D155">
        <v>15</v>
      </c>
      <c r="E155">
        <v>1</v>
      </c>
      <c r="F155">
        <v>2700</v>
      </c>
      <c r="G155" t="s">
        <v>452</v>
      </c>
      <c r="H155" t="s">
        <v>453</v>
      </c>
      <c r="I155">
        <v>0</v>
      </c>
      <c r="J155">
        <v>0</v>
      </c>
      <c r="K155">
        <v>2.65</v>
      </c>
      <c r="L155">
        <v>212</v>
      </c>
      <c r="M155">
        <v>235.11799999999999</v>
      </c>
      <c r="N155">
        <v>4832.13</v>
      </c>
      <c r="O155">
        <v>345.11500000000001</v>
      </c>
      <c r="P155">
        <v>746.15700000000004</v>
      </c>
      <c r="Q155">
        <v>0</v>
      </c>
      <c r="R155">
        <v>-9570.39</v>
      </c>
      <c r="S155">
        <v>0</v>
      </c>
      <c r="T155">
        <v>0</v>
      </c>
      <c r="U155">
        <v>615.745</v>
      </c>
      <c r="V155">
        <v>2320.83</v>
      </c>
      <c r="W155">
        <v>2371.31</v>
      </c>
      <c r="X155">
        <v>151.51499999999999</v>
      </c>
      <c r="Y155">
        <v>2047.52</v>
      </c>
      <c r="Z155">
        <v>6158.52</v>
      </c>
      <c r="AA155">
        <v>1058.03</v>
      </c>
      <c r="AB155">
        <v>0</v>
      </c>
      <c r="AC155">
        <v>0</v>
      </c>
      <c r="AD155">
        <v>0</v>
      </c>
      <c r="AE155">
        <v>0</v>
      </c>
      <c r="AF155">
        <v>0</v>
      </c>
      <c r="AG155">
        <v>0</v>
      </c>
      <c r="AH155">
        <v>0.81</v>
      </c>
      <c r="AI155">
        <v>11.27</v>
      </c>
      <c r="AJ155">
        <v>0.86</v>
      </c>
      <c r="AK155">
        <v>1.83</v>
      </c>
      <c r="AL155">
        <v>0</v>
      </c>
      <c r="AM155">
        <v>-11.12</v>
      </c>
      <c r="AN155">
        <v>0</v>
      </c>
      <c r="AO155">
        <v>0</v>
      </c>
      <c r="AP155">
        <v>1.63</v>
      </c>
      <c r="AQ155">
        <v>5.53</v>
      </c>
      <c r="AR155">
        <v>6.02</v>
      </c>
      <c r="AS155">
        <v>0.41</v>
      </c>
      <c r="AT155">
        <v>17.239999999999998</v>
      </c>
      <c r="AU155">
        <v>14.77</v>
      </c>
      <c r="AV155">
        <v>0.39</v>
      </c>
      <c r="AW155">
        <v>1.55</v>
      </c>
      <c r="AX155">
        <v>0.22</v>
      </c>
      <c r="AY155">
        <v>0.49</v>
      </c>
      <c r="AZ155">
        <v>-2.0099999999999998</v>
      </c>
      <c r="BA155">
        <v>0</v>
      </c>
      <c r="BB155">
        <v>0</v>
      </c>
      <c r="BC155">
        <v>0.47</v>
      </c>
      <c r="BD155">
        <v>1.27</v>
      </c>
      <c r="BE155">
        <v>1.6</v>
      </c>
      <c r="BF155">
        <v>0.12</v>
      </c>
      <c r="BG155">
        <v>4.0999999999999996</v>
      </c>
      <c r="BH155">
        <v>0.142008</v>
      </c>
      <c r="BI155">
        <v>0.15968399999999999</v>
      </c>
      <c r="BJ155">
        <v>3.9408499999999999E-2</v>
      </c>
      <c r="BK155">
        <v>7.62713E-2</v>
      </c>
      <c r="BL155">
        <v>0</v>
      </c>
      <c r="BM155">
        <v>-3.6879700000000001E-2</v>
      </c>
      <c r="BN155">
        <v>0</v>
      </c>
      <c r="BO155">
        <v>0</v>
      </c>
      <c r="BP155">
        <v>7.1403599999999998E-2</v>
      </c>
      <c r="BQ155">
        <v>0.15488499999999999</v>
      </c>
      <c r="BR155">
        <v>0.28698899999999999</v>
      </c>
      <c r="BS155">
        <v>2.56469E-2</v>
      </c>
      <c r="BT155">
        <v>0.91941700000000004</v>
      </c>
      <c r="BU155">
        <v>0.41737200000000002</v>
      </c>
      <c r="BV155">
        <v>235.107</v>
      </c>
      <c r="BW155">
        <v>4832.09</v>
      </c>
      <c r="BX155">
        <v>345.11500000000001</v>
      </c>
      <c r="BY155">
        <v>746.15700000000004</v>
      </c>
      <c r="BZ155">
        <v>-9570.39</v>
      </c>
      <c r="CA155">
        <v>615.745</v>
      </c>
      <c r="CB155">
        <v>2320.83</v>
      </c>
      <c r="CC155">
        <v>2371.31</v>
      </c>
      <c r="CD155">
        <v>151.51499999999999</v>
      </c>
      <c r="CE155">
        <v>2047.47</v>
      </c>
      <c r="CF155">
        <v>6158.46</v>
      </c>
      <c r="CG155">
        <v>1058.02</v>
      </c>
      <c r="CH155">
        <v>0</v>
      </c>
      <c r="CI155">
        <v>0</v>
      </c>
      <c r="CJ155">
        <v>0</v>
      </c>
      <c r="CK155">
        <v>0</v>
      </c>
      <c r="CL155">
        <v>0</v>
      </c>
      <c r="CM155">
        <v>0.81</v>
      </c>
      <c r="CN155">
        <v>11.27</v>
      </c>
      <c r="CO155">
        <v>0.86</v>
      </c>
      <c r="CP155">
        <v>1.83</v>
      </c>
      <c r="CQ155">
        <v>-11.12</v>
      </c>
      <c r="CR155">
        <v>1.63</v>
      </c>
      <c r="CS155">
        <v>5.53</v>
      </c>
      <c r="CT155">
        <v>6.02</v>
      </c>
      <c r="CU155">
        <v>0.41</v>
      </c>
      <c r="CV155">
        <v>17.239999999999998</v>
      </c>
      <c r="CW155">
        <v>14.77</v>
      </c>
      <c r="CX155">
        <v>0.37</v>
      </c>
      <c r="CY155">
        <v>1.56</v>
      </c>
      <c r="CZ155">
        <v>0.22</v>
      </c>
      <c r="DA155">
        <v>3.14</v>
      </c>
      <c r="DB155">
        <v>-2.0099999999999998</v>
      </c>
      <c r="DC155">
        <v>0.47</v>
      </c>
      <c r="DD155">
        <v>1.28</v>
      </c>
      <c r="DE155">
        <v>1.6</v>
      </c>
      <c r="DF155">
        <v>0.12</v>
      </c>
      <c r="DG155">
        <v>6.75</v>
      </c>
      <c r="DH155">
        <v>0.14200199999999999</v>
      </c>
      <c r="DI155">
        <v>0.15968399999999999</v>
      </c>
      <c r="DJ155">
        <v>3.9408499999999999E-2</v>
      </c>
      <c r="DK155">
        <v>7.62713E-2</v>
      </c>
      <c r="DL155">
        <v>-3.6879700000000001E-2</v>
      </c>
      <c r="DM155">
        <v>7.1403599999999998E-2</v>
      </c>
      <c r="DN155">
        <v>0.15488499999999999</v>
      </c>
      <c r="DO155">
        <v>0.28698899999999999</v>
      </c>
      <c r="DP155">
        <v>2.56469E-2</v>
      </c>
      <c r="DQ155">
        <v>0.91941099999999998</v>
      </c>
      <c r="DR155">
        <v>0.41736600000000001</v>
      </c>
      <c r="DS155" t="s">
        <v>689</v>
      </c>
      <c r="DT155" t="s">
        <v>700</v>
      </c>
      <c r="DU155" t="s">
        <v>701</v>
      </c>
      <c r="DV155" t="s">
        <v>455</v>
      </c>
      <c r="DW155" s="117">
        <v>-6.1945900000000001E-6</v>
      </c>
      <c r="DX155" s="117">
        <v>-6.2004900000000003E-6</v>
      </c>
      <c r="EC155">
        <v>14.77</v>
      </c>
      <c r="ED155">
        <v>0</v>
      </c>
      <c r="EE155">
        <v>14.77</v>
      </c>
      <c r="EF155">
        <v>0</v>
      </c>
      <c r="EG155">
        <v>2.65</v>
      </c>
      <c r="EH155">
        <v>0</v>
      </c>
      <c r="EI155">
        <v>2.2000000000000002</v>
      </c>
      <c r="EJ155">
        <v>3.09</v>
      </c>
      <c r="EK155">
        <v>1</v>
      </c>
      <c r="EL155">
        <v>1</v>
      </c>
      <c r="EM155">
        <v>5.6820000000000004</v>
      </c>
      <c r="EP155">
        <v>1</v>
      </c>
      <c r="EQ155">
        <v>1</v>
      </c>
      <c r="ER155">
        <v>46.43</v>
      </c>
      <c r="ES155">
        <v>47.194000000000003</v>
      </c>
      <c r="ET155">
        <v>46.377800000000001</v>
      </c>
      <c r="EU155">
        <v>47.140599999999999</v>
      </c>
      <c r="EV155">
        <v>110.289</v>
      </c>
      <c r="EW155">
        <v>444.22800000000001</v>
      </c>
      <c r="EX155">
        <v>62.265599999999999</v>
      </c>
      <c r="EY155">
        <v>140.51900000000001</v>
      </c>
      <c r="EZ155">
        <v>0</v>
      </c>
      <c r="FA155">
        <v>-862.89499999999998</v>
      </c>
      <c r="FB155">
        <v>0</v>
      </c>
      <c r="FC155">
        <v>0</v>
      </c>
      <c r="FD155">
        <v>134.46700000000001</v>
      </c>
      <c r="FE155">
        <v>363.33600000000001</v>
      </c>
      <c r="FF155">
        <v>457.98599999999999</v>
      </c>
      <c r="FG155">
        <v>35.051499999999997</v>
      </c>
      <c r="FH155">
        <v>885.24699999999996</v>
      </c>
      <c r="FI155">
        <v>0</v>
      </c>
      <c r="FJ155">
        <v>0</v>
      </c>
      <c r="FK155">
        <v>0</v>
      </c>
      <c r="FL155">
        <v>0</v>
      </c>
      <c r="FM155">
        <v>0</v>
      </c>
      <c r="FN155">
        <v>55.142600000000002</v>
      </c>
      <c r="FO155">
        <v>222.11199999999999</v>
      </c>
      <c r="FP155">
        <v>31.1328</v>
      </c>
      <c r="FQ155">
        <v>70.259399999999999</v>
      </c>
      <c r="FR155">
        <v>-287.63200000000001</v>
      </c>
      <c r="FS155">
        <v>67.2333</v>
      </c>
      <c r="FT155">
        <v>181.66800000000001</v>
      </c>
      <c r="FU155">
        <v>228.99299999999999</v>
      </c>
      <c r="FV155">
        <v>17.5258</v>
      </c>
      <c r="FW155">
        <v>586.43499999999995</v>
      </c>
      <c r="FX155">
        <v>0</v>
      </c>
      <c r="FY155">
        <v>0</v>
      </c>
      <c r="FZ155">
        <v>0</v>
      </c>
      <c r="GA155">
        <v>0</v>
      </c>
      <c r="GB155">
        <v>5.6820000000000004</v>
      </c>
      <c r="GC155">
        <v>9573.19</v>
      </c>
      <c r="GD155">
        <v>4296.78</v>
      </c>
      <c r="GE155">
        <v>44.883499999999998</v>
      </c>
      <c r="GF155">
        <v>5.6820000000000004</v>
      </c>
      <c r="GG155">
        <v>9573.19</v>
      </c>
      <c r="GH155">
        <v>4296.8</v>
      </c>
      <c r="GI155">
        <v>44.883699999999997</v>
      </c>
      <c r="GJ155">
        <v>0</v>
      </c>
      <c r="GK155">
        <v>0</v>
      </c>
    </row>
    <row r="156" spans="1:196" x14ac:dyDescent="0.3">
      <c r="A156" s="110">
        <v>45966.877951388888</v>
      </c>
      <c r="B156" t="s">
        <v>845</v>
      </c>
      <c r="D156">
        <v>16</v>
      </c>
      <c r="E156">
        <v>1</v>
      </c>
      <c r="F156">
        <v>2700</v>
      </c>
      <c r="G156" t="s">
        <v>452</v>
      </c>
      <c r="H156" t="s">
        <v>453</v>
      </c>
      <c r="I156">
        <v>0</v>
      </c>
      <c r="J156">
        <v>0</v>
      </c>
      <c r="K156">
        <v>3.55</v>
      </c>
      <c r="L156" t="s">
        <v>688</v>
      </c>
      <c r="M156">
        <v>3615.58</v>
      </c>
      <c r="N156">
        <v>199.768</v>
      </c>
      <c r="O156">
        <v>345.916</v>
      </c>
      <c r="P156">
        <v>1418.03</v>
      </c>
      <c r="Q156">
        <v>0</v>
      </c>
      <c r="R156">
        <v>-4646.3</v>
      </c>
      <c r="S156">
        <v>0</v>
      </c>
      <c r="T156">
        <v>0</v>
      </c>
      <c r="U156">
        <v>615.745</v>
      </c>
      <c r="V156">
        <v>2177.33</v>
      </c>
      <c r="W156">
        <v>2371.31</v>
      </c>
      <c r="X156">
        <v>151.51499999999999</v>
      </c>
      <c r="Y156">
        <v>6248.88</v>
      </c>
      <c r="Z156">
        <v>5579.29</v>
      </c>
      <c r="AA156">
        <v>100.895</v>
      </c>
      <c r="AB156">
        <v>0</v>
      </c>
      <c r="AC156">
        <v>0</v>
      </c>
      <c r="AD156">
        <v>0</v>
      </c>
      <c r="AE156">
        <v>0</v>
      </c>
      <c r="AF156">
        <v>0</v>
      </c>
      <c r="AG156">
        <v>0</v>
      </c>
      <c r="AH156">
        <v>10.66</v>
      </c>
      <c r="AI156">
        <v>0.42</v>
      </c>
      <c r="AJ156">
        <v>0.86</v>
      </c>
      <c r="AK156">
        <v>3.68</v>
      </c>
      <c r="AL156">
        <v>0</v>
      </c>
      <c r="AM156">
        <v>-5.75</v>
      </c>
      <c r="AN156">
        <v>0</v>
      </c>
      <c r="AO156">
        <v>0</v>
      </c>
      <c r="AP156">
        <v>1.66</v>
      </c>
      <c r="AQ156">
        <v>5.23</v>
      </c>
      <c r="AR156">
        <v>6.08</v>
      </c>
      <c r="AS156">
        <v>0.42</v>
      </c>
      <c r="AT156">
        <v>23.26</v>
      </c>
      <c r="AU156">
        <v>15.62</v>
      </c>
      <c r="AV156">
        <v>3.84</v>
      </c>
      <c r="AW156">
        <v>7.0000000000000007E-2</v>
      </c>
      <c r="AX156">
        <v>0.22</v>
      </c>
      <c r="AY156">
        <v>1.02</v>
      </c>
      <c r="AZ156">
        <v>-0.83</v>
      </c>
      <c r="BA156">
        <v>0</v>
      </c>
      <c r="BB156">
        <v>0</v>
      </c>
      <c r="BC156">
        <v>0.47</v>
      </c>
      <c r="BD156">
        <v>1.19</v>
      </c>
      <c r="BE156">
        <v>1.6</v>
      </c>
      <c r="BF156">
        <v>0.12</v>
      </c>
      <c r="BG156">
        <v>7.7</v>
      </c>
      <c r="BH156">
        <v>0.900088</v>
      </c>
      <c r="BI156" s="117">
        <v>9.8967499999999997E-5</v>
      </c>
      <c r="BJ156">
        <v>3.95E-2</v>
      </c>
      <c r="BK156">
        <v>0.15725</v>
      </c>
      <c r="BL156">
        <v>0</v>
      </c>
      <c r="BM156">
        <v>-1.07029E-2</v>
      </c>
      <c r="BN156">
        <v>0</v>
      </c>
      <c r="BO156">
        <v>0</v>
      </c>
      <c r="BP156">
        <v>7.1403599999999998E-2</v>
      </c>
      <c r="BQ156">
        <v>0.143035</v>
      </c>
      <c r="BR156">
        <v>0.28698899999999999</v>
      </c>
      <c r="BS156">
        <v>2.56469E-2</v>
      </c>
      <c r="BT156">
        <v>1.61331</v>
      </c>
      <c r="BU156">
        <v>1.09694</v>
      </c>
      <c r="BV156">
        <v>3615.51</v>
      </c>
      <c r="BW156">
        <v>199.76499999999999</v>
      </c>
      <c r="BX156">
        <v>345.916</v>
      </c>
      <c r="BY156">
        <v>1418.03</v>
      </c>
      <c r="BZ156">
        <v>-4646.3</v>
      </c>
      <c r="CA156">
        <v>615.745</v>
      </c>
      <c r="CB156">
        <v>2177.33</v>
      </c>
      <c r="CC156">
        <v>2371.31</v>
      </c>
      <c r="CD156">
        <v>151.51499999999999</v>
      </c>
      <c r="CE156">
        <v>6248.8</v>
      </c>
      <c r="CF156">
        <v>5579.21</v>
      </c>
      <c r="CG156">
        <v>100.889</v>
      </c>
      <c r="CH156">
        <v>0</v>
      </c>
      <c r="CI156">
        <v>0</v>
      </c>
      <c r="CJ156">
        <v>0</v>
      </c>
      <c r="CK156">
        <v>0</v>
      </c>
      <c r="CL156">
        <v>0</v>
      </c>
      <c r="CM156">
        <v>10.66</v>
      </c>
      <c r="CN156">
        <v>0.42</v>
      </c>
      <c r="CO156">
        <v>0.86</v>
      </c>
      <c r="CP156">
        <v>3.68</v>
      </c>
      <c r="CQ156">
        <v>-5.75</v>
      </c>
      <c r="CR156">
        <v>1.66</v>
      </c>
      <c r="CS156">
        <v>5.23</v>
      </c>
      <c r="CT156">
        <v>6.08</v>
      </c>
      <c r="CU156">
        <v>0.42</v>
      </c>
      <c r="CV156">
        <v>23.26</v>
      </c>
      <c r="CW156">
        <v>15.62</v>
      </c>
      <c r="CX156">
        <v>3.83</v>
      </c>
      <c r="CY156">
        <v>7.0000000000000007E-2</v>
      </c>
      <c r="CZ156">
        <v>0.22</v>
      </c>
      <c r="DA156">
        <v>4.57</v>
      </c>
      <c r="DB156">
        <v>-0.83</v>
      </c>
      <c r="DC156">
        <v>0.47</v>
      </c>
      <c r="DD156">
        <v>1.2</v>
      </c>
      <c r="DE156">
        <v>1.6</v>
      </c>
      <c r="DF156">
        <v>0.12</v>
      </c>
      <c r="DG156">
        <v>11.25</v>
      </c>
      <c r="DH156">
        <v>0.90009499999999998</v>
      </c>
      <c r="DI156" s="117">
        <v>9.8966600000000002E-5</v>
      </c>
      <c r="DJ156">
        <v>3.95E-2</v>
      </c>
      <c r="DK156">
        <v>0.15725</v>
      </c>
      <c r="DL156">
        <v>-1.07029E-2</v>
      </c>
      <c r="DM156">
        <v>7.1403599999999998E-2</v>
      </c>
      <c r="DN156">
        <v>0.143035</v>
      </c>
      <c r="DO156">
        <v>0.28698899999999999</v>
      </c>
      <c r="DP156">
        <v>2.56469E-2</v>
      </c>
      <c r="DQ156">
        <v>1.6133200000000001</v>
      </c>
      <c r="DR156">
        <v>1.09694</v>
      </c>
      <c r="DS156" t="s">
        <v>689</v>
      </c>
      <c r="DT156" t="s">
        <v>700</v>
      </c>
      <c r="DU156" t="s">
        <v>701</v>
      </c>
      <c r="DV156" t="s">
        <v>455</v>
      </c>
      <c r="DW156" s="117">
        <v>7.1399900000000004E-6</v>
      </c>
      <c r="DX156" s="117">
        <v>7.1218400000000004E-6</v>
      </c>
      <c r="EC156">
        <v>15.62</v>
      </c>
      <c r="ED156">
        <v>0</v>
      </c>
      <c r="EE156">
        <v>15.62</v>
      </c>
      <c r="EF156">
        <v>0</v>
      </c>
      <c r="EG156">
        <v>5.15</v>
      </c>
      <c r="EH156">
        <v>0</v>
      </c>
      <c r="EI156">
        <v>4.17</v>
      </c>
      <c r="EJ156">
        <v>4.5199999999999996</v>
      </c>
      <c r="EK156">
        <v>1</v>
      </c>
      <c r="EL156">
        <v>1</v>
      </c>
      <c r="EM156">
        <v>2.8130000000000002</v>
      </c>
      <c r="EP156">
        <v>1</v>
      </c>
      <c r="EQ156">
        <v>1</v>
      </c>
      <c r="ER156">
        <v>45.628</v>
      </c>
      <c r="ES156">
        <v>46.375</v>
      </c>
      <c r="ET156">
        <v>45.556600000000003</v>
      </c>
      <c r="EU156">
        <v>46.302599999999998</v>
      </c>
      <c r="EV156">
        <v>1097.9100000000001</v>
      </c>
      <c r="EW156">
        <v>20.176600000000001</v>
      </c>
      <c r="EX156">
        <v>62.4101</v>
      </c>
      <c r="EY156">
        <v>291.26</v>
      </c>
      <c r="EZ156">
        <v>0</v>
      </c>
      <c r="FA156">
        <v>-356.99599999999998</v>
      </c>
      <c r="FB156">
        <v>0</v>
      </c>
      <c r="FC156">
        <v>0</v>
      </c>
      <c r="FD156">
        <v>134.46700000000001</v>
      </c>
      <c r="FE156">
        <v>341.03</v>
      </c>
      <c r="FF156">
        <v>457.98599999999999</v>
      </c>
      <c r="FG156">
        <v>35.051499999999997</v>
      </c>
      <c r="FH156">
        <v>2083.3000000000002</v>
      </c>
      <c r="FI156">
        <v>0</v>
      </c>
      <c r="FJ156">
        <v>0</v>
      </c>
      <c r="FK156">
        <v>0</v>
      </c>
      <c r="FL156">
        <v>0</v>
      </c>
      <c r="FM156">
        <v>0</v>
      </c>
      <c r="FN156">
        <v>548.95299999999997</v>
      </c>
      <c r="FO156">
        <v>10.087899999999999</v>
      </c>
      <c r="FP156">
        <v>31.205100000000002</v>
      </c>
      <c r="FQ156">
        <v>145.63</v>
      </c>
      <c r="FR156">
        <v>-118.999</v>
      </c>
      <c r="FS156">
        <v>67.2333</v>
      </c>
      <c r="FT156">
        <v>170.51499999999999</v>
      </c>
      <c r="FU156">
        <v>228.99299999999999</v>
      </c>
      <c r="FV156">
        <v>17.5258</v>
      </c>
      <c r="FW156">
        <v>1101.1400000000001</v>
      </c>
      <c r="FX156">
        <v>0</v>
      </c>
      <c r="FY156">
        <v>0</v>
      </c>
      <c r="FZ156">
        <v>0</v>
      </c>
      <c r="GA156">
        <v>0</v>
      </c>
      <c r="GB156">
        <v>2.8130000000000002</v>
      </c>
      <c r="GC156">
        <v>4647.67</v>
      </c>
      <c r="GD156">
        <v>1870.75</v>
      </c>
      <c r="GE156">
        <v>40.251399999999997</v>
      </c>
      <c r="GF156">
        <v>2.8130000000000002</v>
      </c>
      <c r="GG156">
        <v>4647.67</v>
      </c>
      <c r="GH156">
        <v>1870.78</v>
      </c>
      <c r="GI156">
        <v>40.251899999999999</v>
      </c>
      <c r="GJ156">
        <v>0</v>
      </c>
      <c r="GK156">
        <v>0</v>
      </c>
    </row>
    <row r="157" spans="1:196" x14ac:dyDescent="0.3">
      <c r="A157" s="110">
        <v>45981.700092592589</v>
      </c>
      <c r="B157" t="s">
        <v>1018</v>
      </c>
      <c r="D157">
        <v>1</v>
      </c>
      <c r="E157">
        <v>1</v>
      </c>
      <c r="F157">
        <v>2100</v>
      </c>
      <c r="G157" t="s">
        <v>452</v>
      </c>
      <c r="H157" t="s">
        <v>453</v>
      </c>
      <c r="I157">
        <v>0.34</v>
      </c>
      <c r="J157">
        <v>0.33</v>
      </c>
      <c r="K157">
        <v>4.25</v>
      </c>
      <c r="L157" t="s">
        <v>688</v>
      </c>
      <c r="M157">
        <v>3124.26</v>
      </c>
      <c r="N157">
        <v>0</v>
      </c>
      <c r="O157">
        <v>273.185</v>
      </c>
      <c r="P157">
        <v>1736.15</v>
      </c>
      <c r="Q157">
        <v>0</v>
      </c>
      <c r="R157">
        <v>-3765.72</v>
      </c>
      <c r="S157">
        <v>0</v>
      </c>
      <c r="T157">
        <v>0</v>
      </c>
      <c r="U157">
        <v>505.55700000000002</v>
      </c>
      <c r="V157">
        <v>1940.74</v>
      </c>
      <c r="W157">
        <v>2025.88</v>
      </c>
      <c r="X157">
        <v>119.621</v>
      </c>
      <c r="Y157">
        <v>5959.67</v>
      </c>
      <c r="Z157">
        <v>5133.59</v>
      </c>
      <c r="AB157">
        <v>0</v>
      </c>
      <c r="AC157">
        <v>0</v>
      </c>
      <c r="AD157">
        <v>0</v>
      </c>
      <c r="AE157">
        <v>0</v>
      </c>
      <c r="AF157">
        <v>0</v>
      </c>
      <c r="AG157">
        <v>0</v>
      </c>
      <c r="AH157">
        <v>11.24</v>
      </c>
      <c r="AI157">
        <v>0</v>
      </c>
      <c r="AJ157">
        <v>0.87</v>
      </c>
      <c r="AK157">
        <v>5.65</v>
      </c>
      <c r="AL157">
        <v>0</v>
      </c>
      <c r="AM157">
        <v>-5.73</v>
      </c>
      <c r="AN157">
        <v>0</v>
      </c>
      <c r="AO157">
        <v>0</v>
      </c>
      <c r="AP157">
        <v>1.78</v>
      </c>
      <c r="AQ157">
        <v>6.13</v>
      </c>
      <c r="AR157">
        <v>6.7</v>
      </c>
      <c r="AS157">
        <v>0.42</v>
      </c>
      <c r="AT157">
        <v>27.06</v>
      </c>
      <c r="AU157">
        <v>17.760000000000002</v>
      </c>
      <c r="AV157">
        <v>3.93</v>
      </c>
      <c r="AW157">
        <v>0</v>
      </c>
      <c r="AX157">
        <v>0.22</v>
      </c>
      <c r="AY157">
        <v>1.4</v>
      </c>
      <c r="AZ157">
        <v>-0.85</v>
      </c>
      <c r="BA157">
        <v>0</v>
      </c>
      <c r="BB157">
        <v>0</v>
      </c>
      <c r="BC157">
        <v>0.5</v>
      </c>
      <c r="BD157">
        <v>1.39</v>
      </c>
      <c r="BE157">
        <v>1.76</v>
      </c>
      <c r="BF157">
        <v>0.12</v>
      </c>
      <c r="BG157">
        <v>8.4700000000000006</v>
      </c>
      <c r="BH157">
        <v>0.682037</v>
      </c>
      <c r="BI157">
        <v>0</v>
      </c>
      <c r="BJ157">
        <v>3.1194800000000002E-2</v>
      </c>
      <c r="BK157">
        <v>0.16397900000000001</v>
      </c>
      <c r="BL157">
        <v>0</v>
      </c>
      <c r="BM157">
        <v>-6.2582200000000001E-3</v>
      </c>
      <c r="BN157">
        <v>0</v>
      </c>
      <c r="BO157">
        <v>0</v>
      </c>
      <c r="BP157">
        <v>5.8625900000000002E-2</v>
      </c>
      <c r="BQ157">
        <v>0.14621000000000001</v>
      </c>
      <c r="BR157">
        <v>0.24510499999999999</v>
      </c>
      <c r="BS157">
        <v>2.02483E-2</v>
      </c>
      <c r="BT157">
        <v>1.34114</v>
      </c>
      <c r="BU157">
        <v>0.87721099999999996</v>
      </c>
      <c r="BV157">
        <v>3200.15</v>
      </c>
      <c r="BW157">
        <v>0</v>
      </c>
      <c r="BX157">
        <v>273.185</v>
      </c>
      <c r="BY157">
        <v>1694.78</v>
      </c>
      <c r="BZ157">
        <v>-3765.72</v>
      </c>
      <c r="CA157">
        <v>505.55700000000002</v>
      </c>
      <c r="CB157">
        <v>1944.9</v>
      </c>
      <c r="CC157">
        <v>2025.88</v>
      </c>
      <c r="CD157">
        <v>119.621</v>
      </c>
      <c r="CE157">
        <v>5998.34</v>
      </c>
      <c r="CF157">
        <v>5168.1099999999997</v>
      </c>
      <c r="CH157">
        <v>0</v>
      </c>
      <c r="CI157">
        <v>0</v>
      </c>
      <c r="CJ157">
        <v>0</v>
      </c>
      <c r="CK157">
        <v>0</v>
      </c>
      <c r="CL157">
        <v>0</v>
      </c>
      <c r="CM157">
        <v>11.74</v>
      </c>
      <c r="CN157">
        <v>0</v>
      </c>
      <c r="CO157">
        <v>0.87</v>
      </c>
      <c r="CP157">
        <v>5.49</v>
      </c>
      <c r="CQ157">
        <v>-5.75</v>
      </c>
      <c r="CR157">
        <v>1.78</v>
      </c>
      <c r="CS157">
        <v>6.14</v>
      </c>
      <c r="CT157">
        <v>6.7</v>
      </c>
      <c r="CU157">
        <v>0.42</v>
      </c>
      <c r="CV157">
        <v>27.39</v>
      </c>
      <c r="CW157">
        <v>18.100000000000001</v>
      </c>
      <c r="CX157">
        <v>4.13</v>
      </c>
      <c r="CY157">
        <v>0</v>
      </c>
      <c r="CZ157">
        <v>0.22</v>
      </c>
      <c r="DA157">
        <v>5.44</v>
      </c>
      <c r="DB157">
        <v>-0.85</v>
      </c>
      <c r="DC157">
        <v>0.5</v>
      </c>
      <c r="DD157">
        <v>1.4</v>
      </c>
      <c r="DE157">
        <v>1.76</v>
      </c>
      <c r="DF157">
        <v>0.12</v>
      </c>
      <c r="DG157">
        <v>12.72</v>
      </c>
      <c r="DH157">
        <v>0.71044200000000002</v>
      </c>
      <c r="DI157">
        <v>0</v>
      </c>
      <c r="DJ157">
        <v>3.1194800000000002E-2</v>
      </c>
      <c r="DK157">
        <v>0.15768299999999999</v>
      </c>
      <c r="DL157">
        <v>-6.2582200000000001E-3</v>
      </c>
      <c r="DM157">
        <v>5.8625900000000002E-2</v>
      </c>
      <c r="DN157">
        <v>0.14652599999999999</v>
      </c>
      <c r="DO157">
        <v>0.24510499999999999</v>
      </c>
      <c r="DP157">
        <v>2.02483E-2</v>
      </c>
      <c r="DQ157">
        <v>1.3635699999999999</v>
      </c>
      <c r="DR157">
        <v>0.89932000000000001</v>
      </c>
      <c r="DS157" t="s">
        <v>908</v>
      </c>
      <c r="DT157" t="s">
        <v>700</v>
      </c>
      <c r="DU157" t="s">
        <v>909</v>
      </c>
      <c r="DV157" t="s">
        <v>455</v>
      </c>
      <c r="DW157">
        <v>2.2425799999999999E-2</v>
      </c>
      <c r="DX157">
        <v>2.2109400000000001E-2</v>
      </c>
      <c r="EC157">
        <v>17.760000000000002</v>
      </c>
      <c r="ED157">
        <v>0</v>
      </c>
      <c r="EE157">
        <v>18.100000000000001</v>
      </c>
      <c r="EF157">
        <v>0</v>
      </c>
      <c r="EG157">
        <v>5.55</v>
      </c>
      <c r="EH157">
        <v>0</v>
      </c>
      <c r="EI157">
        <v>4.41</v>
      </c>
      <c r="EJ157">
        <v>5.38</v>
      </c>
      <c r="EK157">
        <v>1</v>
      </c>
      <c r="EL157">
        <v>1</v>
      </c>
      <c r="EM157">
        <v>2.9352999999999998</v>
      </c>
      <c r="EP157">
        <v>1</v>
      </c>
      <c r="EQ157">
        <v>1</v>
      </c>
      <c r="ER157">
        <v>31.504000000000001</v>
      </c>
      <c r="ES157">
        <v>31.963999999999999</v>
      </c>
      <c r="ET157">
        <v>31.457000000000001</v>
      </c>
      <c r="EU157">
        <v>31.915299999999998</v>
      </c>
      <c r="EV157">
        <v>873.05100000000004</v>
      </c>
      <c r="EW157">
        <v>0</v>
      </c>
      <c r="EX157">
        <v>49.2879</v>
      </c>
      <c r="EY157">
        <v>310.55399999999997</v>
      </c>
      <c r="EZ157">
        <v>0</v>
      </c>
      <c r="FA157">
        <v>-284.72199999999998</v>
      </c>
      <c r="FB157">
        <v>0</v>
      </c>
      <c r="FC157">
        <v>0</v>
      </c>
      <c r="FD157">
        <v>110.404</v>
      </c>
      <c r="FE157">
        <v>309.70299999999997</v>
      </c>
      <c r="FF157">
        <v>391.38499999999999</v>
      </c>
      <c r="FG157">
        <v>27.673200000000001</v>
      </c>
      <c r="FH157">
        <v>1787.33</v>
      </c>
      <c r="FI157">
        <v>0</v>
      </c>
      <c r="FJ157">
        <v>0</v>
      </c>
      <c r="FK157">
        <v>0</v>
      </c>
      <c r="FL157">
        <v>0</v>
      </c>
      <c r="FM157">
        <v>0</v>
      </c>
      <c r="FN157">
        <v>461.399</v>
      </c>
      <c r="FO157">
        <v>0</v>
      </c>
      <c r="FP157">
        <v>24.643999999999998</v>
      </c>
      <c r="FQ157">
        <v>150.17500000000001</v>
      </c>
      <c r="FR157">
        <v>-94.907399999999996</v>
      </c>
      <c r="FS157">
        <v>55.201799999999999</v>
      </c>
      <c r="FT157">
        <v>155.161</v>
      </c>
      <c r="FU157">
        <v>195.69200000000001</v>
      </c>
      <c r="FV157">
        <v>13.836600000000001</v>
      </c>
      <c r="FW157">
        <v>961.20299999999997</v>
      </c>
      <c r="FX157">
        <v>0</v>
      </c>
      <c r="FY157">
        <v>0</v>
      </c>
      <c r="FZ157">
        <v>0</v>
      </c>
      <c r="GA157">
        <v>0</v>
      </c>
      <c r="GB157">
        <v>2.9352999999999998</v>
      </c>
      <c r="GC157">
        <v>3766.82</v>
      </c>
      <c r="GD157">
        <v>1540.59</v>
      </c>
      <c r="GE157">
        <v>40.898800000000001</v>
      </c>
      <c r="GF157">
        <v>2.9352999999999998</v>
      </c>
      <c r="GG157">
        <v>3766.82</v>
      </c>
      <c r="GH157">
        <v>1533.08</v>
      </c>
      <c r="GI157">
        <v>40.6995</v>
      </c>
      <c r="GJ157">
        <v>0</v>
      </c>
      <c r="GK157">
        <v>0</v>
      </c>
      <c r="GN157" t="s">
        <v>1019</v>
      </c>
    </row>
    <row r="158" spans="1:196" x14ac:dyDescent="0.3">
      <c r="A158" s="110">
        <v>45981.700879629629</v>
      </c>
      <c r="B158" t="s">
        <v>1020</v>
      </c>
      <c r="D158">
        <v>2</v>
      </c>
      <c r="E158">
        <v>1</v>
      </c>
      <c r="F158">
        <v>2100</v>
      </c>
      <c r="G158" t="s">
        <v>452</v>
      </c>
      <c r="H158" t="s">
        <v>453</v>
      </c>
      <c r="I158">
        <v>0.38</v>
      </c>
      <c r="J158">
        <v>0.37</v>
      </c>
      <c r="K158">
        <v>4.2699999999999996</v>
      </c>
      <c r="L158" t="s">
        <v>688</v>
      </c>
      <c r="M158">
        <v>1916.35</v>
      </c>
      <c r="N158">
        <v>0</v>
      </c>
      <c r="O158">
        <v>276.71899999999999</v>
      </c>
      <c r="P158">
        <v>1467.94</v>
      </c>
      <c r="Q158">
        <v>0</v>
      </c>
      <c r="R158">
        <v>-3826.93</v>
      </c>
      <c r="S158">
        <v>0</v>
      </c>
      <c r="T158">
        <v>0</v>
      </c>
      <c r="U158">
        <v>505.55700000000002</v>
      </c>
      <c r="V158">
        <v>1969.08</v>
      </c>
      <c r="W158">
        <v>2025.88</v>
      </c>
      <c r="X158">
        <v>119.621</v>
      </c>
      <c r="Y158">
        <v>4454.2299999999996</v>
      </c>
      <c r="Z158">
        <v>3661.01</v>
      </c>
      <c r="AB158">
        <v>0</v>
      </c>
      <c r="AC158">
        <v>0</v>
      </c>
      <c r="AD158">
        <v>0</v>
      </c>
      <c r="AE158">
        <v>0</v>
      </c>
      <c r="AF158">
        <v>0</v>
      </c>
      <c r="AG158">
        <v>0</v>
      </c>
      <c r="AH158">
        <v>7.38</v>
      </c>
      <c r="AI158">
        <v>0</v>
      </c>
      <c r="AJ158">
        <v>0.88</v>
      </c>
      <c r="AK158">
        <v>4.75</v>
      </c>
      <c r="AL158">
        <v>0</v>
      </c>
      <c r="AM158">
        <v>-5.82</v>
      </c>
      <c r="AN158">
        <v>0</v>
      </c>
      <c r="AO158">
        <v>0</v>
      </c>
      <c r="AP158">
        <v>1.77</v>
      </c>
      <c r="AQ158">
        <v>6.21</v>
      </c>
      <c r="AR158">
        <v>6.7</v>
      </c>
      <c r="AS158">
        <v>0.42</v>
      </c>
      <c r="AT158">
        <v>22.29</v>
      </c>
      <c r="AU158">
        <v>13.01</v>
      </c>
      <c r="AV158">
        <v>2.79</v>
      </c>
      <c r="AW158">
        <v>0</v>
      </c>
      <c r="AX158">
        <v>0.22</v>
      </c>
      <c r="AY158">
        <v>1.2</v>
      </c>
      <c r="AZ158">
        <v>-0.83</v>
      </c>
      <c r="BA158">
        <v>0</v>
      </c>
      <c r="BB158">
        <v>0</v>
      </c>
      <c r="BC158">
        <v>0.5</v>
      </c>
      <c r="BD158">
        <v>1.41</v>
      </c>
      <c r="BE158">
        <v>1.76</v>
      </c>
      <c r="BF158">
        <v>0.12</v>
      </c>
      <c r="BG158">
        <v>7.17</v>
      </c>
      <c r="BH158">
        <v>0.55493000000000003</v>
      </c>
      <c r="BI158">
        <v>0</v>
      </c>
      <c r="BJ158">
        <v>3.1598399999999999E-2</v>
      </c>
      <c r="BK158">
        <v>0.14580000000000001</v>
      </c>
      <c r="BL158">
        <v>0</v>
      </c>
      <c r="BM158">
        <v>-6.7231000000000001E-3</v>
      </c>
      <c r="BN158">
        <v>0</v>
      </c>
      <c r="BO158">
        <v>0</v>
      </c>
      <c r="BP158">
        <v>5.8625900000000002E-2</v>
      </c>
      <c r="BQ158">
        <v>0.14838599999999999</v>
      </c>
      <c r="BR158">
        <v>0.24510499999999999</v>
      </c>
      <c r="BS158">
        <v>2.02483E-2</v>
      </c>
      <c r="BT158">
        <v>1.19797</v>
      </c>
      <c r="BU158">
        <v>0.73232799999999998</v>
      </c>
      <c r="BV158">
        <v>2035.54</v>
      </c>
      <c r="BW158">
        <v>0</v>
      </c>
      <c r="BX158">
        <v>276.71899999999999</v>
      </c>
      <c r="BY158">
        <v>1434.86</v>
      </c>
      <c r="BZ158">
        <v>-3826.93</v>
      </c>
      <c r="CA158">
        <v>505.55700000000002</v>
      </c>
      <c r="CB158">
        <v>1975.1</v>
      </c>
      <c r="CC158">
        <v>2025.88</v>
      </c>
      <c r="CD158">
        <v>119.621</v>
      </c>
      <c r="CE158">
        <v>4546.3500000000004</v>
      </c>
      <c r="CF158">
        <v>3747.12</v>
      </c>
      <c r="CH158">
        <v>0</v>
      </c>
      <c r="CI158">
        <v>0</v>
      </c>
      <c r="CJ158">
        <v>0</v>
      </c>
      <c r="CK158">
        <v>0</v>
      </c>
      <c r="CL158">
        <v>0</v>
      </c>
      <c r="CM158">
        <v>7.87</v>
      </c>
      <c r="CN158">
        <v>0</v>
      </c>
      <c r="CO158">
        <v>0.88</v>
      </c>
      <c r="CP158">
        <v>4.6399999999999997</v>
      </c>
      <c r="CQ158">
        <v>-5.85</v>
      </c>
      <c r="CR158">
        <v>1.77</v>
      </c>
      <c r="CS158">
        <v>6.23</v>
      </c>
      <c r="CT158">
        <v>6.7</v>
      </c>
      <c r="CU158">
        <v>0.42</v>
      </c>
      <c r="CV158">
        <v>22.66</v>
      </c>
      <c r="CW158">
        <v>13.39</v>
      </c>
      <c r="CX158">
        <v>2.96</v>
      </c>
      <c r="CY158">
        <v>0</v>
      </c>
      <c r="CZ158">
        <v>0.22</v>
      </c>
      <c r="DA158">
        <v>5.29</v>
      </c>
      <c r="DB158">
        <v>-0.83</v>
      </c>
      <c r="DC158">
        <v>0.5</v>
      </c>
      <c r="DD158">
        <v>1.42</v>
      </c>
      <c r="DE158">
        <v>1.76</v>
      </c>
      <c r="DF158">
        <v>0.12</v>
      </c>
      <c r="DG158">
        <v>11.44</v>
      </c>
      <c r="DH158">
        <v>0.57797500000000002</v>
      </c>
      <c r="DI158">
        <v>0</v>
      </c>
      <c r="DJ158">
        <v>3.1598399999999999E-2</v>
      </c>
      <c r="DK158">
        <v>0.143347</v>
      </c>
      <c r="DL158">
        <v>-6.7231000000000001E-3</v>
      </c>
      <c r="DM158">
        <v>5.8625900000000002E-2</v>
      </c>
      <c r="DN158">
        <v>0.14878</v>
      </c>
      <c r="DO158">
        <v>0.24510499999999999</v>
      </c>
      <c r="DP158">
        <v>2.02483E-2</v>
      </c>
      <c r="DQ158">
        <v>1.21896</v>
      </c>
      <c r="DR158">
        <v>0.75292000000000003</v>
      </c>
      <c r="DS158" t="s">
        <v>908</v>
      </c>
      <c r="DT158" t="s">
        <v>700</v>
      </c>
      <c r="DU158" t="s">
        <v>909</v>
      </c>
      <c r="DV158" t="s">
        <v>455</v>
      </c>
      <c r="DW158">
        <v>2.0985799999999999E-2</v>
      </c>
      <c r="DX158">
        <v>2.0592099999999999E-2</v>
      </c>
      <c r="EC158">
        <v>13.01</v>
      </c>
      <c r="ED158">
        <v>0</v>
      </c>
      <c r="EE158">
        <v>13.39</v>
      </c>
      <c r="EF158">
        <v>0</v>
      </c>
      <c r="EG158">
        <v>4.21</v>
      </c>
      <c r="EH158">
        <v>0</v>
      </c>
      <c r="EI158">
        <v>3.24</v>
      </c>
      <c r="EJ158">
        <v>5.23</v>
      </c>
      <c r="EK158">
        <v>1</v>
      </c>
      <c r="EL158">
        <v>1</v>
      </c>
      <c r="EM158">
        <v>2.5240999999999998</v>
      </c>
      <c r="EP158">
        <v>1</v>
      </c>
      <c r="EQ158">
        <v>1</v>
      </c>
      <c r="ER158">
        <v>33.234000000000002</v>
      </c>
      <c r="ES158">
        <v>33.728000000000002</v>
      </c>
      <c r="ET158">
        <v>33.221600000000002</v>
      </c>
      <c r="EU158">
        <v>33.715899999999998</v>
      </c>
      <c r="EV158">
        <v>620.70600000000002</v>
      </c>
      <c r="EW158">
        <v>0</v>
      </c>
      <c r="EX158">
        <v>49.925600000000003</v>
      </c>
      <c r="EY158">
        <v>266.11399999999998</v>
      </c>
      <c r="EZ158">
        <v>0</v>
      </c>
      <c r="FA158">
        <v>-276.53800000000001</v>
      </c>
      <c r="FB158">
        <v>0</v>
      </c>
      <c r="FC158">
        <v>0</v>
      </c>
      <c r="FD158">
        <v>110.404</v>
      </c>
      <c r="FE158">
        <v>313.87200000000001</v>
      </c>
      <c r="FF158">
        <v>391.38499999999999</v>
      </c>
      <c r="FG158">
        <v>27.673200000000001</v>
      </c>
      <c r="FH158">
        <v>1503.54</v>
      </c>
      <c r="FI158">
        <v>0</v>
      </c>
      <c r="FJ158">
        <v>0</v>
      </c>
      <c r="FK158">
        <v>0</v>
      </c>
      <c r="FL158">
        <v>0</v>
      </c>
      <c r="FM158">
        <v>0</v>
      </c>
      <c r="FN158">
        <v>331.80200000000002</v>
      </c>
      <c r="FO158">
        <v>0</v>
      </c>
      <c r="FP158">
        <v>24.962800000000001</v>
      </c>
      <c r="FQ158">
        <v>129.88</v>
      </c>
      <c r="FR158">
        <v>-92.179299999999998</v>
      </c>
      <c r="FS158">
        <v>55.201799999999999</v>
      </c>
      <c r="FT158">
        <v>157.37200000000001</v>
      </c>
      <c r="FU158">
        <v>195.69200000000001</v>
      </c>
      <c r="FV158">
        <v>13.836600000000001</v>
      </c>
      <c r="FW158">
        <v>816.56799999999998</v>
      </c>
      <c r="FX158">
        <v>0</v>
      </c>
      <c r="FY158">
        <v>0</v>
      </c>
      <c r="FZ158">
        <v>0</v>
      </c>
      <c r="GA158">
        <v>0</v>
      </c>
      <c r="GB158">
        <v>2.5240999999999998</v>
      </c>
      <c r="GC158">
        <v>3828.05</v>
      </c>
      <c r="GD158">
        <v>1569.52</v>
      </c>
      <c r="GE158">
        <v>41.000500000000002</v>
      </c>
      <c r="GF158">
        <v>2.5240999999999998</v>
      </c>
      <c r="GG158">
        <v>3828.05</v>
      </c>
      <c r="GH158">
        <v>1557.57</v>
      </c>
      <c r="GI158">
        <v>40.688299999999998</v>
      </c>
      <c r="GJ158">
        <v>0</v>
      </c>
      <c r="GK158">
        <v>0</v>
      </c>
      <c r="GN158" t="s">
        <v>1021</v>
      </c>
    </row>
    <row r="159" spans="1:196" x14ac:dyDescent="0.3">
      <c r="A159" s="110">
        <v>45981.701655092591</v>
      </c>
      <c r="B159" t="s">
        <v>1022</v>
      </c>
      <c r="D159">
        <v>3</v>
      </c>
      <c r="E159">
        <v>1</v>
      </c>
      <c r="F159">
        <v>2100</v>
      </c>
      <c r="G159" t="s">
        <v>452</v>
      </c>
      <c r="H159" t="s">
        <v>453</v>
      </c>
      <c r="I159">
        <v>0.75</v>
      </c>
      <c r="J159">
        <v>0.78</v>
      </c>
      <c r="K159">
        <v>4.4400000000000004</v>
      </c>
      <c r="L159" t="s">
        <v>688</v>
      </c>
      <c r="M159">
        <v>971.78899999999999</v>
      </c>
      <c r="N159">
        <v>0</v>
      </c>
      <c r="O159">
        <v>276.71899999999999</v>
      </c>
      <c r="P159">
        <v>1361.43</v>
      </c>
      <c r="Q159">
        <v>0</v>
      </c>
      <c r="R159">
        <v>-3853.61</v>
      </c>
      <c r="S159">
        <v>0</v>
      </c>
      <c r="T159">
        <v>0</v>
      </c>
      <c r="U159">
        <v>505.55700000000002</v>
      </c>
      <c r="V159">
        <v>1969.03</v>
      </c>
      <c r="W159">
        <v>2025.88</v>
      </c>
      <c r="X159">
        <v>119.621</v>
      </c>
      <c r="Y159">
        <v>3376.42</v>
      </c>
      <c r="Z159">
        <v>2609.9299999999998</v>
      </c>
      <c r="AB159">
        <v>0</v>
      </c>
      <c r="AC159">
        <v>0</v>
      </c>
      <c r="AD159">
        <v>0</v>
      </c>
      <c r="AE159">
        <v>0</v>
      </c>
      <c r="AF159">
        <v>0</v>
      </c>
      <c r="AG159">
        <v>0</v>
      </c>
      <c r="AH159">
        <v>3.96</v>
      </c>
      <c r="AI159">
        <v>0</v>
      </c>
      <c r="AJ159">
        <v>0.88</v>
      </c>
      <c r="AK159">
        <v>4.37</v>
      </c>
      <c r="AL159">
        <v>0</v>
      </c>
      <c r="AM159">
        <v>-5.84</v>
      </c>
      <c r="AN159">
        <v>0</v>
      </c>
      <c r="AO159">
        <v>0</v>
      </c>
      <c r="AP159">
        <v>1.79</v>
      </c>
      <c r="AQ159">
        <v>6.17</v>
      </c>
      <c r="AR159">
        <v>6.7</v>
      </c>
      <c r="AS159">
        <v>0.42</v>
      </c>
      <c r="AT159">
        <v>18.45</v>
      </c>
      <c r="AU159">
        <v>9.2100000000000009</v>
      </c>
      <c r="AV159">
        <v>1.56</v>
      </c>
      <c r="AW159">
        <v>0</v>
      </c>
      <c r="AX159">
        <v>0.22</v>
      </c>
      <c r="AY159">
        <v>1.07</v>
      </c>
      <c r="AZ159">
        <v>-0.88</v>
      </c>
      <c r="BA159">
        <v>0</v>
      </c>
      <c r="BB159">
        <v>0</v>
      </c>
      <c r="BC159">
        <v>0.5</v>
      </c>
      <c r="BD159">
        <v>1.42</v>
      </c>
      <c r="BE159">
        <v>1.76</v>
      </c>
      <c r="BF159">
        <v>0.12</v>
      </c>
      <c r="BG159">
        <v>5.77</v>
      </c>
      <c r="BH159">
        <v>0.36796000000000001</v>
      </c>
      <c r="BI159">
        <v>0</v>
      </c>
      <c r="BJ159">
        <v>3.1598399999999999E-2</v>
      </c>
      <c r="BK159">
        <v>0.128827</v>
      </c>
      <c r="BL159">
        <v>0</v>
      </c>
      <c r="BM159">
        <v>-7.3240099999999997E-3</v>
      </c>
      <c r="BN159">
        <v>0</v>
      </c>
      <c r="BO159">
        <v>0</v>
      </c>
      <c r="BP159">
        <v>5.8625900000000002E-2</v>
      </c>
      <c r="BQ159">
        <v>0.148891</v>
      </c>
      <c r="BR159">
        <v>0.24510499999999999</v>
      </c>
      <c r="BS159">
        <v>2.02483E-2</v>
      </c>
      <c r="BT159">
        <v>0.99393200000000004</v>
      </c>
      <c r="BU159">
        <v>0.52838600000000002</v>
      </c>
      <c r="BV159">
        <v>1151.74</v>
      </c>
      <c r="BW159">
        <v>0</v>
      </c>
      <c r="BX159">
        <v>276.71899999999999</v>
      </c>
      <c r="BY159">
        <v>1340.55</v>
      </c>
      <c r="BZ159">
        <v>-3853.61</v>
      </c>
      <c r="CA159">
        <v>505.55700000000002</v>
      </c>
      <c r="CB159">
        <v>1973.28</v>
      </c>
      <c r="CC159">
        <v>2025.88</v>
      </c>
      <c r="CD159">
        <v>119.621</v>
      </c>
      <c r="CE159">
        <v>3539.74</v>
      </c>
      <c r="CF159">
        <v>2769.01</v>
      </c>
      <c r="CH159">
        <v>0</v>
      </c>
      <c r="CI159">
        <v>0</v>
      </c>
      <c r="CJ159">
        <v>0</v>
      </c>
      <c r="CK159">
        <v>0</v>
      </c>
      <c r="CL159">
        <v>0</v>
      </c>
      <c r="CM159">
        <v>4.78</v>
      </c>
      <c r="CN159">
        <v>0</v>
      </c>
      <c r="CO159">
        <v>0.88</v>
      </c>
      <c r="CP159">
        <v>4.3</v>
      </c>
      <c r="CQ159">
        <v>-5.82</v>
      </c>
      <c r="CR159">
        <v>1.79</v>
      </c>
      <c r="CS159">
        <v>6.18</v>
      </c>
      <c r="CT159">
        <v>6.7</v>
      </c>
      <c r="CU159">
        <v>0.42</v>
      </c>
      <c r="CV159">
        <v>19.23</v>
      </c>
      <c r="CW159">
        <v>9.9600000000000009</v>
      </c>
      <c r="CX159">
        <v>1.85</v>
      </c>
      <c r="CY159">
        <v>0</v>
      </c>
      <c r="CZ159">
        <v>0.22</v>
      </c>
      <c r="DA159">
        <v>5.22</v>
      </c>
      <c r="DB159">
        <v>-0.88</v>
      </c>
      <c r="DC159">
        <v>0.5</v>
      </c>
      <c r="DD159">
        <v>1.42</v>
      </c>
      <c r="DE159">
        <v>1.76</v>
      </c>
      <c r="DF159">
        <v>0.12</v>
      </c>
      <c r="DG159">
        <v>10.210000000000001</v>
      </c>
      <c r="DH159">
        <v>0.45791500000000002</v>
      </c>
      <c r="DI159">
        <v>0</v>
      </c>
      <c r="DJ159">
        <v>3.1598399999999999E-2</v>
      </c>
      <c r="DK159">
        <v>0.12568499999999999</v>
      </c>
      <c r="DL159">
        <v>-7.3240099999999997E-3</v>
      </c>
      <c r="DM159">
        <v>5.8625900000000002E-2</v>
      </c>
      <c r="DN159">
        <v>0.14918899999999999</v>
      </c>
      <c r="DO159">
        <v>0.24510499999999999</v>
      </c>
      <c r="DP159">
        <v>2.02483E-2</v>
      </c>
      <c r="DQ159">
        <v>1.08104</v>
      </c>
      <c r="DR159">
        <v>0.61519900000000005</v>
      </c>
      <c r="DS159" t="s">
        <v>908</v>
      </c>
      <c r="DT159" t="s">
        <v>700</v>
      </c>
      <c r="DU159" t="s">
        <v>909</v>
      </c>
      <c r="DV159" t="s">
        <v>455</v>
      </c>
      <c r="DW159">
        <v>8.7110999999999994E-2</v>
      </c>
      <c r="DX159">
        <v>8.6813000000000001E-2</v>
      </c>
      <c r="EC159">
        <v>9.2100000000000009</v>
      </c>
      <c r="ED159">
        <v>0</v>
      </c>
      <c r="EE159">
        <v>9.9600000000000009</v>
      </c>
      <c r="EF159">
        <v>0</v>
      </c>
      <c r="EG159">
        <v>2.85</v>
      </c>
      <c r="EH159">
        <v>0</v>
      </c>
      <c r="EI159">
        <v>2.13</v>
      </c>
      <c r="EJ159">
        <v>5.16</v>
      </c>
      <c r="EK159">
        <v>1</v>
      </c>
      <c r="EL159">
        <v>1</v>
      </c>
      <c r="EM159">
        <v>2.4388000000000001</v>
      </c>
      <c r="EP159">
        <v>1</v>
      </c>
      <c r="EQ159">
        <v>1</v>
      </c>
      <c r="ER159">
        <v>26.428000000000001</v>
      </c>
      <c r="ES159">
        <v>26.783999999999999</v>
      </c>
      <c r="ET159">
        <v>26.385400000000001</v>
      </c>
      <c r="EU159">
        <v>26.740200000000002</v>
      </c>
      <c r="EV159">
        <v>347.03300000000002</v>
      </c>
      <c r="EW159">
        <v>0</v>
      </c>
      <c r="EX159">
        <v>49.925600000000003</v>
      </c>
      <c r="EY159">
        <v>237.809</v>
      </c>
      <c r="EZ159">
        <v>0</v>
      </c>
      <c r="FA159">
        <v>-294.59500000000003</v>
      </c>
      <c r="FB159">
        <v>0</v>
      </c>
      <c r="FC159">
        <v>0</v>
      </c>
      <c r="FD159">
        <v>110.404</v>
      </c>
      <c r="FE159">
        <v>314.56400000000002</v>
      </c>
      <c r="FF159">
        <v>391.38499999999999</v>
      </c>
      <c r="FG159">
        <v>27.673200000000001</v>
      </c>
      <c r="FH159">
        <v>1184.2</v>
      </c>
      <c r="FI159">
        <v>0</v>
      </c>
      <c r="FJ159">
        <v>0</v>
      </c>
      <c r="FK159">
        <v>0</v>
      </c>
      <c r="FL159">
        <v>0</v>
      </c>
      <c r="FM159">
        <v>0</v>
      </c>
      <c r="FN159">
        <v>208.39599999999999</v>
      </c>
      <c r="FO159">
        <v>0</v>
      </c>
      <c r="FP159">
        <v>24.962800000000001</v>
      </c>
      <c r="FQ159">
        <v>117.273</v>
      </c>
      <c r="FR159">
        <v>-98.198300000000003</v>
      </c>
      <c r="FS159">
        <v>55.201799999999999</v>
      </c>
      <c r="FT159">
        <v>157.52600000000001</v>
      </c>
      <c r="FU159">
        <v>195.69200000000001</v>
      </c>
      <c r="FV159">
        <v>13.836600000000001</v>
      </c>
      <c r="FW159">
        <v>674.69100000000003</v>
      </c>
      <c r="FX159">
        <v>0</v>
      </c>
      <c r="FY159">
        <v>0</v>
      </c>
      <c r="FZ159">
        <v>0</v>
      </c>
      <c r="GA159">
        <v>0</v>
      </c>
      <c r="GB159">
        <v>2.4388000000000001</v>
      </c>
      <c r="GC159">
        <v>3854.73</v>
      </c>
      <c r="GD159">
        <v>1610.88</v>
      </c>
      <c r="GE159">
        <v>41.789700000000003</v>
      </c>
      <c r="GF159">
        <v>2.4388000000000001</v>
      </c>
      <c r="GG159">
        <v>3854.73</v>
      </c>
      <c r="GH159">
        <v>1615.85</v>
      </c>
      <c r="GI159">
        <v>41.918500000000002</v>
      </c>
      <c r="GJ159">
        <v>0</v>
      </c>
      <c r="GK159">
        <v>0</v>
      </c>
      <c r="GN159" t="s">
        <v>1023</v>
      </c>
    </row>
    <row r="160" spans="1:196" x14ac:dyDescent="0.3">
      <c r="A160" s="110">
        <v>45981.702418981484</v>
      </c>
      <c r="B160" t="s">
        <v>1024</v>
      </c>
      <c r="D160">
        <v>4</v>
      </c>
      <c r="E160">
        <v>1</v>
      </c>
      <c r="F160">
        <v>2100</v>
      </c>
      <c r="G160" t="s">
        <v>452</v>
      </c>
      <c r="H160" t="s">
        <v>453</v>
      </c>
      <c r="I160">
        <v>0.62</v>
      </c>
      <c r="J160">
        <v>0.57999999999999996</v>
      </c>
      <c r="K160">
        <v>4.1399999999999997</v>
      </c>
      <c r="L160">
        <v>48</v>
      </c>
      <c r="M160">
        <v>1511.23</v>
      </c>
      <c r="N160">
        <v>51.896900000000002</v>
      </c>
      <c r="O160">
        <v>277.42</v>
      </c>
      <c r="P160">
        <v>1356.35</v>
      </c>
      <c r="Q160">
        <v>0</v>
      </c>
      <c r="R160">
        <v>-4070.87</v>
      </c>
      <c r="S160">
        <v>0</v>
      </c>
      <c r="T160">
        <v>0</v>
      </c>
      <c r="U160">
        <v>505.55700000000002</v>
      </c>
      <c r="V160">
        <v>1991.23</v>
      </c>
      <c r="W160">
        <v>2025.88</v>
      </c>
      <c r="X160">
        <v>119.621</v>
      </c>
      <c r="Y160">
        <v>3768.32</v>
      </c>
      <c r="Z160">
        <v>3196.9</v>
      </c>
      <c r="AA160">
        <v>31.740300000000001</v>
      </c>
      <c r="AB160">
        <v>0</v>
      </c>
      <c r="AC160">
        <v>0</v>
      </c>
      <c r="AD160">
        <v>0</v>
      </c>
      <c r="AE160">
        <v>0</v>
      </c>
      <c r="AF160">
        <v>0</v>
      </c>
      <c r="AG160">
        <v>0</v>
      </c>
      <c r="AH160">
        <v>5.73</v>
      </c>
      <c r="AI160">
        <v>0.23</v>
      </c>
      <c r="AJ160">
        <v>0.89</v>
      </c>
      <c r="AK160">
        <v>4.32</v>
      </c>
      <c r="AL160">
        <v>0</v>
      </c>
      <c r="AM160">
        <v>-6.27</v>
      </c>
      <c r="AN160">
        <v>0</v>
      </c>
      <c r="AO160">
        <v>0</v>
      </c>
      <c r="AP160">
        <v>1.76</v>
      </c>
      <c r="AQ160">
        <v>6.2</v>
      </c>
      <c r="AR160">
        <v>6.66</v>
      </c>
      <c r="AS160">
        <v>0.42</v>
      </c>
      <c r="AT160">
        <v>19.940000000000001</v>
      </c>
      <c r="AU160">
        <v>11.17</v>
      </c>
      <c r="AV160">
        <v>2.27</v>
      </c>
      <c r="AW160">
        <v>0.04</v>
      </c>
      <c r="AX160">
        <v>0.23</v>
      </c>
      <c r="AY160">
        <v>1.1399999999999999</v>
      </c>
      <c r="AZ160">
        <v>-0.97</v>
      </c>
      <c r="BA160">
        <v>0</v>
      </c>
      <c r="BB160">
        <v>0</v>
      </c>
      <c r="BC160">
        <v>0.5</v>
      </c>
      <c r="BD160">
        <v>1.43</v>
      </c>
      <c r="BE160">
        <v>1.76</v>
      </c>
      <c r="BF160">
        <v>0.12</v>
      </c>
      <c r="BG160">
        <v>6.52</v>
      </c>
      <c r="BH160">
        <v>0.50731099999999996</v>
      </c>
      <c r="BI160">
        <v>0</v>
      </c>
      <c r="BJ160">
        <v>3.1678400000000002E-2</v>
      </c>
      <c r="BK160">
        <v>0.14654600000000001</v>
      </c>
      <c r="BL160">
        <v>0</v>
      </c>
      <c r="BM160">
        <v>-1.0412299999999999E-2</v>
      </c>
      <c r="BN160">
        <v>0</v>
      </c>
      <c r="BO160">
        <v>0</v>
      </c>
      <c r="BP160">
        <v>5.8625900000000002E-2</v>
      </c>
      <c r="BQ160">
        <v>0.14984</v>
      </c>
      <c r="BR160">
        <v>0.24510499999999999</v>
      </c>
      <c r="BS160">
        <v>2.02483E-2</v>
      </c>
      <c r="BT160">
        <v>1.1489400000000001</v>
      </c>
      <c r="BU160">
        <v>0.68553500000000001</v>
      </c>
      <c r="BV160">
        <v>1649.81</v>
      </c>
      <c r="BW160">
        <v>113.352</v>
      </c>
      <c r="BX160">
        <v>277.42</v>
      </c>
      <c r="BY160">
        <v>1308.78</v>
      </c>
      <c r="BZ160">
        <v>-4070.87</v>
      </c>
      <c r="CA160">
        <v>505.55700000000002</v>
      </c>
      <c r="CB160">
        <v>1997.26</v>
      </c>
      <c r="CC160">
        <v>2025.88</v>
      </c>
      <c r="CD160">
        <v>119.621</v>
      </c>
      <c r="CE160">
        <v>3926.82</v>
      </c>
      <c r="CF160">
        <v>3349.37</v>
      </c>
      <c r="CG160">
        <v>66.515000000000001</v>
      </c>
      <c r="CH160">
        <v>0</v>
      </c>
      <c r="CI160">
        <v>0</v>
      </c>
      <c r="CJ160">
        <v>0</v>
      </c>
      <c r="CK160">
        <v>0</v>
      </c>
      <c r="CL160">
        <v>0</v>
      </c>
      <c r="CM160">
        <v>6.29</v>
      </c>
      <c r="CN160">
        <v>0.44</v>
      </c>
      <c r="CO160">
        <v>0.89</v>
      </c>
      <c r="CP160">
        <v>4.17</v>
      </c>
      <c r="CQ160">
        <v>-6.33</v>
      </c>
      <c r="CR160">
        <v>1.76</v>
      </c>
      <c r="CS160">
        <v>6.22</v>
      </c>
      <c r="CT160">
        <v>6.66</v>
      </c>
      <c r="CU160">
        <v>0.42</v>
      </c>
      <c r="CV160">
        <v>20.52</v>
      </c>
      <c r="CW160">
        <v>11.79</v>
      </c>
      <c r="CX160">
        <v>2.48</v>
      </c>
      <c r="CY160">
        <v>7.0000000000000007E-2</v>
      </c>
      <c r="CZ160">
        <v>0.23</v>
      </c>
      <c r="DA160">
        <v>5.04</v>
      </c>
      <c r="DB160">
        <v>-0.97</v>
      </c>
      <c r="DC160">
        <v>0.5</v>
      </c>
      <c r="DD160">
        <v>1.43</v>
      </c>
      <c r="DE160">
        <v>1.76</v>
      </c>
      <c r="DF160">
        <v>0.12</v>
      </c>
      <c r="DG160">
        <v>10.66</v>
      </c>
      <c r="DH160">
        <v>0.55534099999999997</v>
      </c>
      <c r="DI160">
        <v>0</v>
      </c>
      <c r="DJ160">
        <v>3.1678400000000002E-2</v>
      </c>
      <c r="DK160">
        <v>0.14335100000000001</v>
      </c>
      <c r="DL160">
        <v>-1.0412299999999999E-2</v>
      </c>
      <c r="DM160">
        <v>5.8625900000000002E-2</v>
      </c>
      <c r="DN160">
        <v>0.15032200000000001</v>
      </c>
      <c r="DO160">
        <v>0.24510499999999999</v>
      </c>
      <c r="DP160">
        <v>2.02483E-2</v>
      </c>
      <c r="DQ160">
        <v>1.1942600000000001</v>
      </c>
      <c r="DR160">
        <v>0.73036999999999996</v>
      </c>
      <c r="DS160" t="s">
        <v>908</v>
      </c>
      <c r="DT160" t="s">
        <v>700</v>
      </c>
      <c r="DU160" t="s">
        <v>909</v>
      </c>
      <c r="DV160" t="s">
        <v>455</v>
      </c>
      <c r="DW160">
        <v>4.5316700000000001E-2</v>
      </c>
      <c r="DX160">
        <v>4.4834800000000001E-2</v>
      </c>
      <c r="EC160">
        <v>11.17</v>
      </c>
      <c r="ED160">
        <v>0</v>
      </c>
      <c r="EE160">
        <v>11.79</v>
      </c>
      <c r="EF160">
        <v>0</v>
      </c>
      <c r="EG160">
        <v>3.68</v>
      </c>
      <c r="EH160">
        <v>0</v>
      </c>
      <c r="EI160">
        <v>2.84</v>
      </c>
      <c r="EJ160">
        <v>4.9800000000000004</v>
      </c>
      <c r="EK160">
        <v>1</v>
      </c>
      <c r="EL160">
        <v>1</v>
      </c>
      <c r="EM160">
        <v>2.4405999999999999</v>
      </c>
      <c r="EP160">
        <v>1</v>
      </c>
      <c r="EQ160">
        <v>1</v>
      </c>
      <c r="ER160">
        <v>22.881</v>
      </c>
      <c r="ES160">
        <v>23.164000000000001</v>
      </c>
      <c r="ET160">
        <v>22.879000000000001</v>
      </c>
      <c r="EU160">
        <v>23.162299999999998</v>
      </c>
      <c r="EV160">
        <v>504.36700000000002</v>
      </c>
      <c r="EW160">
        <v>7.9239899999999999</v>
      </c>
      <c r="EX160">
        <v>50.052</v>
      </c>
      <c r="EY160">
        <v>253.054</v>
      </c>
      <c r="EZ160">
        <v>0</v>
      </c>
      <c r="FA160">
        <v>-323.601</v>
      </c>
      <c r="FB160">
        <v>0</v>
      </c>
      <c r="FC160">
        <v>0</v>
      </c>
      <c r="FD160">
        <v>110.404</v>
      </c>
      <c r="FE160">
        <v>316.96899999999999</v>
      </c>
      <c r="FF160">
        <v>391.38499999999999</v>
      </c>
      <c r="FG160">
        <v>27.673200000000001</v>
      </c>
      <c r="FH160">
        <v>1338.23</v>
      </c>
      <c r="FI160">
        <v>0</v>
      </c>
      <c r="FJ160">
        <v>0</v>
      </c>
      <c r="FK160">
        <v>0</v>
      </c>
      <c r="FL160">
        <v>0</v>
      </c>
      <c r="FM160">
        <v>0</v>
      </c>
      <c r="FN160">
        <v>277.79500000000002</v>
      </c>
      <c r="FO160">
        <v>7.3807900000000002</v>
      </c>
      <c r="FP160">
        <v>25.026</v>
      </c>
      <c r="FQ160">
        <v>120.94</v>
      </c>
      <c r="FR160">
        <v>-107.867</v>
      </c>
      <c r="FS160">
        <v>55.201799999999999</v>
      </c>
      <c r="FT160">
        <v>158.90799999999999</v>
      </c>
      <c r="FU160">
        <v>195.69200000000001</v>
      </c>
      <c r="FV160">
        <v>13.836600000000001</v>
      </c>
      <c r="FW160">
        <v>746.91399999999999</v>
      </c>
      <c r="FX160">
        <v>0</v>
      </c>
      <c r="FY160">
        <v>0</v>
      </c>
      <c r="FZ160">
        <v>0</v>
      </c>
      <c r="GA160">
        <v>0</v>
      </c>
      <c r="GB160">
        <v>2.4405999999999999</v>
      </c>
      <c r="GC160">
        <v>4072.06</v>
      </c>
      <c r="GD160">
        <v>1679.87</v>
      </c>
      <c r="GE160">
        <v>41.253599999999999</v>
      </c>
      <c r="GF160">
        <v>2.4405999999999999</v>
      </c>
      <c r="GG160">
        <v>4072.06</v>
      </c>
      <c r="GH160">
        <v>1654.44</v>
      </c>
      <c r="GI160">
        <v>40.629199999999997</v>
      </c>
      <c r="GJ160">
        <v>0</v>
      </c>
      <c r="GK160">
        <v>0</v>
      </c>
      <c r="GN160" t="s">
        <v>1025</v>
      </c>
    </row>
    <row r="161" spans="1:196" x14ac:dyDescent="0.3">
      <c r="A161" s="110">
        <v>45981.7031712963</v>
      </c>
      <c r="B161" t="s">
        <v>1026</v>
      </c>
      <c r="D161">
        <v>5</v>
      </c>
      <c r="E161">
        <v>1</v>
      </c>
      <c r="F161">
        <v>2100</v>
      </c>
      <c r="G161" t="s">
        <v>452</v>
      </c>
      <c r="H161" t="s">
        <v>453</v>
      </c>
      <c r="I161">
        <v>0.64</v>
      </c>
      <c r="J161">
        <v>0.66</v>
      </c>
      <c r="K161">
        <v>4.47</v>
      </c>
      <c r="L161" t="s">
        <v>688</v>
      </c>
      <c r="M161">
        <v>860.70100000000002</v>
      </c>
      <c r="N161">
        <v>0</v>
      </c>
      <c r="O161">
        <v>275.22300000000001</v>
      </c>
      <c r="P161">
        <v>1374.86</v>
      </c>
      <c r="Q161">
        <v>0</v>
      </c>
      <c r="R161">
        <v>-3778.39</v>
      </c>
      <c r="S161">
        <v>0</v>
      </c>
      <c r="T161">
        <v>0</v>
      </c>
      <c r="U161">
        <v>505.55700000000002</v>
      </c>
      <c r="V161">
        <v>1969.49</v>
      </c>
      <c r="W161">
        <v>2025.88</v>
      </c>
      <c r="X161">
        <v>119.621</v>
      </c>
      <c r="Y161">
        <v>3352.95</v>
      </c>
      <c r="Z161">
        <v>2510.79</v>
      </c>
      <c r="AB161">
        <v>0</v>
      </c>
      <c r="AC161">
        <v>0</v>
      </c>
      <c r="AD161">
        <v>0</v>
      </c>
      <c r="AE161">
        <v>0</v>
      </c>
      <c r="AF161">
        <v>0</v>
      </c>
      <c r="AG161">
        <v>0</v>
      </c>
      <c r="AH161">
        <v>3.23</v>
      </c>
      <c r="AI161">
        <v>0</v>
      </c>
      <c r="AJ161">
        <v>0.88</v>
      </c>
      <c r="AK161">
        <v>4.3899999999999997</v>
      </c>
      <c r="AL161">
        <v>0</v>
      </c>
      <c r="AM161">
        <v>-6.02</v>
      </c>
      <c r="AN161">
        <v>0</v>
      </c>
      <c r="AO161">
        <v>0</v>
      </c>
      <c r="AP161">
        <v>1.78</v>
      </c>
      <c r="AQ161">
        <v>6.2</v>
      </c>
      <c r="AR161">
        <v>6.7</v>
      </c>
      <c r="AS161">
        <v>0.42</v>
      </c>
      <c r="AT161">
        <v>17.579999999999998</v>
      </c>
      <c r="AU161">
        <v>8.5</v>
      </c>
      <c r="AV161">
        <v>1.29</v>
      </c>
      <c r="AW161">
        <v>0</v>
      </c>
      <c r="AX161">
        <v>0.22</v>
      </c>
      <c r="AY161">
        <v>1.08</v>
      </c>
      <c r="AZ161">
        <v>-0.94</v>
      </c>
      <c r="BA161">
        <v>0</v>
      </c>
      <c r="BB161">
        <v>0</v>
      </c>
      <c r="BC161">
        <v>0.5</v>
      </c>
      <c r="BD161">
        <v>1.42</v>
      </c>
      <c r="BE161">
        <v>1.76</v>
      </c>
      <c r="BF161">
        <v>0.12</v>
      </c>
      <c r="BG161">
        <v>5.45</v>
      </c>
      <c r="BH161">
        <v>0.27777000000000002</v>
      </c>
      <c r="BI161">
        <v>0</v>
      </c>
      <c r="BJ161">
        <v>3.1427499999999997E-2</v>
      </c>
      <c r="BK161">
        <v>0.12765899999999999</v>
      </c>
      <c r="BL161">
        <v>0</v>
      </c>
      <c r="BM161">
        <v>-1.0965900000000001E-2</v>
      </c>
      <c r="BN161">
        <v>0</v>
      </c>
      <c r="BO161">
        <v>0</v>
      </c>
      <c r="BP161">
        <v>5.8625900000000002E-2</v>
      </c>
      <c r="BQ161">
        <v>0.14896400000000001</v>
      </c>
      <c r="BR161">
        <v>0.24510499999999999</v>
      </c>
      <c r="BS161">
        <v>2.02483E-2</v>
      </c>
      <c r="BT161">
        <v>0.89883400000000002</v>
      </c>
      <c r="BU161">
        <v>0.436857</v>
      </c>
      <c r="BV161">
        <v>1014.88</v>
      </c>
      <c r="BW161">
        <v>0</v>
      </c>
      <c r="BX161">
        <v>275.22300000000001</v>
      </c>
      <c r="BY161">
        <v>1350.46</v>
      </c>
      <c r="BZ161">
        <v>-3778.39</v>
      </c>
      <c r="CA161">
        <v>505.55700000000002</v>
      </c>
      <c r="CB161">
        <v>1974.38</v>
      </c>
      <c r="CC161">
        <v>2025.88</v>
      </c>
      <c r="CD161">
        <v>119.621</v>
      </c>
      <c r="CE161">
        <v>3487.61</v>
      </c>
      <c r="CF161">
        <v>2640.57</v>
      </c>
      <c r="CH161">
        <v>0</v>
      </c>
      <c r="CI161">
        <v>0</v>
      </c>
      <c r="CJ161">
        <v>0</v>
      </c>
      <c r="CK161">
        <v>0</v>
      </c>
      <c r="CL161">
        <v>0</v>
      </c>
      <c r="CM161">
        <v>3.95</v>
      </c>
      <c r="CN161">
        <v>0</v>
      </c>
      <c r="CO161">
        <v>0.88</v>
      </c>
      <c r="CP161">
        <v>4.3099999999999996</v>
      </c>
      <c r="CQ161">
        <v>-6.01</v>
      </c>
      <c r="CR161">
        <v>1.78</v>
      </c>
      <c r="CS161">
        <v>6.21</v>
      </c>
      <c r="CT161">
        <v>6.7</v>
      </c>
      <c r="CU161">
        <v>0.42</v>
      </c>
      <c r="CV161">
        <v>18.239999999999998</v>
      </c>
      <c r="CW161">
        <v>9.14</v>
      </c>
      <c r="CX161">
        <v>1.59</v>
      </c>
      <c r="CY161">
        <v>0</v>
      </c>
      <c r="CZ161">
        <v>0.22</v>
      </c>
      <c r="DA161">
        <v>5.25</v>
      </c>
      <c r="DB161">
        <v>-0.94</v>
      </c>
      <c r="DC161">
        <v>0.5</v>
      </c>
      <c r="DD161">
        <v>1.42</v>
      </c>
      <c r="DE161">
        <v>1.76</v>
      </c>
      <c r="DF161">
        <v>0.12</v>
      </c>
      <c r="DG161">
        <v>9.92</v>
      </c>
      <c r="DH161">
        <v>0.381996</v>
      </c>
      <c r="DI161">
        <v>0</v>
      </c>
      <c r="DJ161">
        <v>3.1427499999999997E-2</v>
      </c>
      <c r="DK161">
        <v>0.12667100000000001</v>
      </c>
      <c r="DL161">
        <v>-1.0965900000000001E-2</v>
      </c>
      <c r="DM161">
        <v>5.8625900000000002E-2</v>
      </c>
      <c r="DN161">
        <v>0.14918200000000001</v>
      </c>
      <c r="DO161">
        <v>0.24510499999999999</v>
      </c>
      <c r="DP161">
        <v>2.02483E-2</v>
      </c>
      <c r="DQ161">
        <v>1.0022899999999999</v>
      </c>
      <c r="DR161">
        <v>0.54009499999999999</v>
      </c>
      <c r="DS161" t="s">
        <v>908</v>
      </c>
      <c r="DT161" t="s">
        <v>700</v>
      </c>
      <c r="DU161" t="s">
        <v>909</v>
      </c>
      <c r="DV161" t="s">
        <v>455</v>
      </c>
      <c r="DW161">
        <v>0.10345600000000001</v>
      </c>
      <c r="DX161">
        <v>0.103238</v>
      </c>
      <c r="EC161">
        <v>8.5</v>
      </c>
      <c r="ED161">
        <v>0</v>
      </c>
      <c r="EE161">
        <v>9.14</v>
      </c>
      <c r="EF161">
        <v>0</v>
      </c>
      <c r="EG161">
        <v>2.59</v>
      </c>
      <c r="EH161">
        <v>0</v>
      </c>
      <c r="EI161">
        <v>1.87</v>
      </c>
      <c r="EJ161">
        <v>5.19</v>
      </c>
      <c r="EK161">
        <v>1</v>
      </c>
      <c r="EL161">
        <v>1</v>
      </c>
      <c r="EM161">
        <v>2.2885</v>
      </c>
      <c r="EP161">
        <v>1</v>
      </c>
      <c r="EQ161">
        <v>1</v>
      </c>
      <c r="ER161">
        <v>29.439</v>
      </c>
      <c r="ES161">
        <v>29.856000000000002</v>
      </c>
      <c r="ET161">
        <v>29.433299999999999</v>
      </c>
      <c r="EU161">
        <v>29.850300000000001</v>
      </c>
      <c r="EV161">
        <v>287.11500000000001</v>
      </c>
      <c r="EW161">
        <v>0</v>
      </c>
      <c r="EX161">
        <v>49.6556</v>
      </c>
      <c r="EY161">
        <v>239.13200000000001</v>
      </c>
      <c r="EZ161">
        <v>0</v>
      </c>
      <c r="FA161">
        <v>-314.99</v>
      </c>
      <c r="FB161">
        <v>0</v>
      </c>
      <c r="FC161">
        <v>0</v>
      </c>
      <c r="FD161">
        <v>110.404</v>
      </c>
      <c r="FE161">
        <v>314.97800000000001</v>
      </c>
      <c r="FF161">
        <v>391.38499999999999</v>
      </c>
      <c r="FG161">
        <v>27.673200000000001</v>
      </c>
      <c r="FH161">
        <v>1105.3499999999999</v>
      </c>
      <c r="FI161">
        <v>0</v>
      </c>
      <c r="FJ161">
        <v>0</v>
      </c>
      <c r="FK161">
        <v>0</v>
      </c>
      <c r="FL161">
        <v>0</v>
      </c>
      <c r="FM161">
        <v>0</v>
      </c>
      <c r="FN161">
        <v>179.48400000000001</v>
      </c>
      <c r="FO161">
        <v>0</v>
      </c>
      <c r="FP161">
        <v>24.8278</v>
      </c>
      <c r="FQ161">
        <v>116.98699999999999</v>
      </c>
      <c r="FR161">
        <v>-104.997</v>
      </c>
      <c r="FS161">
        <v>55.201799999999999</v>
      </c>
      <c r="FT161">
        <v>157.756</v>
      </c>
      <c r="FU161">
        <v>195.69200000000001</v>
      </c>
      <c r="FV161">
        <v>13.836600000000001</v>
      </c>
      <c r="FW161">
        <v>638.79</v>
      </c>
      <c r="FX161">
        <v>0</v>
      </c>
      <c r="FY161">
        <v>0</v>
      </c>
      <c r="FZ161">
        <v>0</v>
      </c>
      <c r="GA161">
        <v>0</v>
      </c>
      <c r="GB161">
        <v>2.2885</v>
      </c>
      <c r="GC161">
        <v>3779.5</v>
      </c>
      <c r="GD161">
        <v>1497.81</v>
      </c>
      <c r="GE161">
        <v>39.629800000000003</v>
      </c>
      <c r="GF161">
        <v>2.2885</v>
      </c>
      <c r="GG161">
        <v>3779.5</v>
      </c>
      <c r="GH161">
        <v>1503.5</v>
      </c>
      <c r="GI161">
        <v>39.780299999999997</v>
      </c>
      <c r="GJ161">
        <v>0</v>
      </c>
      <c r="GK161">
        <v>0</v>
      </c>
      <c r="GN161" t="s">
        <v>1027</v>
      </c>
    </row>
    <row r="162" spans="1:196" x14ac:dyDescent="0.3">
      <c r="A162" s="110">
        <v>45981.703946759262</v>
      </c>
      <c r="B162" t="s">
        <v>1028</v>
      </c>
      <c r="D162">
        <v>6</v>
      </c>
      <c r="E162">
        <v>1</v>
      </c>
      <c r="F162">
        <v>2100</v>
      </c>
      <c r="G162" t="s">
        <v>452</v>
      </c>
      <c r="H162" t="s">
        <v>453</v>
      </c>
      <c r="I162">
        <v>0.17</v>
      </c>
      <c r="J162">
        <v>0.2</v>
      </c>
      <c r="K162">
        <v>3.99</v>
      </c>
      <c r="L162" t="s">
        <v>688</v>
      </c>
      <c r="M162">
        <v>251.71899999999999</v>
      </c>
      <c r="N162">
        <v>39.593200000000003</v>
      </c>
      <c r="O162">
        <v>280.19900000000001</v>
      </c>
      <c r="P162">
        <v>1040.5899999999999</v>
      </c>
      <c r="Q162">
        <v>0</v>
      </c>
      <c r="R162">
        <v>-4161.79</v>
      </c>
      <c r="S162">
        <v>0</v>
      </c>
      <c r="T162">
        <v>0</v>
      </c>
      <c r="U162">
        <v>505.55700000000002</v>
      </c>
      <c r="V162">
        <v>2007.93</v>
      </c>
      <c r="W162">
        <v>2025.88</v>
      </c>
      <c r="X162">
        <v>119.621</v>
      </c>
      <c r="Y162">
        <v>2109.3000000000002</v>
      </c>
      <c r="Z162">
        <v>1612.11</v>
      </c>
      <c r="AA162">
        <v>15.7118</v>
      </c>
      <c r="AB162">
        <v>0</v>
      </c>
      <c r="AC162">
        <v>0</v>
      </c>
      <c r="AD162">
        <v>0</v>
      </c>
      <c r="AE162">
        <v>0</v>
      </c>
      <c r="AF162">
        <v>0</v>
      </c>
      <c r="AG162">
        <v>0</v>
      </c>
      <c r="AH162">
        <v>1.01</v>
      </c>
      <c r="AI162">
        <v>0.16</v>
      </c>
      <c r="AJ162">
        <v>0.9</v>
      </c>
      <c r="AK162">
        <v>3.28</v>
      </c>
      <c r="AL162">
        <v>0</v>
      </c>
      <c r="AM162">
        <v>-6.36</v>
      </c>
      <c r="AN162">
        <v>0</v>
      </c>
      <c r="AO162">
        <v>0</v>
      </c>
      <c r="AP162">
        <v>1.74</v>
      </c>
      <c r="AQ162">
        <v>6.26</v>
      </c>
      <c r="AR162">
        <v>6.66</v>
      </c>
      <c r="AS162">
        <v>0.42</v>
      </c>
      <c r="AT162">
        <v>14.07</v>
      </c>
      <c r="AU162">
        <v>5.35</v>
      </c>
      <c r="AV162">
        <v>0.48</v>
      </c>
      <c r="AW162">
        <v>0.02</v>
      </c>
      <c r="AX162">
        <v>0.23</v>
      </c>
      <c r="AY162">
        <v>0.8</v>
      </c>
      <c r="AZ162">
        <v>-1.06</v>
      </c>
      <c r="BA162">
        <v>0</v>
      </c>
      <c r="BB162">
        <v>0</v>
      </c>
      <c r="BC162">
        <v>0.5</v>
      </c>
      <c r="BD162">
        <v>1.45</v>
      </c>
      <c r="BE162">
        <v>1.76</v>
      </c>
      <c r="BF162">
        <v>0.12</v>
      </c>
      <c r="BG162">
        <v>4.3</v>
      </c>
      <c r="BH162">
        <v>8.3366800000000005E-2</v>
      </c>
      <c r="BI162">
        <v>3.77429E-3</v>
      </c>
      <c r="BJ162">
        <v>3.1995799999999998E-2</v>
      </c>
      <c r="BK162">
        <v>0.100521</v>
      </c>
      <c r="BL162">
        <v>0</v>
      </c>
      <c r="BM162">
        <v>-1.3713700000000001E-2</v>
      </c>
      <c r="BN162">
        <v>0</v>
      </c>
      <c r="BO162">
        <v>0</v>
      </c>
      <c r="BP162">
        <v>5.8625900000000002E-2</v>
      </c>
      <c r="BQ162">
        <v>0.153803</v>
      </c>
      <c r="BR162">
        <v>0.24510499999999999</v>
      </c>
      <c r="BS162">
        <v>2.02483E-2</v>
      </c>
      <c r="BT162">
        <v>0.68372699999999997</v>
      </c>
      <c r="BU162">
        <v>0.21965799999999999</v>
      </c>
      <c r="BV162">
        <v>302.76299999999998</v>
      </c>
      <c r="BW162">
        <v>39.287599999999998</v>
      </c>
      <c r="BX162">
        <v>280.19900000000001</v>
      </c>
      <c r="BY162">
        <v>1024.3900000000001</v>
      </c>
      <c r="BZ162">
        <v>-4161.79</v>
      </c>
      <c r="CA162">
        <v>505.55700000000002</v>
      </c>
      <c r="CB162">
        <v>2011.95</v>
      </c>
      <c r="CC162">
        <v>2025.88</v>
      </c>
      <c r="CD162">
        <v>119.621</v>
      </c>
      <c r="CE162">
        <v>2147.85</v>
      </c>
      <c r="CF162">
        <v>1646.64</v>
      </c>
      <c r="CG162">
        <v>16.755500000000001</v>
      </c>
      <c r="CH162">
        <v>0</v>
      </c>
      <c r="CI162">
        <v>0</v>
      </c>
      <c r="CJ162">
        <v>0</v>
      </c>
      <c r="CK162">
        <v>0</v>
      </c>
      <c r="CL162">
        <v>0</v>
      </c>
      <c r="CM162">
        <v>1.22</v>
      </c>
      <c r="CN162">
        <v>0.17</v>
      </c>
      <c r="CO162">
        <v>0.9</v>
      </c>
      <c r="CP162">
        <v>3.23</v>
      </c>
      <c r="CQ162">
        <v>-6.35</v>
      </c>
      <c r="CR162">
        <v>1.74</v>
      </c>
      <c r="CS162">
        <v>6.28</v>
      </c>
      <c r="CT162">
        <v>6.66</v>
      </c>
      <c r="CU162">
        <v>0.42</v>
      </c>
      <c r="CV162">
        <v>14.27</v>
      </c>
      <c r="CW162">
        <v>5.52</v>
      </c>
      <c r="CX162">
        <v>0.55000000000000004</v>
      </c>
      <c r="CY162">
        <v>0.03</v>
      </c>
      <c r="CZ162">
        <v>0.23</v>
      </c>
      <c r="DA162">
        <v>4.71</v>
      </c>
      <c r="DB162">
        <v>-1.06</v>
      </c>
      <c r="DC162">
        <v>0.5</v>
      </c>
      <c r="DD162">
        <v>1.45</v>
      </c>
      <c r="DE162">
        <v>1.76</v>
      </c>
      <c r="DF162">
        <v>0.12</v>
      </c>
      <c r="DG162">
        <v>8.2899999999999991</v>
      </c>
      <c r="DH162">
        <v>0.104953</v>
      </c>
      <c r="DI162">
        <v>4.10298E-3</v>
      </c>
      <c r="DJ162">
        <v>3.1995799999999998E-2</v>
      </c>
      <c r="DK162">
        <v>0.10015400000000001</v>
      </c>
      <c r="DL162">
        <v>-1.3713700000000001E-2</v>
      </c>
      <c r="DM162">
        <v>5.8625900000000002E-2</v>
      </c>
      <c r="DN162">
        <v>0.15395300000000001</v>
      </c>
      <c r="DO162">
        <v>0.24510499999999999</v>
      </c>
      <c r="DP162">
        <v>2.02483E-2</v>
      </c>
      <c r="DQ162">
        <v>0.70542400000000005</v>
      </c>
      <c r="DR162">
        <v>0.241206</v>
      </c>
      <c r="DS162" t="s">
        <v>908</v>
      </c>
      <c r="DT162" t="s">
        <v>700</v>
      </c>
      <c r="DU162" t="s">
        <v>909</v>
      </c>
      <c r="DV162" t="s">
        <v>455</v>
      </c>
      <c r="DW162">
        <v>2.1697399999999999E-2</v>
      </c>
      <c r="DX162">
        <v>2.1548000000000001E-2</v>
      </c>
      <c r="EC162">
        <v>5.35</v>
      </c>
      <c r="ED162">
        <v>0</v>
      </c>
      <c r="EE162">
        <v>5.52</v>
      </c>
      <c r="EF162">
        <v>0</v>
      </c>
      <c r="EG162">
        <v>1.53</v>
      </c>
      <c r="EH162">
        <v>0</v>
      </c>
      <c r="EI162">
        <v>0.87</v>
      </c>
      <c r="EJ162">
        <v>4.6500000000000004</v>
      </c>
      <c r="EK162">
        <v>1</v>
      </c>
      <c r="EL162">
        <v>1</v>
      </c>
      <c r="EM162">
        <v>2.4773999999999998</v>
      </c>
      <c r="EP162">
        <v>1</v>
      </c>
      <c r="EQ162">
        <v>1</v>
      </c>
      <c r="ER162">
        <v>27.963000000000001</v>
      </c>
      <c r="ES162">
        <v>28.35</v>
      </c>
      <c r="ET162">
        <v>27.828399999999998</v>
      </c>
      <c r="EU162">
        <v>28.212599999999998</v>
      </c>
      <c r="EV162">
        <v>105.629</v>
      </c>
      <c r="EW162">
        <v>5.5556900000000002</v>
      </c>
      <c r="EX162">
        <v>50.5535</v>
      </c>
      <c r="EY162">
        <v>177.489</v>
      </c>
      <c r="EZ162">
        <v>0</v>
      </c>
      <c r="FA162">
        <v>-353.66500000000002</v>
      </c>
      <c r="FB162">
        <v>0</v>
      </c>
      <c r="FC162">
        <v>0</v>
      </c>
      <c r="FD162">
        <v>110.404</v>
      </c>
      <c r="FE162">
        <v>321.55799999999999</v>
      </c>
      <c r="FF162">
        <v>391.38499999999999</v>
      </c>
      <c r="FG162">
        <v>27.673200000000001</v>
      </c>
      <c r="FH162">
        <v>836.58100000000002</v>
      </c>
      <c r="FI162">
        <v>0</v>
      </c>
      <c r="FJ162">
        <v>0</v>
      </c>
      <c r="FK162">
        <v>0</v>
      </c>
      <c r="FL162">
        <v>0</v>
      </c>
      <c r="FM162">
        <v>0</v>
      </c>
      <c r="FN162">
        <v>63.015900000000002</v>
      </c>
      <c r="FO162">
        <v>2.9720499999999999</v>
      </c>
      <c r="FP162">
        <v>25.276800000000001</v>
      </c>
      <c r="FQ162">
        <v>87.382999999999996</v>
      </c>
      <c r="FR162">
        <v>-117.88800000000001</v>
      </c>
      <c r="FS162">
        <v>55.201799999999999</v>
      </c>
      <c r="FT162">
        <v>161.01300000000001</v>
      </c>
      <c r="FU162">
        <v>195.69200000000001</v>
      </c>
      <c r="FV162">
        <v>13.836600000000001</v>
      </c>
      <c r="FW162">
        <v>486.50299999999999</v>
      </c>
      <c r="FX162">
        <v>0</v>
      </c>
      <c r="FY162">
        <v>0</v>
      </c>
      <c r="FZ162">
        <v>0</v>
      </c>
      <c r="GA162">
        <v>0</v>
      </c>
      <c r="GB162">
        <v>2.4773999999999998</v>
      </c>
      <c r="GC162">
        <v>4163.01</v>
      </c>
      <c r="GD162">
        <v>1819.86</v>
      </c>
      <c r="GE162">
        <v>43.715000000000003</v>
      </c>
      <c r="GF162">
        <v>2.4773999999999998</v>
      </c>
      <c r="GG162">
        <v>4163.01</v>
      </c>
      <c r="GH162">
        <v>1825.21</v>
      </c>
      <c r="GI162">
        <v>43.843600000000002</v>
      </c>
      <c r="GJ162">
        <v>0</v>
      </c>
      <c r="GK162">
        <v>0</v>
      </c>
      <c r="GN162" t="s">
        <v>1029</v>
      </c>
    </row>
    <row r="163" spans="1:196" x14ac:dyDescent="0.3">
      <c r="A163" s="110">
        <v>45981.704687500001</v>
      </c>
      <c r="B163" t="s">
        <v>1030</v>
      </c>
      <c r="D163">
        <v>7</v>
      </c>
      <c r="E163">
        <v>1</v>
      </c>
      <c r="F163">
        <v>2100</v>
      </c>
      <c r="G163" t="s">
        <v>452</v>
      </c>
      <c r="H163" t="s">
        <v>453</v>
      </c>
      <c r="I163">
        <v>0.18</v>
      </c>
      <c r="J163">
        <v>0.2</v>
      </c>
      <c r="K163">
        <v>3.95</v>
      </c>
      <c r="L163" t="s">
        <v>688</v>
      </c>
      <c r="M163">
        <v>200.35900000000001</v>
      </c>
      <c r="N163">
        <v>88.140699999999995</v>
      </c>
      <c r="O163">
        <v>279.63499999999999</v>
      </c>
      <c r="P163">
        <v>1008.62</v>
      </c>
      <c r="Q163">
        <v>0</v>
      </c>
      <c r="R163">
        <v>-3737.19</v>
      </c>
      <c r="S163">
        <v>0</v>
      </c>
      <c r="T163">
        <v>0</v>
      </c>
      <c r="U163">
        <v>505.55700000000002</v>
      </c>
      <c r="V163">
        <v>2016.85</v>
      </c>
      <c r="W163">
        <v>2025.88</v>
      </c>
      <c r="X163">
        <v>119.621</v>
      </c>
      <c r="Y163">
        <v>2507.48</v>
      </c>
      <c r="Z163">
        <v>1576.76</v>
      </c>
      <c r="AA163">
        <v>39.975000000000001</v>
      </c>
      <c r="AB163">
        <v>0</v>
      </c>
      <c r="AC163">
        <v>0</v>
      </c>
      <c r="AD163">
        <v>0</v>
      </c>
      <c r="AE163">
        <v>0</v>
      </c>
      <c r="AF163">
        <v>0</v>
      </c>
      <c r="AG163">
        <v>0</v>
      </c>
      <c r="AH163">
        <v>0.68</v>
      </c>
      <c r="AI163">
        <v>0.48</v>
      </c>
      <c r="AJ163">
        <v>0.89</v>
      </c>
      <c r="AK163">
        <v>3.17</v>
      </c>
      <c r="AL163">
        <v>0</v>
      </c>
      <c r="AM163">
        <v>-5.74</v>
      </c>
      <c r="AN163">
        <v>0</v>
      </c>
      <c r="AO163">
        <v>0</v>
      </c>
      <c r="AP163">
        <v>1.8</v>
      </c>
      <c r="AQ163">
        <v>6.47</v>
      </c>
      <c r="AR163">
        <v>6.71</v>
      </c>
      <c r="AS163">
        <v>0.42</v>
      </c>
      <c r="AT163">
        <v>14.88</v>
      </c>
      <c r="AU163">
        <v>5.22</v>
      </c>
      <c r="AV163">
        <v>0.33</v>
      </c>
      <c r="AW163">
        <v>0.06</v>
      </c>
      <c r="AX163">
        <v>0.23</v>
      </c>
      <c r="AY163">
        <v>0.78</v>
      </c>
      <c r="AZ163">
        <v>-1</v>
      </c>
      <c r="BA163">
        <v>0</v>
      </c>
      <c r="BB163">
        <v>0</v>
      </c>
      <c r="BC163">
        <v>0.5</v>
      </c>
      <c r="BD163">
        <v>1.45</v>
      </c>
      <c r="BE163">
        <v>1.76</v>
      </c>
      <c r="BF163">
        <v>0.12</v>
      </c>
      <c r="BG163">
        <v>4.2300000000000004</v>
      </c>
      <c r="BH163">
        <v>3.1261499999999998E-2</v>
      </c>
      <c r="BI163">
        <v>4.6717199999999999E-3</v>
      </c>
      <c r="BJ163">
        <v>3.1931300000000003E-2</v>
      </c>
      <c r="BK163">
        <v>9.8220500000000002E-2</v>
      </c>
      <c r="BL163">
        <v>0</v>
      </c>
      <c r="BM163">
        <v>-1.3454900000000001E-2</v>
      </c>
      <c r="BN163">
        <v>0</v>
      </c>
      <c r="BO163">
        <v>0</v>
      </c>
      <c r="BP163">
        <v>5.8625900000000002E-2</v>
      </c>
      <c r="BQ163">
        <v>0.154865</v>
      </c>
      <c r="BR163">
        <v>0.24510499999999999</v>
      </c>
      <c r="BS163">
        <v>2.02483E-2</v>
      </c>
      <c r="BT163">
        <v>0.63147399999999998</v>
      </c>
      <c r="BU163">
        <v>0.16608500000000001</v>
      </c>
      <c r="BV163">
        <v>246.13499999999999</v>
      </c>
      <c r="BW163">
        <v>100.012</v>
      </c>
      <c r="BX163">
        <v>279.63499999999999</v>
      </c>
      <c r="BY163">
        <v>995.46799999999996</v>
      </c>
      <c r="BZ163">
        <v>-3737.19</v>
      </c>
      <c r="CA163">
        <v>505.55700000000002</v>
      </c>
      <c r="CB163">
        <v>2020.75</v>
      </c>
      <c r="CC163">
        <v>2025.88</v>
      </c>
      <c r="CD163">
        <v>119.621</v>
      </c>
      <c r="CE163">
        <v>2555.87</v>
      </c>
      <c r="CF163">
        <v>1621.25</v>
      </c>
      <c r="CG163">
        <v>48.8673</v>
      </c>
      <c r="CH163">
        <v>0</v>
      </c>
      <c r="CI163">
        <v>0</v>
      </c>
      <c r="CJ163">
        <v>0</v>
      </c>
      <c r="CK163">
        <v>0</v>
      </c>
      <c r="CL163">
        <v>0</v>
      </c>
      <c r="CM163">
        <v>0.86</v>
      </c>
      <c r="CN163">
        <v>0.53</v>
      </c>
      <c r="CO163">
        <v>0.89</v>
      </c>
      <c r="CP163">
        <v>3.12</v>
      </c>
      <c r="CQ163">
        <v>-5.73</v>
      </c>
      <c r="CR163">
        <v>1.8</v>
      </c>
      <c r="CS163">
        <v>6.48</v>
      </c>
      <c r="CT163">
        <v>6.71</v>
      </c>
      <c r="CU163">
        <v>0.42</v>
      </c>
      <c r="CV163">
        <v>15.08</v>
      </c>
      <c r="CW163">
        <v>5.4</v>
      </c>
      <c r="CX163">
        <v>0.4</v>
      </c>
      <c r="CY163">
        <v>7.0000000000000007E-2</v>
      </c>
      <c r="CZ163">
        <v>0.23</v>
      </c>
      <c r="DA163">
        <v>4.6399999999999997</v>
      </c>
      <c r="DB163">
        <v>-1</v>
      </c>
      <c r="DC163">
        <v>0.5</v>
      </c>
      <c r="DD163">
        <v>1.46</v>
      </c>
      <c r="DE163">
        <v>1.76</v>
      </c>
      <c r="DF163">
        <v>0.12</v>
      </c>
      <c r="DG163">
        <v>8.18</v>
      </c>
      <c r="DH163">
        <v>5.1818200000000002E-2</v>
      </c>
      <c r="DI163">
        <v>5.2015500000000001E-3</v>
      </c>
      <c r="DJ163">
        <v>3.1931300000000003E-2</v>
      </c>
      <c r="DK163">
        <v>9.70081E-2</v>
      </c>
      <c r="DL163">
        <v>-1.3454900000000001E-2</v>
      </c>
      <c r="DM163">
        <v>5.8625900000000002E-2</v>
      </c>
      <c r="DN163">
        <v>0.15489700000000001</v>
      </c>
      <c r="DO163">
        <v>0.24510499999999999</v>
      </c>
      <c r="DP163">
        <v>2.02483E-2</v>
      </c>
      <c r="DQ163">
        <v>0.65138099999999999</v>
      </c>
      <c r="DR163">
        <v>0.18595900000000001</v>
      </c>
      <c r="DS163" t="s">
        <v>908</v>
      </c>
      <c r="DT163" t="s">
        <v>700</v>
      </c>
      <c r="DU163" t="s">
        <v>909</v>
      </c>
      <c r="DV163" t="s">
        <v>455</v>
      </c>
      <c r="DW163">
        <v>1.9906299999999998E-2</v>
      </c>
      <c r="DX163">
        <v>1.9874099999999999E-2</v>
      </c>
      <c r="EC163">
        <v>5.22</v>
      </c>
      <c r="ED163">
        <v>0</v>
      </c>
      <c r="EE163">
        <v>5.4</v>
      </c>
      <c r="EF163">
        <v>0</v>
      </c>
      <c r="EG163">
        <v>1.4</v>
      </c>
      <c r="EH163">
        <v>0</v>
      </c>
      <c r="EI163">
        <v>0.76</v>
      </c>
      <c r="EJ163">
        <v>4.58</v>
      </c>
      <c r="EK163">
        <v>1</v>
      </c>
      <c r="EL163">
        <v>1</v>
      </c>
      <c r="EM163">
        <v>2.3512</v>
      </c>
      <c r="EP163">
        <v>1</v>
      </c>
      <c r="EQ163">
        <v>1</v>
      </c>
      <c r="ER163">
        <v>28.382999999999999</v>
      </c>
      <c r="ES163">
        <v>28.779</v>
      </c>
      <c r="ET163">
        <v>28.279599999999999</v>
      </c>
      <c r="EU163">
        <v>28.672999999999998</v>
      </c>
      <c r="EV163">
        <v>73.022599999999997</v>
      </c>
      <c r="EW163">
        <v>12.782</v>
      </c>
      <c r="EX163">
        <v>50.451599999999999</v>
      </c>
      <c r="EY163">
        <v>172.816</v>
      </c>
      <c r="EZ163">
        <v>0</v>
      </c>
      <c r="FA163">
        <v>-333.601</v>
      </c>
      <c r="FB163">
        <v>0</v>
      </c>
      <c r="FC163">
        <v>0</v>
      </c>
      <c r="FD163">
        <v>110.404</v>
      </c>
      <c r="FE163">
        <v>323.04599999999999</v>
      </c>
      <c r="FF163">
        <v>391.38499999999999</v>
      </c>
      <c r="FG163">
        <v>27.673200000000001</v>
      </c>
      <c r="FH163">
        <v>827.97900000000004</v>
      </c>
      <c r="FI163">
        <v>0</v>
      </c>
      <c r="FJ163">
        <v>0</v>
      </c>
      <c r="FK163">
        <v>0</v>
      </c>
      <c r="FL163">
        <v>0</v>
      </c>
      <c r="FM163">
        <v>0</v>
      </c>
      <c r="FN163">
        <v>45.860999999999997</v>
      </c>
      <c r="FO163">
        <v>7.2746300000000002</v>
      </c>
      <c r="FP163">
        <v>25.2258</v>
      </c>
      <c r="FQ163">
        <v>85.084699999999998</v>
      </c>
      <c r="FR163">
        <v>-111.2</v>
      </c>
      <c r="FS163">
        <v>55.201799999999999</v>
      </c>
      <c r="FT163">
        <v>161.74</v>
      </c>
      <c r="FU163">
        <v>195.69200000000001</v>
      </c>
      <c r="FV163">
        <v>13.836600000000001</v>
      </c>
      <c r="FW163">
        <v>478.71699999999998</v>
      </c>
      <c r="FX163">
        <v>0</v>
      </c>
      <c r="FY163">
        <v>0</v>
      </c>
      <c r="FZ163">
        <v>0</v>
      </c>
      <c r="GA163">
        <v>0</v>
      </c>
      <c r="GB163">
        <v>2.3512</v>
      </c>
      <c r="GC163">
        <v>3738.28</v>
      </c>
      <c r="GD163">
        <v>1477.31</v>
      </c>
      <c r="GE163">
        <v>39.518500000000003</v>
      </c>
      <c r="GF163">
        <v>2.3512</v>
      </c>
      <c r="GG163">
        <v>3738.28</v>
      </c>
      <c r="GH163">
        <v>1479.47</v>
      </c>
      <c r="GI163">
        <v>39.576099999999997</v>
      </c>
      <c r="GJ163">
        <v>0</v>
      </c>
      <c r="GK163">
        <v>0</v>
      </c>
      <c r="GN163" t="s">
        <v>1031</v>
      </c>
    </row>
    <row r="164" spans="1:196" x14ac:dyDescent="0.3">
      <c r="A164" s="110">
        <v>45981.705451388887</v>
      </c>
      <c r="B164" t="s">
        <v>1032</v>
      </c>
      <c r="D164">
        <v>8</v>
      </c>
      <c r="E164">
        <v>1</v>
      </c>
      <c r="F164">
        <v>2100</v>
      </c>
      <c r="G164" t="s">
        <v>452</v>
      </c>
      <c r="H164" t="s">
        <v>453</v>
      </c>
      <c r="I164">
        <v>0.45</v>
      </c>
      <c r="J164">
        <v>0.42</v>
      </c>
      <c r="K164">
        <v>3.92</v>
      </c>
      <c r="L164">
        <v>79</v>
      </c>
      <c r="M164">
        <v>220.815</v>
      </c>
      <c r="N164">
        <v>369.64499999999998</v>
      </c>
      <c r="O164">
        <v>280.73099999999999</v>
      </c>
      <c r="P164">
        <v>967.06299999999999</v>
      </c>
      <c r="Q164">
        <v>0</v>
      </c>
      <c r="R164">
        <v>-4216.05</v>
      </c>
      <c r="S164">
        <v>0</v>
      </c>
      <c r="T164">
        <v>0</v>
      </c>
      <c r="U164">
        <v>505.55700000000002</v>
      </c>
      <c r="V164">
        <v>2028.93</v>
      </c>
      <c r="W164">
        <v>2025.88</v>
      </c>
      <c r="X164">
        <v>119.621</v>
      </c>
      <c r="Y164">
        <v>2302.1999999999998</v>
      </c>
      <c r="Z164">
        <v>1838.25</v>
      </c>
      <c r="AA164">
        <v>128.28299999999999</v>
      </c>
      <c r="AB164">
        <v>0</v>
      </c>
      <c r="AC164">
        <v>0</v>
      </c>
      <c r="AD164">
        <v>0</v>
      </c>
      <c r="AE164">
        <v>0</v>
      </c>
      <c r="AF164">
        <v>0</v>
      </c>
      <c r="AG164">
        <v>0</v>
      </c>
      <c r="AH164">
        <v>0.89</v>
      </c>
      <c r="AI164">
        <v>1.28</v>
      </c>
      <c r="AJ164">
        <v>0.9</v>
      </c>
      <c r="AK164">
        <v>3.04</v>
      </c>
      <c r="AL164">
        <v>0</v>
      </c>
      <c r="AM164">
        <v>-6.47</v>
      </c>
      <c r="AN164">
        <v>0</v>
      </c>
      <c r="AO164">
        <v>0</v>
      </c>
      <c r="AP164">
        <v>1.73</v>
      </c>
      <c r="AQ164">
        <v>6.29</v>
      </c>
      <c r="AR164">
        <v>6.63</v>
      </c>
      <c r="AS164">
        <v>0.42</v>
      </c>
      <c r="AT164">
        <v>14.71</v>
      </c>
      <c r="AU164">
        <v>6.11</v>
      </c>
      <c r="AV164">
        <v>0.42</v>
      </c>
      <c r="AW164">
        <v>0.23</v>
      </c>
      <c r="AX164">
        <v>0.23</v>
      </c>
      <c r="AY164">
        <v>0.76</v>
      </c>
      <c r="AZ164">
        <v>-1.06</v>
      </c>
      <c r="BA164">
        <v>0</v>
      </c>
      <c r="BB164">
        <v>0</v>
      </c>
      <c r="BC164">
        <v>0.5</v>
      </c>
      <c r="BD164">
        <v>1.46</v>
      </c>
      <c r="BE164">
        <v>1.76</v>
      </c>
      <c r="BF164">
        <v>0.12</v>
      </c>
      <c r="BG164">
        <v>4.42</v>
      </c>
      <c r="BH164">
        <v>7.9412999999999997E-2</v>
      </c>
      <c r="BI164">
        <v>1.92575E-2</v>
      </c>
      <c r="BJ164">
        <v>3.2056500000000002E-2</v>
      </c>
      <c r="BK164">
        <v>9.7512600000000005E-2</v>
      </c>
      <c r="BL164">
        <v>0</v>
      </c>
      <c r="BM164">
        <v>-1.3625399999999999E-2</v>
      </c>
      <c r="BN164">
        <v>0</v>
      </c>
      <c r="BO164">
        <v>0</v>
      </c>
      <c r="BP164">
        <v>5.8625900000000002E-2</v>
      </c>
      <c r="BQ164">
        <v>0.15456800000000001</v>
      </c>
      <c r="BR164">
        <v>0.24510499999999999</v>
      </c>
      <c r="BS164">
        <v>2.02483E-2</v>
      </c>
      <c r="BT164">
        <v>0.69316100000000003</v>
      </c>
      <c r="BU164">
        <v>0.22824</v>
      </c>
      <c r="BV164">
        <v>287.32100000000003</v>
      </c>
      <c r="BW164">
        <v>448.18</v>
      </c>
      <c r="BX164">
        <v>280.73099999999999</v>
      </c>
      <c r="BY164">
        <v>950.62400000000002</v>
      </c>
      <c r="BZ164">
        <v>-4216.05</v>
      </c>
      <c r="CA164">
        <v>505.55700000000002</v>
      </c>
      <c r="CB164">
        <v>2033.66</v>
      </c>
      <c r="CC164">
        <v>2025.88</v>
      </c>
      <c r="CD164">
        <v>119.621</v>
      </c>
      <c r="CE164">
        <v>2435.5300000000002</v>
      </c>
      <c r="CF164">
        <v>1966.86</v>
      </c>
      <c r="CG164">
        <v>172.22300000000001</v>
      </c>
      <c r="CH164">
        <v>0</v>
      </c>
      <c r="CI164">
        <v>0</v>
      </c>
      <c r="CJ164">
        <v>0</v>
      </c>
      <c r="CK164">
        <v>0</v>
      </c>
      <c r="CL164">
        <v>0</v>
      </c>
      <c r="CM164">
        <v>1.1599999999999999</v>
      </c>
      <c r="CN164">
        <v>1.51</v>
      </c>
      <c r="CO164">
        <v>0.9</v>
      </c>
      <c r="CP164">
        <v>2.99</v>
      </c>
      <c r="CQ164">
        <v>-6.51</v>
      </c>
      <c r="CR164">
        <v>1.73</v>
      </c>
      <c r="CS164">
        <v>6.3</v>
      </c>
      <c r="CT164">
        <v>6.63</v>
      </c>
      <c r="CU164">
        <v>0.42</v>
      </c>
      <c r="CV164">
        <v>15.13</v>
      </c>
      <c r="CW164">
        <v>6.56</v>
      </c>
      <c r="CX164">
        <v>0.53</v>
      </c>
      <c r="CY164">
        <v>0.27</v>
      </c>
      <c r="CZ164">
        <v>0.23</v>
      </c>
      <c r="DA164">
        <v>4.53</v>
      </c>
      <c r="DB164">
        <v>-1.06</v>
      </c>
      <c r="DC164">
        <v>0.5</v>
      </c>
      <c r="DD164">
        <v>1.46</v>
      </c>
      <c r="DE164">
        <v>1.76</v>
      </c>
      <c r="DF164">
        <v>0.12</v>
      </c>
      <c r="DG164">
        <v>8.34</v>
      </c>
      <c r="DH164">
        <v>0.11117</v>
      </c>
      <c r="DI164">
        <v>2.0102800000000001E-2</v>
      </c>
      <c r="DJ164">
        <v>3.2056500000000002E-2</v>
      </c>
      <c r="DK164">
        <v>9.6633700000000003E-2</v>
      </c>
      <c r="DL164">
        <v>-1.3625399999999999E-2</v>
      </c>
      <c r="DM164">
        <v>5.8625900000000002E-2</v>
      </c>
      <c r="DN164">
        <v>0.15464600000000001</v>
      </c>
      <c r="DO164">
        <v>0.24510499999999999</v>
      </c>
      <c r="DP164">
        <v>2.02483E-2</v>
      </c>
      <c r="DQ164">
        <v>0.72496300000000002</v>
      </c>
      <c r="DR164">
        <v>0.259963</v>
      </c>
      <c r="DS164" t="s">
        <v>908</v>
      </c>
      <c r="DT164" t="s">
        <v>700</v>
      </c>
      <c r="DU164" t="s">
        <v>909</v>
      </c>
      <c r="DV164" t="s">
        <v>455</v>
      </c>
      <c r="DW164">
        <v>3.1801500000000003E-2</v>
      </c>
      <c r="DX164">
        <v>3.1723700000000001E-2</v>
      </c>
      <c r="EC164">
        <v>6.11</v>
      </c>
      <c r="ED164">
        <v>0</v>
      </c>
      <c r="EE164">
        <v>6.56</v>
      </c>
      <c r="EF164">
        <v>0</v>
      </c>
      <c r="EG164">
        <v>1.64</v>
      </c>
      <c r="EH164">
        <v>0</v>
      </c>
      <c r="EI164">
        <v>1.0900000000000001</v>
      </c>
      <c r="EJ164">
        <v>4.47</v>
      </c>
      <c r="EK164">
        <v>1</v>
      </c>
      <c r="EL164">
        <v>1</v>
      </c>
      <c r="EM164">
        <v>2.6006</v>
      </c>
      <c r="EP164">
        <v>1</v>
      </c>
      <c r="EQ164">
        <v>1</v>
      </c>
      <c r="ER164">
        <v>24.241</v>
      </c>
      <c r="ES164">
        <v>24.552</v>
      </c>
      <c r="ET164">
        <v>24.060099999999998</v>
      </c>
      <c r="EU164">
        <v>24.3674</v>
      </c>
      <c r="EV164">
        <v>93.624300000000005</v>
      </c>
      <c r="EW164">
        <v>51.875900000000001</v>
      </c>
      <c r="EX164">
        <v>50.6494</v>
      </c>
      <c r="EY164">
        <v>170.03299999999999</v>
      </c>
      <c r="EZ164">
        <v>0</v>
      </c>
      <c r="FA164">
        <v>-354.899</v>
      </c>
      <c r="FB164">
        <v>0</v>
      </c>
      <c r="FC164">
        <v>0</v>
      </c>
      <c r="FD164">
        <v>110.404</v>
      </c>
      <c r="FE164">
        <v>323.887</v>
      </c>
      <c r="FF164">
        <v>391.38499999999999</v>
      </c>
      <c r="FG164">
        <v>27.673200000000001</v>
      </c>
      <c r="FH164">
        <v>864.63199999999995</v>
      </c>
      <c r="FI164">
        <v>0</v>
      </c>
      <c r="FJ164">
        <v>0</v>
      </c>
      <c r="FK164">
        <v>0</v>
      </c>
      <c r="FL164">
        <v>0</v>
      </c>
      <c r="FM164">
        <v>0</v>
      </c>
      <c r="FN164">
        <v>60.128799999999998</v>
      </c>
      <c r="FO164">
        <v>29.6966</v>
      </c>
      <c r="FP164">
        <v>25.3247</v>
      </c>
      <c r="FQ164">
        <v>83.503299999999996</v>
      </c>
      <c r="FR164">
        <v>-118.3</v>
      </c>
      <c r="FS164">
        <v>55.201799999999999</v>
      </c>
      <c r="FT164">
        <v>162.209</v>
      </c>
      <c r="FU164">
        <v>195.69200000000001</v>
      </c>
      <c r="FV164">
        <v>13.836600000000001</v>
      </c>
      <c r="FW164">
        <v>507.29399999999998</v>
      </c>
      <c r="FX164">
        <v>0</v>
      </c>
      <c r="FY164">
        <v>0</v>
      </c>
      <c r="FZ164">
        <v>0</v>
      </c>
      <c r="GA164">
        <v>0</v>
      </c>
      <c r="GB164">
        <v>2.6006</v>
      </c>
      <c r="GC164">
        <v>4217.29</v>
      </c>
      <c r="GD164">
        <v>1822.43</v>
      </c>
      <c r="GE164">
        <v>43.213299999999997</v>
      </c>
      <c r="GF164">
        <v>2.6006</v>
      </c>
      <c r="GG164">
        <v>4217.29</v>
      </c>
      <c r="GH164">
        <v>1804.7</v>
      </c>
      <c r="GI164">
        <v>42.7928</v>
      </c>
      <c r="GJ164">
        <v>0</v>
      </c>
      <c r="GK164">
        <v>0</v>
      </c>
      <c r="GN164" t="s">
        <v>1033</v>
      </c>
    </row>
    <row r="165" spans="1:196" x14ac:dyDescent="0.3">
      <c r="A165" s="110">
        <v>45981.706192129626</v>
      </c>
      <c r="B165" t="s">
        <v>1034</v>
      </c>
      <c r="D165">
        <v>9</v>
      </c>
      <c r="E165">
        <v>1</v>
      </c>
      <c r="F165">
        <v>2100</v>
      </c>
      <c r="G165" t="s">
        <v>452</v>
      </c>
      <c r="H165" t="s">
        <v>453</v>
      </c>
      <c r="I165">
        <v>0.52</v>
      </c>
      <c r="J165">
        <v>0.47</v>
      </c>
      <c r="K165">
        <v>3.95</v>
      </c>
      <c r="L165">
        <v>83</v>
      </c>
      <c r="M165">
        <v>370.733</v>
      </c>
      <c r="N165">
        <v>358.28100000000001</v>
      </c>
      <c r="O165">
        <v>279.33999999999997</v>
      </c>
      <c r="P165">
        <v>992.16200000000003</v>
      </c>
      <c r="Q165">
        <v>0</v>
      </c>
      <c r="R165">
        <v>-4460.3599999999997</v>
      </c>
      <c r="S165">
        <v>0</v>
      </c>
      <c r="T165">
        <v>0</v>
      </c>
      <c r="U165">
        <v>505.55700000000002</v>
      </c>
      <c r="V165">
        <v>2021.18</v>
      </c>
      <c r="W165">
        <v>2025.88</v>
      </c>
      <c r="X165">
        <v>119.621</v>
      </c>
      <c r="Y165">
        <v>2212.39</v>
      </c>
      <c r="Z165">
        <v>2000.52</v>
      </c>
      <c r="AA165">
        <v>121.788</v>
      </c>
      <c r="AB165">
        <v>0</v>
      </c>
      <c r="AC165">
        <v>0</v>
      </c>
      <c r="AD165">
        <v>0</v>
      </c>
      <c r="AE165">
        <v>0</v>
      </c>
      <c r="AF165">
        <v>0</v>
      </c>
      <c r="AG165">
        <v>0</v>
      </c>
      <c r="AH165">
        <v>1.49</v>
      </c>
      <c r="AI165">
        <v>1.26</v>
      </c>
      <c r="AJ165">
        <v>0.89</v>
      </c>
      <c r="AK165">
        <v>3.12</v>
      </c>
      <c r="AL165">
        <v>0</v>
      </c>
      <c r="AM165">
        <v>-6.73</v>
      </c>
      <c r="AN165">
        <v>0</v>
      </c>
      <c r="AO165">
        <v>0</v>
      </c>
      <c r="AP165">
        <v>1.72</v>
      </c>
      <c r="AQ165">
        <v>6.26</v>
      </c>
      <c r="AR165">
        <v>6.63</v>
      </c>
      <c r="AS165">
        <v>0.42</v>
      </c>
      <c r="AT165">
        <v>15.06</v>
      </c>
      <c r="AU165">
        <v>6.76</v>
      </c>
      <c r="AV165">
        <v>0.69</v>
      </c>
      <c r="AW165">
        <v>0.23</v>
      </c>
      <c r="AX165">
        <v>0.23</v>
      </c>
      <c r="AY165">
        <v>0.79</v>
      </c>
      <c r="AZ165">
        <v>-1.1100000000000001</v>
      </c>
      <c r="BA165">
        <v>0</v>
      </c>
      <c r="BB165">
        <v>0</v>
      </c>
      <c r="BC165">
        <v>0.5</v>
      </c>
      <c r="BD165">
        <v>1.45</v>
      </c>
      <c r="BE165">
        <v>1.76</v>
      </c>
      <c r="BF165">
        <v>0.12</v>
      </c>
      <c r="BG165">
        <v>4.66</v>
      </c>
      <c r="BH165">
        <v>0.13339899999999999</v>
      </c>
      <c r="BI165">
        <v>1.8307799999999999E-2</v>
      </c>
      <c r="BJ165">
        <v>3.1897599999999998E-2</v>
      </c>
      <c r="BK165">
        <v>0.101437</v>
      </c>
      <c r="BL165">
        <v>0</v>
      </c>
      <c r="BM165">
        <v>-1.6140999999999999E-2</v>
      </c>
      <c r="BN165">
        <v>0</v>
      </c>
      <c r="BO165">
        <v>0</v>
      </c>
      <c r="BP165">
        <v>5.8625900000000002E-2</v>
      </c>
      <c r="BQ165">
        <v>0.15385799999999999</v>
      </c>
      <c r="BR165">
        <v>0.24510499999999999</v>
      </c>
      <c r="BS165">
        <v>2.02483E-2</v>
      </c>
      <c r="BT165">
        <v>0.74673800000000001</v>
      </c>
      <c r="BU165">
        <v>0.28504200000000002</v>
      </c>
      <c r="BV165">
        <v>440.36</v>
      </c>
      <c r="BW165">
        <v>455.029</v>
      </c>
      <c r="BX165">
        <v>279.33999999999997</v>
      </c>
      <c r="BY165">
        <v>976.20699999999999</v>
      </c>
      <c r="BZ165">
        <v>-4460.3599999999997</v>
      </c>
      <c r="CA165">
        <v>505.55700000000002</v>
      </c>
      <c r="CB165">
        <v>2025.88</v>
      </c>
      <c r="CC165">
        <v>2025.88</v>
      </c>
      <c r="CD165">
        <v>119.621</v>
      </c>
      <c r="CE165">
        <v>2367.5100000000002</v>
      </c>
      <c r="CF165">
        <v>2150.94</v>
      </c>
      <c r="CG165">
        <v>171.18199999999999</v>
      </c>
      <c r="CH165">
        <v>0</v>
      </c>
      <c r="CI165">
        <v>0</v>
      </c>
      <c r="CJ165">
        <v>0</v>
      </c>
      <c r="CK165">
        <v>0</v>
      </c>
      <c r="CL165">
        <v>0</v>
      </c>
      <c r="CM165">
        <v>1.77</v>
      </c>
      <c r="CN165">
        <v>1.55</v>
      </c>
      <c r="CO165">
        <v>0.89</v>
      </c>
      <c r="CP165">
        <v>3.07</v>
      </c>
      <c r="CQ165">
        <v>-6.8</v>
      </c>
      <c r="CR165">
        <v>1.72</v>
      </c>
      <c r="CS165">
        <v>6.28</v>
      </c>
      <c r="CT165">
        <v>6.63</v>
      </c>
      <c r="CU165">
        <v>0.42</v>
      </c>
      <c r="CV165">
        <v>15.53</v>
      </c>
      <c r="CW165">
        <v>7.28</v>
      </c>
      <c r="CX165">
        <v>0.8</v>
      </c>
      <c r="CY165">
        <v>0.27</v>
      </c>
      <c r="CZ165">
        <v>0.23</v>
      </c>
      <c r="DA165">
        <v>4.58</v>
      </c>
      <c r="DB165">
        <v>-1.1100000000000001</v>
      </c>
      <c r="DC165">
        <v>0.5</v>
      </c>
      <c r="DD165">
        <v>1.46</v>
      </c>
      <c r="DE165">
        <v>1.76</v>
      </c>
      <c r="DF165">
        <v>0.12</v>
      </c>
      <c r="DG165">
        <v>8.61</v>
      </c>
      <c r="DH165">
        <v>0.165294</v>
      </c>
      <c r="DI165">
        <v>1.9455799999999999E-2</v>
      </c>
      <c r="DJ165">
        <v>3.1897599999999998E-2</v>
      </c>
      <c r="DK165">
        <v>9.8406499999999994E-2</v>
      </c>
      <c r="DL165">
        <v>-1.6140999999999999E-2</v>
      </c>
      <c r="DM165">
        <v>5.8625900000000002E-2</v>
      </c>
      <c r="DN165">
        <v>0.15403800000000001</v>
      </c>
      <c r="DO165">
        <v>0.24510499999999999</v>
      </c>
      <c r="DP165">
        <v>2.02483E-2</v>
      </c>
      <c r="DQ165">
        <v>0.77693100000000004</v>
      </c>
      <c r="DR165">
        <v>0.315054</v>
      </c>
      <c r="DS165" t="s">
        <v>908</v>
      </c>
      <c r="DT165" t="s">
        <v>700</v>
      </c>
      <c r="DU165" t="s">
        <v>909</v>
      </c>
      <c r="DV165" t="s">
        <v>455</v>
      </c>
      <c r="DW165">
        <v>3.0193000000000001E-2</v>
      </c>
      <c r="DX165">
        <v>3.0012799999999999E-2</v>
      </c>
      <c r="EC165">
        <v>6.76</v>
      </c>
      <c r="ED165">
        <v>0</v>
      </c>
      <c r="EE165">
        <v>7.28</v>
      </c>
      <c r="EF165">
        <v>0</v>
      </c>
      <c r="EG165">
        <v>1.94</v>
      </c>
      <c r="EH165">
        <v>0</v>
      </c>
      <c r="EI165">
        <v>1.36</v>
      </c>
      <c r="EJ165">
        <v>4.5199999999999996</v>
      </c>
      <c r="EK165">
        <v>1</v>
      </c>
      <c r="EL165">
        <v>1</v>
      </c>
      <c r="EM165">
        <v>2.6473</v>
      </c>
      <c r="EP165">
        <v>1</v>
      </c>
      <c r="EQ165">
        <v>1</v>
      </c>
      <c r="ER165">
        <v>23.998999999999999</v>
      </c>
      <c r="ES165">
        <v>24.305</v>
      </c>
      <c r="ET165">
        <v>23.9389</v>
      </c>
      <c r="EU165">
        <v>24.2438</v>
      </c>
      <c r="EV165">
        <v>153.28399999999999</v>
      </c>
      <c r="EW165">
        <v>50.091000000000001</v>
      </c>
      <c r="EX165">
        <v>50.398400000000002</v>
      </c>
      <c r="EY165">
        <v>175.74299999999999</v>
      </c>
      <c r="EZ165">
        <v>0</v>
      </c>
      <c r="FA165">
        <v>-371.35399999999998</v>
      </c>
      <c r="FB165">
        <v>0</v>
      </c>
      <c r="FC165">
        <v>0</v>
      </c>
      <c r="FD165">
        <v>110.404</v>
      </c>
      <c r="FE165">
        <v>322.59399999999999</v>
      </c>
      <c r="FF165">
        <v>391.38499999999999</v>
      </c>
      <c r="FG165">
        <v>27.673200000000001</v>
      </c>
      <c r="FH165">
        <v>910.21799999999996</v>
      </c>
      <c r="FI165">
        <v>0</v>
      </c>
      <c r="FJ165">
        <v>0</v>
      </c>
      <c r="FK165">
        <v>0</v>
      </c>
      <c r="FL165">
        <v>0</v>
      </c>
      <c r="FM165">
        <v>0</v>
      </c>
      <c r="FN165">
        <v>90.880899999999997</v>
      </c>
      <c r="FO165">
        <v>29.678999999999998</v>
      </c>
      <c r="FP165">
        <v>25.199200000000001</v>
      </c>
      <c r="FQ165">
        <v>86.318899999999999</v>
      </c>
      <c r="FR165">
        <v>-123.785</v>
      </c>
      <c r="FS165">
        <v>55.201799999999999</v>
      </c>
      <c r="FT165">
        <v>161.572</v>
      </c>
      <c r="FU165">
        <v>195.69200000000001</v>
      </c>
      <c r="FV165">
        <v>13.836600000000001</v>
      </c>
      <c r="FW165">
        <v>534.596</v>
      </c>
      <c r="FX165">
        <v>0</v>
      </c>
      <c r="FY165">
        <v>0</v>
      </c>
      <c r="FZ165">
        <v>0</v>
      </c>
      <c r="GA165">
        <v>0</v>
      </c>
      <c r="GB165">
        <v>2.6473</v>
      </c>
      <c r="GC165">
        <v>4461.67</v>
      </c>
      <c r="GD165">
        <v>1975.45</v>
      </c>
      <c r="GE165">
        <v>44.276000000000003</v>
      </c>
      <c r="GF165">
        <v>2.6473</v>
      </c>
      <c r="GG165">
        <v>4461.67</v>
      </c>
      <c r="GH165">
        <v>1945.43</v>
      </c>
      <c r="GI165">
        <v>43.603200000000001</v>
      </c>
      <c r="GJ165">
        <v>0</v>
      </c>
      <c r="GK165">
        <v>0</v>
      </c>
      <c r="GN165" t="s">
        <v>1035</v>
      </c>
    </row>
    <row r="166" spans="1:196" x14ac:dyDescent="0.3">
      <c r="A166" s="110">
        <v>45981.706932870373</v>
      </c>
      <c r="B166" t="s">
        <v>1036</v>
      </c>
      <c r="D166">
        <v>10</v>
      </c>
      <c r="E166">
        <v>1</v>
      </c>
      <c r="F166">
        <v>2100</v>
      </c>
      <c r="G166" t="s">
        <v>452</v>
      </c>
      <c r="H166" t="s">
        <v>453</v>
      </c>
      <c r="I166">
        <v>0.63</v>
      </c>
      <c r="J166">
        <v>0.53</v>
      </c>
      <c r="K166">
        <v>3.89</v>
      </c>
      <c r="L166">
        <v>110</v>
      </c>
      <c r="M166">
        <v>390.14</v>
      </c>
      <c r="N166">
        <v>562.61099999999999</v>
      </c>
      <c r="O166">
        <v>278.41300000000001</v>
      </c>
      <c r="P166">
        <v>972.60199999999998</v>
      </c>
      <c r="Q166">
        <v>0</v>
      </c>
      <c r="R166">
        <v>-4566.66</v>
      </c>
      <c r="S166">
        <v>0</v>
      </c>
      <c r="T166">
        <v>0</v>
      </c>
      <c r="U166">
        <v>505.55700000000002</v>
      </c>
      <c r="V166">
        <v>2026.8</v>
      </c>
      <c r="W166">
        <v>2025.88</v>
      </c>
      <c r="X166">
        <v>119.621</v>
      </c>
      <c r="Y166">
        <v>2314.96</v>
      </c>
      <c r="Z166">
        <v>2203.77</v>
      </c>
      <c r="AA166">
        <v>206.05099999999999</v>
      </c>
      <c r="AB166">
        <v>0</v>
      </c>
      <c r="AC166">
        <v>0</v>
      </c>
      <c r="AD166">
        <v>0</v>
      </c>
      <c r="AE166">
        <v>0</v>
      </c>
      <c r="AF166">
        <v>0</v>
      </c>
      <c r="AG166">
        <v>0</v>
      </c>
      <c r="AH166">
        <v>1.56</v>
      </c>
      <c r="AI166">
        <v>1.85</v>
      </c>
      <c r="AJ166">
        <v>0.89</v>
      </c>
      <c r="AK166">
        <v>3.07</v>
      </c>
      <c r="AL166">
        <v>0</v>
      </c>
      <c r="AM166">
        <v>-6.93</v>
      </c>
      <c r="AN166">
        <v>0</v>
      </c>
      <c r="AO166">
        <v>0</v>
      </c>
      <c r="AP166">
        <v>1.73</v>
      </c>
      <c r="AQ166">
        <v>6.28</v>
      </c>
      <c r="AR166">
        <v>6.63</v>
      </c>
      <c r="AS166">
        <v>0.42</v>
      </c>
      <c r="AT166">
        <v>15.5</v>
      </c>
      <c r="AU166">
        <v>7.37</v>
      </c>
      <c r="AV166">
        <v>0.7</v>
      </c>
      <c r="AW166">
        <v>0.31</v>
      </c>
      <c r="AX166">
        <v>0.23</v>
      </c>
      <c r="AY166">
        <v>0.78</v>
      </c>
      <c r="AZ166">
        <v>-1.1399999999999999</v>
      </c>
      <c r="BA166">
        <v>0</v>
      </c>
      <c r="BB166">
        <v>0</v>
      </c>
      <c r="BC166">
        <v>0.5</v>
      </c>
      <c r="BD166">
        <v>1.45</v>
      </c>
      <c r="BE166">
        <v>1.76</v>
      </c>
      <c r="BF166">
        <v>0.12</v>
      </c>
      <c r="BG166">
        <v>4.71</v>
      </c>
      <c r="BH166">
        <v>0.14888599999999999</v>
      </c>
      <c r="BI166">
        <v>1.9881300000000001E-2</v>
      </c>
      <c r="BJ166">
        <v>3.1791800000000002E-2</v>
      </c>
      <c r="BK166">
        <v>0.10502300000000001</v>
      </c>
      <c r="BL166">
        <v>0</v>
      </c>
      <c r="BM166">
        <v>-1.7232500000000001E-2</v>
      </c>
      <c r="BN166">
        <v>0</v>
      </c>
      <c r="BO166">
        <v>0</v>
      </c>
      <c r="BP166">
        <v>5.8625900000000002E-2</v>
      </c>
      <c r="BQ166">
        <v>0.15387500000000001</v>
      </c>
      <c r="BR166">
        <v>0.24510499999999999</v>
      </c>
      <c r="BS166">
        <v>2.02483E-2</v>
      </c>
      <c r="BT166">
        <v>0.76620299999999997</v>
      </c>
      <c r="BU166">
        <v>0.30558200000000002</v>
      </c>
      <c r="BV166">
        <v>457.70600000000002</v>
      </c>
      <c r="BW166">
        <v>698.26300000000003</v>
      </c>
      <c r="BX166">
        <v>278.41300000000001</v>
      </c>
      <c r="BY166">
        <v>957.67499999999995</v>
      </c>
      <c r="BZ166">
        <v>-4566.66</v>
      </c>
      <c r="CA166">
        <v>505.55700000000002</v>
      </c>
      <c r="CB166">
        <v>2030.83</v>
      </c>
      <c r="CC166">
        <v>2025.88</v>
      </c>
      <c r="CD166">
        <v>119.621</v>
      </c>
      <c r="CE166">
        <v>2507.2800000000002</v>
      </c>
      <c r="CF166">
        <v>2392.06</v>
      </c>
      <c r="CG166">
        <v>263.05500000000001</v>
      </c>
      <c r="CH166">
        <v>0</v>
      </c>
      <c r="CI166">
        <v>0</v>
      </c>
      <c r="CJ166">
        <v>0</v>
      </c>
      <c r="CK166">
        <v>0</v>
      </c>
      <c r="CL166">
        <v>0</v>
      </c>
      <c r="CM166">
        <v>1.86</v>
      </c>
      <c r="CN166">
        <v>2.23</v>
      </c>
      <c r="CO166">
        <v>0.89</v>
      </c>
      <c r="CP166">
        <v>3.02</v>
      </c>
      <c r="CQ166">
        <v>-7.04</v>
      </c>
      <c r="CR166">
        <v>1.73</v>
      </c>
      <c r="CS166">
        <v>6.29</v>
      </c>
      <c r="CT166">
        <v>6.63</v>
      </c>
      <c r="CU166">
        <v>0.42</v>
      </c>
      <c r="CV166">
        <v>16.03</v>
      </c>
      <c r="CW166">
        <v>8</v>
      </c>
      <c r="CX166">
        <v>0.81</v>
      </c>
      <c r="CY166">
        <v>0.36</v>
      </c>
      <c r="CZ166">
        <v>0.23</v>
      </c>
      <c r="DA166">
        <v>4.5</v>
      </c>
      <c r="DB166">
        <v>-1.1399999999999999</v>
      </c>
      <c r="DC166">
        <v>0.5</v>
      </c>
      <c r="DD166">
        <v>1.46</v>
      </c>
      <c r="DE166">
        <v>1.76</v>
      </c>
      <c r="DF166">
        <v>0.12</v>
      </c>
      <c r="DG166">
        <v>8.6</v>
      </c>
      <c r="DH166">
        <v>0.19443299999999999</v>
      </c>
      <c r="DI166">
        <v>2.1055999999999998E-2</v>
      </c>
      <c r="DJ166">
        <v>3.1791800000000002E-2</v>
      </c>
      <c r="DK166">
        <v>9.9906700000000001E-2</v>
      </c>
      <c r="DL166">
        <v>-1.7232500000000001E-2</v>
      </c>
      <c r="DM166">
        <v>5.8625900000000002E-2</v>
      </c>
      <c r="DN166">
        <v>0.154027</v>
      </c>
      <c r="DO166">
        <v>0.24510499999999999</v>
      </c>
      <c r="DP166">
        <v>2.02483E-2</v>
      </c>
      <c r="DQ166">
        <v>0.80796199999999996</v>
      </c>
      <c r="DR166">
        <v>0.347188</v>
      </c>
      <c r="DS166" t="s">
        <v>908</v>
      </c>
      <c r="DT166" t="s">
        <v>700</v>
      </c>
      <c r="DU166" t="s">
        <v>909</v>
      </c>
      <c r="DV166" t="s">
        <v>455</v>
      </c>
      <c r="DW166">
        <v>4.1758999999999998E-2</v>
      </c>
      <c r="DX166">
        <v>4.1605999999999997E-2</v>
      </c>
      <c r="EC166">
        <v>7.37</v>
      </c>
      <c r="ED166">
        <v>0</v>
      </c>
      <c r="EE166">
        <v>8</v>
      </c>
      <c r="EF166">
        <v>0</v>
      </c>
      <c r="EG166">
        <v>2.02</v>
      </c>
      <c r="EH166">
        <v>0</v>
      </c>
      <c r="EI166">
        <v>1.46</v>
      </c>
      <c r="EJ166">
        <v>4.4400000000000004</v>
      </c>
      <c r="EK166">
        <v>1</v>
      </c>
      <c r="EL166">
        <v>1</v>
      </c>
      <c r="EM166">
        <v>2.7267000000000001</v>
      </c>
      <c r="EP166">
        <v>1</v>
      </c>
      <c r="EQ166">
        <v>1</v>
      </c>
      <c r="ER166">
        <v>25.911999999999999</v>
      </c>
      <c r="ES166">
        <v>26.257000000000001</v>
      </c>
      <c r="ET166">
        <v>25.815300000000001</v>
      </c>
      <c r="EU166">
        <v>26.1585</v>
      </c>
      <c r="EV166">
        <v>155.95699999999999</v>
      </c>
      <c r="EW166">
        <v>69.094200000000001</v>
      </c>
      <c r="EX166">
        <v>50.231200000000001</v>
      </c>
      <c r="EY166">
        <v>173.65199999999999</v>
      </c>
      <c r="EZ166">
        <v>0</v>
      </c>
      <c r="FA166">
        <v>-380.36399999999998</v>
      </c>
      <c r="FB166">
        <v>0</v>
      </c>
      <c r="FC166">
        <v>0</v>
      </c>
      <c r="FD166">
        <v>110.404</v>
      </c>
      <c r="FE166">
        <v>323.173</v>
      </c>
      <c r="FF166">
        <v>391.38499999999999</v>
      </c>
      <c r="FG166">
        <v>27.673200000000001</v>
      </c>
      <c r="FH166">
        <v>921.20399999999995</v>
      </c>
      <c r="FI166">
        <v>0</v>
      </c>
      <c r="FJ166">
        <v>0</v>
      </c>
      <c r="FK166">
        <v>0</v>
      </c>
      <c r="FL166">
        <v>0</v>
      </c>
      <c r="FM166">
        <v>0</v>
      </c>
      <c r="FN166">
        <v>91.329300000000003</v>
      </c>
      <c r="FO166">
        <v>39.69</v>
      </c>
      <c r="FP166">
        <v>25.115600000000001</v>
      </c>
      <c r="FQ166">
        <v>85.4191</v>
      </c>
      <c r="FR166">
        <v>-126.788</v>
      </c>
      <c r="FS166">
        <v>55.201799999999999</v>
      </c>
      <c r="FT166">
        <v>161.81100000000001</v>
      </c>
      <c r="FU166">
        <v>195.69200000000001</v>
      </c>
      <c r="FV166">
        <v>13.836600000000001</v>
      </c>
      <c r="FW166">
        <v>541.30799999999999</v>
      </c>
      <c r="FX166">
        <v>0</v>
      </c>
      <c r="FY166">
        <v>0</v>
      </c>
      <c r="FZ166">
        <v>0</v>
      </c>
      <c r="GA166">
        <v>0</v>
      </c>
      <c r="GB166">
        <v>2.7267000000000001</v>
      </c>
      <c r="GC166">
        <v>4568</v>
      </c>
      <c r="GD166">
        <v>2005.6</v>
      </c>
      <c r="GE166">
        <v>43.905299999999997</v>
      </c>
      <c r="GF166">
        <v>2.7267000000000001</v>
      </c>
      <c r="GG166">
        <v>4568</v>
      </c>
      <c r="GH166">
        <v>1956.17</v>
      </c>
      <c r="GI166">
        <v>42.823300000000003</v>
      </c>
      <c r="GJ166">
        <v>0</v>
      </c>
      <c r="GK166">
        <v>0</v>
      </c>
      <c r="GN166" t="s">
        <v>1037</v>
      </c>
    </row>
    <row r="167" spans="1:196" x14ac:dyDescent="0.3">
      <c r="A167" s="110">
        <v>45981.707650462966</v>
      </c>
      <c r="B167" t="s">
        <v>1038</v>
      </c>
      <c r="D167">
        <v>11</v>
      </c>
      <c r="E167">
        <v>1</v>
      </c>
      <c r="F167">
        <v>2100</v>
      </c>
      <c r="G167" t="s">
        <v>452</v>
      </c>
      <c r="H167" t="s">
        <v>453</v>
      </c>
      <c r="I167">
        <v>0.81</v>
      </c>
      <c r="J167">
        <v>0.69</v>
      </c>
      <c r="K167">
        <v>3.87</v>
      </c>
      <c r="L167">
        <v>155</v>
      </c>
      <c r="M167">
        <v>1447.25</v>
      </c>
      <c r="N167">
        <v>1006.92</v>
      </c>
      <c r="O167">
        <v>277.42</v>
      </c>
      <c r="P167">
        <v>1189.04</v>
      </c>
      <c r="Q167">
        <v>0</v>
      </c>
      <c r="R167">
        <v>-4881.2299999999996</v>
      </c>
      <c r="S167">
        <v>0</v>
      </c>
      <c r="T167">
        <v>0</v>
      </c>
      <c r="U167">
        <v>505.55700000000002</v>
      </c>
      <c r="V167">
        <v>2016.81</v>
      </c>
      <c r="W167">
        <v>2025.88</v>
      </c>
      <c r="X167">
        <v>119.621</v>
      </c>
      <c r="Y167">
        <v>3707.27</v>
      </c>
      <c r="Z167">
        <v>3920.63</v>
      </c>
      <c r="AA167">
        <v>398.43900000000002</v>
      </c>
      <c r="AB167">
        <v>0</v>
      </c>
      <c r="AC167">
        <v>0</v>
      </c>
      <c r="AD167">
        <v>0</v>
      </c>
      <c r="AE167">
        <v>0</v>
      </c>
      <c r="AF167">
        <v>0</v>
      </c>
      <c r="AG167">
        <v>0</v>
      </c>
      <c r="AH167">
        <v>5.61</v>
      </c>
      <c r="AI167">
        <v>3.39</v>
      </c>
      <c r="AJ167">
        <v>0.89</v>
      </c>
      <c r="AK167">
        <v>3.82</v>
      </c>
      <c r="AL167">
        <v>0</v>
      </c>
      <c r="AM167">
        <v>-7.06</v>
      </c>
      <c r="AN167">
        <v>0</v>
      </c>
      <c r="AO167">
        <v>0</v>
      </c>
      <c r="AP167">
        <v>1.75</v>
      </c>
      <c r="AQ167">
        <v>6.26</v>
      </c>
      <c r="AR167">
        <v>6.65</v>
      </c>
      <c r="AS167">
        <v>0.42</v>
      </c>
      <c r="AT167">
        <v>21.73</v>
      </c>
      <c r="AU167">
        <v>13.71</v>
      </c>
      <c r="AV167">
        <v>2.3199999999999998</v>
      </c>
      <c r="AW167">
        <v>0.52</v>
      </c>
      <c r="AX167">
        <v>0.23</v>
      </c>
      <c r="AY167">
        <v>1.05</v>
      </c>
      <c r="AZ167">
        <v>-1.03</v>
      </c>
      <c r="BA167">
        <v>0</v>
      </c>
      <c r="BB167">
        <v>0</v>
      </c>
      <c r="BC167">
        <v>0.5</v>
      </c>
      <c r="BD167">
        <v>1.44</v>
      </c>
      <c r="BE167">
        <v>1.76</v>
      </c>
      <c r="BF167">
        <v>0.12</v>
      </c>
      <c r="BG167">
        <v>6.91</v>
      </c>
      <c r="BH167">
        <v>0.51407499999999995</v>
      </c>
      <c r="BI167">
        <v>2.5696099999999999E-2</v>
      </c>
      <c r="BJ167">
        <v>3.1678400000000002E-2</v>
      </c>
      <c r="BK167">
        <v>0.13883300000000001</v>
      </c>
      <c r="BL167">
        <v>0</v>
      </c>
      <c r="BM167">
        <v>-6.8377899999999998E-3</v>
      </c>
      <c r="BN167">
        <v>0</v>
      </c>
      <c r="BO167">
        <v>0</v>
      </c>
      <c r="BP167">
        <v>5.8625900000000002E-2</v>
      </c>
      <c r="BQ167">
        <v>0.15170600000000001</v>
      </c>
      <c r="BR167">
        <v>0.24510499999999999</v>
      </c>
      <c r="BS167">
        <v>2.02483E-2</v>
      </c>
      <c r="BT167">
        <v>1.17913</v>
      </c>
      <c r="BU167">
        <v>0.710283</v>
      </c>
      <c r="BV167">
        <v>1573.72</v>
      </c>
      <c r="BW167">
        <v>1162.96</v>
      </c>
      <c r="BX167">
        <v>277.42</v>
      </c>
      <c r="BY167">
        <v>1158.32</v>
      </c>
      <c r="BZ167">
        <v>-4881.2299999999996</v>
      </c>
      <c r="CA167">
        <v>505.55700000000002</v>
      </c>
      <c r="CB167">
        <v>2021</v>
      </c>
      <c r="CC167">
        <v>2025.88</v>
      </c>
      <c r="CD167">
        <v>119.621</v>
      </c>
      <c r="CE167">
        <v>3963.24</v>
      </c>
      <c r="CF167">
        <v>4172.42</v>
      </c>
      <c r="CG167">
        <v>461.20800000000003</v>
      </c>
      <c r="CH167">
        <v>0</v>
      </c>
      <c r="CI167">
        <v>0</v>
      </c>
      <c r="CJ167">
        <v>0</v>
      </c>
      <c r="CK167">
        <v>0</v>
      </c>
      <c r="CL167">
        <v>0</v>
      </c>
      <c r="CM167">
        <v>6.09</v>
      </c>
      <c r="CN167">
        <v>3.83</v>
      </c>
      <c r="CO167">
        <v>0.89</v>
      </c>
      <c r="CP167">
        <v>3.71</v>
      </c>
      <c r="CQ167">
        <v>-7.19</v>
      </c>
      <c r="CR167">
        <v>1.75</v>
      </c>
      <c r="CS167">
        <v>6.27</v>
      </c>
      <c r="CT167">
        <v>6.65</v>
      </c>
      <c r="CU167">
        <v>0.42</v>
      </c>
      <c r="CV167">
        <v>22.42</v>
      </c>
      <c r="CW167">
        <v>14.52</v>
      </c>
      <c r="CX167">
        <v>2.5</v>
      </c>
      <c r="CY167">
        <v>0.57999999999999996</v>
      </c>
      <c r="CZ167">
        <v>0.23</v>
      </c>
      <c r="DA167">
        <v>4.68</v>
      </c>
      <c r="DB167">
        <v>-1.03</v>
      </c>
      <c r="DC167">
        <v>0.5</v>
      </c>
      <c r="DD167">
        <v>1.44</v>
      </c>
      <c r="DE167">
        <v>1.76</v>
      </c>
      <c r="DF167">
        <v>0.12</v>
      </c>
      <c r="DG167">
        <v>10.78</v>
      </c>
      <c r="DH167">
        <v>0.54308000000000001</v>
      </c>
      <c r="DI167">
        <v>2.6571299999999999E-2</v>
      </c>
      <c r="DJ167">
        <v>3.1678400000000002E-2</v>
      </c>
      <c r="DK167">
        <v>0.12800900000000001</v>
      </c>
      <c r="DL167">
        <v>-6.8377899999999998E-3</v>
      </c>
      <c r="DM167">
        <v>5.8625900000000002E-2</v>
      </c>
      <c r="DN167">
        <v>0.151979</v>
      </c>
      <c r="DO167">
        <v>0.24510499999999999</v>
      </c>
      <c r="DP167">
        <v>2.02483E-2</v>
      </c>
      <c r="DQ167">
        <v>1.1984600000000001</v>
      </c>
      <c r="DR167">
        <v>0.72933899999999996</v>
      </c>
      <c r="DS167" t="s">
        <v>908</v>
      </c>
      <c r="DT167" t="s">
        <v>700</v>
      </c>
      <c r="DU167" t="s">
        <v>909</v>
      </c>
      <c r="DV167" t="s">
        <v>455</v>
      </c>
      <c r="DW167">
        <v>1.9329699999999998E-2</v>
      </c>
      <c r="DX167">
        <v>1.9056099999999999E-2</v>
      </c>
      <c r="EC167">
        <v>13.71</v>
      </c>
      <c r="ED167">
        <v>0</v>
      </c>
      <c r="EE167">
        <v>14.52</v>
      </c>
      <c r="EF167">
        <v>0</v>
      </c>
      <c r="EG167">
        <v>4.12</v>
      </c>
      <c r="EH167">
        <v>0</v>
      </c>
      <c r="EI167">
        <v>3.37</v>
      </c>
      <c r="EJ167">
        <v>4.62</v>
      </c>
      <c r="EK167">
        <v>1</v>
      </c>
      <c r="EL167">
        <v>1</v>
      </c>
      <c r="EM167">
        <v>3.1956000000000002</v>
      </c>
      <c r="EP167">
        <v>1</v>
      </c>
      <c r="EQ167">
        <v>1</v>
      </c>
      <c r="ER167">
        <v>27.437000000000001</v>
      </c>
      <c r="ES167">
        <v>27.814</v>
      </c>
      <c r="ET167">
        <v>27.429300000000001</v>
      </c>
      <c r="EU167">
        <v>27.805399999999999</v>
      </c>
      <c r="EV167">
        <v>515.08299999999997</v>
      </c>
      <c r="EW167">
        <v>115.32599999999999</v>
      </c>
      <c r="EX167">
        <v>50.052</v>
      </c>
      <c r="EY167">
        <v>233.803</v>
      </c>
      <c r="EZ167">
        <v>0</v>
      </c>
      <c r="FA167">
        <v>-343.63799999999998</v>
      </c>
      <c r="FB167">
        <v>0</v>
      </c>
      <c r="FC167">
        <v>0</v>
      </c>
      <c r="FD167">
        <v>110.404</v>
      </c>
      <c r="FE167">
        <v>319.80399999999997</v>
      </c>
      <c r="FF167">
        <v>391.38499999999999</v>
      </c>
      <c r="FG167">
        <v>27.673200000000001</v>
      </c>
      <c r="FH167">
        <v>1419.89</v>
      </c>
      <c r="FI167">
        <v>0</v>
      </c>
      <c r="FJ167">
        <v>0</v>
      </c>
      <c r="FK167">
        <v>0</v>
      </c>
      <c r="FL167">
        <v>0</v>
      </c>
      <c r="FM167">
        <v>0</v>
      </c>
      <c r="FN167">
        <v>279.33600000000001</v>
      </c>
      <c r="FO167">
        <v>64.3566</v>
      </c>
      <c r="FP167">
        <v>25.026</v>
      </c>
      <c r="FQ167">
        <v>112.54900000000001</v>
      </c>
      <c r="FR167">
        <v>-114.54600000000001</v>
      </c>
      <c r="FS167">
        <v>55.201799999999999</v>
      </c>
      <c r="FT167">
        <v>160.18299999999999</v>
      </c>
      <c r="FU167">
        <v>195.69200000000001</v>
      </c>
      <c r="FV167">
        <v>13.836600000000001</v>
      </c>
      <c r="FW167">
        <v>791.63599999999997</v>
      </c>
      <c r="FX167">
        <v>0</v>
      </c>
      <c r="FY167">
        <v>0</v>
      </c>
      <c r="FZ167">
        <v>0</v>
      </c>
      <c r="GA167">
        <v>0</v>
      </c>
      <c r="GB167">
        <v>3.1956000000000002</v>
      </c>
      <c r="GC167">
        <v>4882.67</v>
      </c>
      <c r="GD167">
        <v>2137.39</v>
      </c>
      <c r="GE167">
        <v>43.775199999999998</v>
      </c>
      <c r="GF167">
        <v>3.1956000000000002</v>
      </c>
      <c r="GG167">
        <v>4882.67</v>
      </c>
      <c r="GH167">
        <v>2079.29</v>
      </c>
      <c r="GI167">
        <v>42.5852</v>
      </c>
      <c r="GJ167">
        <v>0</v>
      </c>
      <c r="GK167">
        <v>0</v>
      </c>
      <c r="GN167" t="s">
        <v>1039</v>
      </c>
    </row>
    <row r="168" spans="1:196" x14ac:dyDescent="0.3">
      <c r="A168" s="110">
        <v>45981.708402777775</v>
      </c>
      <c r="B168" t="s">
        <v>1040</v>
      </c>
      <c r="D168">
        <v>12</v>
      </c>
      <c r="E168">
        <v>1</v>
      </c>
      <c r="F168">
        <v>2100</v>
      </c>
      <c r="G168" t="s">
        <v>452</v>
      </c>
      <c r="H168" t="s">
        <v>453</v>
      </c>
      <c r="I168">
        <v>0.51</v>
      </c>
      <c r="J168">
        <v>0.48</v>
      </c>
      <c r="K168">
        <v>4.03</v>
      </c>
      <c r="L168">
        <v>48</v>
      </c>
      <c r="M168">
        <v>1539.6</v>
      </c>
      <c r="N168">
        <v>175.101</v>
      </c>
      <c r="O168">
        <v>277.07299999999998</v>
      </c>
      <c r="P168">
        <v>1304.79</v>
      </c>
      <c r="Q168">
        <v>0</v>
      </c>
      <c r="R168">
        <v>-4222.1400000000003</v>
      </c>
      <c r="S168">
        <v>0</v>
      </c>
      <c r="T168">
        <v>0</v>
      </c>
      <c r="U168">
        <v>505.55700000000002</v>
      </c>
      <c r="V168">
        <v>1993.17</v>
      </c>
      <c r="W168">
        <v>2025.88</v>
      </c>
      <c r="X168">
        <v>119.621</v>
      </c>
      <c r="Y168">
        <v>3718.66</v>
      </c>
      <c r="Z168">
        <v>3296.57</v>
      </c>
      <c r="AA168">
        <v>38.8172</v>
      </c>
      <c r="AB168">
        <v>0</v>
      </c>
      <c r="AC168">
        <v>0</v>
      </c>
      <c r="AD168">
        <v>0</v>
      </c>
      <c r="AE168">
        <v>0</v>
      </c>
      <c r="AF168">
        <v>0</v>
      </c>
      <c r="AG168">
        <v>0</v>
      </c>
      <c r="AH168">
        <v>5.9</v>
      </c>
      <c r="AI168">
        <v>0.6</v>
      </c>
      <c r="AJ168">
        <v>0.88</v>
      </c>
      <c r="AK168">
        <v>4.18</v>
      </c>
      <c r="AL168">
        <v>0</v>
      </c>
      <c r="AM168">
        <v>-6.04</v>
      </c>
      <c r="AN168">
        <v>0</v>
      </c>
      <c r="AO168">
        <v>0</v>
      </c>
      <c r="AP168">
        <v>1.75</v>
      </c>
      <c r="AQ168">
        <v>6.2</v>
      </c>
      <c r="AR168">
        <v>6.66</v>
      </c>
      <c r="AS168">
        <v>0.42</v>
      </c>
      <c r="AT168">
        <v>20.55</v>
      </c>
      <c r="AU168">
        <v>11.56</v>
      </c>
      <c r="AV168">
        <v>2.36</v>
      </c>
      <c r="AW168">
        <v>0.11</v>
      </c>
      <c r="AX168">
        <v>0.22</v>
      </c>
      <c r="AY168">
        <v>1.1100000000000001</v>
      </c>
      <c r="AZ168">
        <v>-0.87</v>
      </c>
      <c r="BA168">
        <v>0</v>
      </c>
      <c r="BB168">
        <v>0</v>
      </c>
      <c r="BC168">
        <v>0.5</v>
      </c>
      <c r="BD168">
        <v>1.43</v>
      </c>
      <c r="BE168">
        <v>1.76</v>
      </c>
      <c r="BF168">
        <v>0.12</v>
      </c>
      <c r="BG168">
        <v>6.74</v>
      </c>
      <c r="BH168">
        <v>0.53066800000000003</v>
      </c>
      <c r="BI168">
        <v>8.9757699999999992E-3</v>
      </c>
      <c r="BJ168">
        <v>3.1638800000000002E-2</v>
      </c>
      <c r="BK168">
        <v>0.14572399999999999</v>
      </c>
      <c r="BL168">
        <v>0</v>
      </c>
      <c r="BM168">
        <v>-6.98747E-3</v>
      </c>
      <c r="BN168">
        <v>0</v>
      </c>
      <c r="BO168">
        <v>0</v>
      </c>
      <c r="BP168">
        <v>5.8625900000000002E-2</v>
      </c>
      <c r="BQ168">
        <v>0.150197</v>
      </c>
      <c r="BR168">
        <v>0.24510499999999999</v>
      </c>
      <c r="BS168">
        <v>2.02483E-2</v>
      </c>
      <c r="BT168">
        <v>1.1841999999999999</v>
      </c>
      <c r="BU168">
        <v>0.71700600000000003</v>
      </c>
      <c r="BV168">
        <v>1650.67</v>
      </c>
      <c r="BW168">
        <v>233.12</v>
      </c>
      <c r="BX168">
        <v>277.07299999999998</v>
      </c>
      <c r="BY168">
        <v>1271.28</v>
      </c>
      <c r="BZ168">
        <v>-4222.1400000000003</v>
      </c>
      <c r="CA168">
        <v>505.55700000000002</v>
      </c>
      <c r="CB168">
        <v>1999.03</v>
      </c>
      <c r="CC168">
        <v>2025.88</v>
      </c>
      <c r="CD168">
        <v>119.621</v>
      </c>
      <c r="CE168">
        <v>3860.09</v>
      </c>
      <c r="CF168">
        <v>3432.14</v>
      </c>
      <c r="CG168">
        <v>72.246099999999998</v>
      </c>
      <c r="CH168">
        <v>0</v>
      </c>
      <c r="CI168">
        <v>0</v>
      </c>
      <c r="CJ168">
        <v>0</v>
      </c>
      <c r="CK168">
        <v>0</v>
      </c>
      <c r="CL168">
        <v>0</v>
      </c>
      <c r="CM168">
        <v>6.3</v>
      </c>
      <c r="CN168">
        <v>0.82</v>
      </c>
      <c r="CO168">
        <v>0.88</v>
      </c>
      <c r="CP168">
        <v>4.07</v>
      </c>
      <c r="CQ168">
        <v>-6.08</v>
      </c>
      <c r="CR168">
        <v>1.75</v>
      </c>
      <c r="CS168">
        <v>6.21</v>
      </c>
      <c r="CT168">
        <v>6.66</v>
      </c>
      <c r="CU168">
        <v>0.42</v>
      </c>
      <c r="CV168">
        <v>21.03</v>
      </c>
      <c r="CW168">
        <v>12.07</v>
      </c>
      <c r="CX168">
        <v>2.5099999999999998</v>
      </c>
      <c r="CY168">
        <v>0.15</v>
      </c>
      <c r="CZ168">
        <v>0.22</v>
      </c>
      <c r="DA168">
        <v>4.95</v>
      </c>
      <c r="DB168">
        <v>-0.87</v>
      </c>
      <c r="DC168">
        <v>0.5</v>
      </c>
      <c r="DD168">
        <v>1.43</v>
      </c>
      <c r="DE168">
        <v>1.76</v>
      </c>
      <c r="DF168">
        <v>0.12</v>
      </c>
      <c r="DG168">
        <v>10.77</v>
      </c>
      <c r="DH168">
        <v>0.54681000000000002</v>
      </c>
      <c r="DI168">
        <v>9.0814799999999994E-3</v>
      </c>
      <c r="DJ168">
        <v>3.1638800000000002E-2</v>
      </c>
      <c r="DK168">
        <v>0.14361199999999999</v>
      </c>
      <c r="DL168">
        <v>-6.98747E-3</v>
      </c>
      <c r="DM168">
        <v>5.8625900000000002E-2</v>
      </c>
      <c r="DN168">
        <v>0.150563</v>
      </c>
      <c r="DO168">
        <v>0.24510499999999999</v>
      </c>
      <c r="DP168">
        <v>2.02483E-2</v>
      </c>
      <c r="DQ168">
        <v>1.1987000000000001</v>
      </c>
      <c r="DR168">
        <v>0.73114199999999996</v>
      </c>
      <c r="DS168" t="s">
        <v>908</v>
      </c>
      <c r="DT168" t="s">
        <v>700</v>
      </c>
      <c r="DU168" t="s">
        <v>909</v>
      </c>
      <c r="DV168" t="s">
        <v>455</v>
      </c>
      <c r="DW168">
        <v>1.4501500000000001E-2</v>
      </c>
      <c r="DX168">
        <v>1.4135999999999999E-2</v>
      </c>
      <c r="EC168">
        <v>11.56</v>
      </c>
      <c r="ED168">
        <v>0</v>
      </c>
      <c r="EE168">
        <v>12.07</v>
      </c>
      <c r="EF168">
        <v>0</v>
      </c>
      <c r="EG168">
        <v>3.8</v>
      </c>
      <c r="EH168">
        <v>0</v>
      </c>
      <c r="EI168">
        <v>2.94</v>
      </c>
      <c r="EJ168">
        <v>4.8899999999999997</v>
      </c>
      <c r="EK168">
        <v>1</v>
      </c>
      <c r="EL168">
        <v>1</v>
      </c>
      <c r="EM168">
        <v>2.6873</v>
      </c>
      <c r="EP168">
        <v>1</v>
      </c>
      <c r="EQ168">
        <v>1</v>
      </c>
      <c r="ER168">
        <v>26.952999999999999</v>
      </c>
      <c r="ES168">
        <v>27.318999999999999</v>
      </c>
      <c r="ET168">
        <v>26.8795</v>
      </c>
      <c r="EU168">
        <v>27.244399999999999</v>
      </c>
      <c r="EV168">
        <v>525.08699999999999</v>
      </c>
      <c r="EW168">
        <v>25.209700000000002</v>
      </c>
      <c r="EX168">
        <v>49.9895</v>
      </c>
      <c r="EY168">
        <v>246.79599999999999</v>
      </c>
      <c r="EZ168">
        <v>0</v>
      </c>
      <c r="FA168">
        <v>-288.58</v>
      </c>
      <c r="FB168">
        <v>0</v>
      </c>
      <c r="FC168">
        <v>0</v>
      </c>
      <c r="FD168">
        <v>110.404</v>
      </c>
      <c r="FE168">
        <v>317.113</v>
      </c>
      <c r="FF168">
        <v>391.38499999999999</v>
      </c>
      <c r="FG168">
        <v>27.673200000000001</v>
      </c>
      <c r="FH168">
        <v>1405.08</v>
      </c>
      <c r="FI168">
        <v>0</v>
      </c>
      <c r="FJ168">
        <v>0</v>
      </c>
      <c r="FK168">
        <v>0</v>
      </c>
      <c r="FL168">
        <v>0</v>
      </c>
      <c r="FM168">
        <v>0</v>
      </c>
      <c r="FN168">
        <v>281.315</v>
      </c>
      <c r="FO168">
        <v>16.802499999999998</v>
      </c>
      <c r="FP168">
        <v>24.994700000000002</v>
      </c>
      <c r="FQ168">
        <v>119.75</v>
      </c>
      <c r="FR168">
        <v>-96.193399999999997</v>
      </c>
      <c r="FS168">
        <v>55.201799999999999</v>
      </c>
      <c r="FT168">
        <v>158.94900000000001</v>
      </c>
      <c r="FU168">
        <v>195.69200000000001</v>
      </c>
      <c r="FV168">
        <v>13.836600000000001</v>
      </c>
      <c r="FW168">
        <v>770.34900000000005</v>
      </c>
      <c r="FX168">
        <v>0</v>
      </c>
      <c r="FY168">
        <v>0</v>
      </c>
      <c r="FZ168">
        <v>0</v>
      </c>
      <c r="GA168">
        <v>0</v>
      </c>
      <c r="GB168">
        <v>2.6873</v>
      </c>
      <c r="GC168">
        <v>4223.38</v>
      </c>
      <c r="GD168">
        <v>1870.18</v>
      </c>
      <c r="GE168">
        <v>44.281500000000001</v>
      </c>
      <c r="GF168">
        <v>2.6873</v>
      </c>
      <c r="GG168">
        <v>4223.38</v>
      </c>
      <c r="GH168">
        <v>1851.38</v>
      </c>
      <c r="GI168">
        <v>43.836399999999998</v>
      </c>
      <c r="GJ168">
        <v>0</v>
      </c>
      <c r="GK168">
        <v>0</v>
      </c>
      <c r="GN168" t="s">
        <v>1041</v>
      </c>
    </row>
    <row r="169" spans="1:196" x14ac:dyDescent="0.3">
      <c r="A169" s="110">
        <v>45981.709120370368</v>
      </c>
      <c r="B169" t="s">
        <v>1042</v>
      </c>
      <c r="D169">
        <v>13</v>
      </c>
      <c r="E169">
        <v>1</v>
      </c>
      <c r="F169">
        <v>2100</v>
      </c>
      <c r="G169" t="s">
        <v>452</v>
      </c>
      <c r="H169" t="s">
        <v>453</v>
      </c>
      <c r="I169">
        <v>0.71</v>
      </c>
      <c r="J169">
        <v>0.56000000000000005</v>
      </c>
      <c r="K169">
        <v>3.81</v>
      </c>
      <c r="L169">
        <v>164</v>
      </c>
      <c r="M169">
        <v>1044.43</v>
      </c>
      <c r="N169">
        <v>1342.51</v>
      </c>
      <c r="O169">
        <v>278.41300000000001</v>
      </c>
      <c r="P169">
        <v>1085.52</v>
      </c>
      <c r="Q169">
        <v>0</v>
      </c>
      <c r="R169">
        <v>-5318.81</v>
      </c>
      <c r="S169">
        <v>0</v>
      </c>
      <c r="T169">
        <v>0</v>
      </c>
      <c r="U169">
        <v>505.55700000000002</v>
      </c>
      <c r="V169">
        <v>2032.77</v>
      </c>
      <c r="W169">
        <v>2025.88</v>
      </c>
      <c r="X169">
        <v>119.621</v>
      </c>
      <c r="Y169">
        <v>3115.9</v>
      </c>
      <c r="Z169">
        <v>3750.88</v>
      </c>
      <c r="AA169">
        <v>487.33199999999999</v>
      </c>
      <c r="AB169">
        <v>0</v>
      </c>
      <c r="AC169">
        <v>0</v>
      </c>
      <c r="AD169">
        <v>0</v>
      </c>
      <c r="AE169">
        <v>0</v>
      </c>
      <c r="AF169">
        <v>0</v>
      </c>
      <c r="AG169">
        <v>0</v>
      </c>
      <c r="AH169">
        <v>4.1100000000000003</v>
      </c>
      <c r="AI169">
        <v>4.66</v>
      </c>
      <c r="AJ169">
        <v>0.89</v>
      </c>
      <c r="AK169">
        <v>3.46</v>
      </c>
      <c r="AL169">
        <v>0</v>
      </c>
      <c r="AM169">
        <v>-7.67</v>
      </c>
      <c r="AN169">
        <v>0</v>
      </c>
      <c r="AO169">
        <v>0</v>
      </c>
      <c r="AP169">
        <v>1.76</v>
      </c>
      <c r="AQ169">
        <v>6.33</v>
      </c>
      <c r="AR169">
        <v>6.65</v>
      </c>
      <c r="AS169">
        <v>0.42</v>
      </c>
      <c r="AT169">
        <v>20.61</v>
      </c>
      <c r="AU169">
        <v>13.12</v>
      </c>
      <c r="AV169">
        <v>1.68</v>
      </c>
      <c r="AW169">
        <v>0.71</v>
      </c>
      <c r="AX169">
        <v>0.23</v>
      </c>
      <c r="AY169">
        <v>0.93</v>
      </c>
      <c r="AZ169">
        <v>-1.1200000000000001</v>
      </c>
      <c r="BA169">
        <v>0</v>
      </c>
      <c r="BB169">
        <v>0</v>
      </c>
      <c r="BC169">
        <v>0.5</v>
      </c>
      <c r="BD169">
        <v>1.45</v>
      </c>
      <c r="BE169">
        <v>1.76</v>
      </c>
      <c r="BF169">
        <v>0.12</v>
      </c>
      <c r="BG169">
        <v>6.26</v>
      </c>
      <c r="BH169">
        <v>0.41972799999999999</v>
      </c>
      <c r="BI169">
        <v>4.4822500000000001E-2</v>
      </c>
      <c r="BJ169">
        <v>3.1791800000000002E-2</v>
      </c>
      <c r="BK169">
        <v>0.120503</v>
      </c>
      <c r="BL169">
        <v>0</v>
      </c>
      <c r="BM169">
        <v>-1.0770399999999999E-2</v>
      </c>
      <c r="BN169">
        <v>0</v>
      </c>
      <c r="BO169">
        <v>0</v>
      </c>
      <c r="BP169">
        <v>5.8625900000000002E-2</v>
      </c>
      <c r="BQ169">
        <v>0.15265999999999999</v>
      </c>
      <c r="BR169">
        <v>0.24510499999999999</v>
      </c>
      <c r="BS169">
        <v>2.02483E-2</v>
      </c>
      <c r="BT169">
        <v>1.0827100000000001</v>
      </c>
      <c r="BU169">
        <v>0.61684499999999998</v>
      </c>
      <c r="BV169">
        <v>1124.94</v>
      </c>
      <c r="BW169">
        <v>1517.09</v>
      </c>
      <c r="BX169">
        <v>278.41300000000001</v>
      </c>
      <c r="BY169">
        <v>1061.79</v>
      </c>
      <c r="BZ169">
        <v>-5318.81</v>
      </c>
      <c r="CA169">
        <v>505.55700000000002</v>
      </c>
      <c r="CB169">
        <v>2036.89</v>
      </c>
      <c r="CC169">
        <v>2025.88</v>
      </c>
      <c r="CD169">
        <v>119.621</v>
      </c>
      <c r="CE169">
        <v>3351.37</v>
      </c>
      <c r="CF169">
        <v>3982.23</v>
      </c>
      <c r="CG169">
        <v>542.73699999999997</v>
      </c>
      <c r="CH169">
        <v>0</v>
      </c>
      <c r="CI169">
        <v>0</v>
      </c>
      <c r="CJ169">
        <v>0</v>
      </c>
      <c r="CK169">
        <v>0</v>
      </c>
      <c r="CL169">
        <v>0</v>
      </c>
      <c r="CM169">
        <v>4.41</v>
      </c>
      <c r="CN169">
        <v>5.14</v>
      </c>
      <c r="CO169">
        <v>0.89</v>
      </c>
      <c r="CP169">
        <v>3.39</v>
      </c>
      <c r="CQ169">
        <v>-7.83</v>
      </c>
      <c r="CR169">
        <v>1.76</v>
      </c>
      <c r="CS169">
        <v>6.34</v>
      </c>
      <c r="CT169">
        <v>6.65</v>
      </c>
      <c r="CU169">
        <v>0.42</v>
      </c>
      <c r="CV169">
        <v>21.17</v>
      </c>
      <c r="CW169">
        <v>13.83</v>
      </c>
      <c r="CX169">
        <v>1.79</v>
      </c>
      <c r="CY169">
        <v>0.77</v>
      </c>
      <c r="CZ169">
        <v>0.23</v>
      </c>
      <c r="DA169">
        <v>4.5599999999999996</v>
      </c>
      <c r="DB169">
        <v>-1.1200000000000001</v>
      </c>
      <c r="DC169">
        <v>0.5</v>
      </c>
      <c r="DD169">
        <v>1.46</v>
      </c>
      <c r="DE169">
        <v>1.76</v>
      </c>
      <c r="DF169">
        <v>0.12</v>
      </c>
      <c r="DG169">
        <v>10.07</v>
      </c>
      <c r="DH169">
        <v>0.437948</v>
      </c>
      <c r="DI169">
        <v>4.6129999999999997E-2</v>
      </c>
      <c r="DJ169">
        <v>3.1791800000000002E-2</v>
      </c>
      <c r="DK169">
        <v>0.117996</v>
      </c>
      <c r="DL169">
        <v>-1.0770399999999999E-2</v>
      </c>
      <c r="DM169">
        <v>5.8625900000000002E-2</v>
      </c>
      <c r="DN169">
        <v>0.15293200000000001</v>
      </c>
      <c r="DO169">
        <v>0.24510499999999999</v>
      </c>
      <c r="DP169">
        <v>2.02483E-2</v>
      </c>
      <c r="DQ169">
        <v>1.1000099999999999</v>
      </c>
      <c r="DR169">
        <v>0.63386600000000004</v>
      </c>
      <c r="DS169" t="s">
        <v>908</v>
      </c>
      <c r="DT169" t="s">
        <v>700</v>
      </c>
      <c r="DU169" t="s">
        <v>909</v>
      </c>
      <c r="DV169" t="s">
        <v>455</v>
      </c>
      <c r="DW169">
        <v>1.7292800000000001E-2</v>
      </c>
      <c r="DX169">
        <v>1.7021100000000001E-2</v>
      </c>
      <c r="EC169">
        <v>13.12</v>
      </c>
      <c r="ED169">
        <v>0</v>
      </c>
      <c r="EE169">
        <v>13.83</v>
      </c>
      <c r="EF169">
        <v>0</v>
      </c>
      <c r="EG169">
        <v>3.55</v>
      </c>
      <c r="EH169">
        <v>0</v>
      </c>
      <c r="EI169">
        <v>2.85</v>
      </c>
      <c r="EJ169">
        <v>4.5</v>
      </c>
      <c r="EK169">
        <v>1</v>
      </c>
      <c r="EL169">
        <v>1</v>
      </c>
      <c r="EM169">
        <v>3.3874</v>
      </c>
      <c r="EP169">
        <v>1</v>
      </c>
      <c r="EQ169">
        <v>1</v>
      </c>
      <c r="ER169">
        <v>28.207000000000001</v>
      </c>
      <c r="ES169">
        <v>28.599</v>
      </c>
      <c r="ET169">
        <v>28.185400000000001</v>
      </c>
      <c r="EU169">
        <v>28.576899999999998</v>
      </c>
      <c r="EV169">
        <v>372.59500000000003</v>
      </c>
      <c r="EW169">
        <v>157.36799999999999</v>
      </c>
      <c r="EX169">
        <v>50.231200000000001</v>
      </c>
      <c r="EY169">
        <v>206.86600000000001</v>
      </c>
      <c r="EZ169">
        <v>0</v>
      </c>
      <c r="FA169">
        <v>-373.55</v>
      </c>
      <c r="FB169">
        <v>0</v>
      </c>
      <c r="FC169">
        <v>0</v>
      </c>
      <c r="FD169">
        <v>110.404</v>
      </c>
      <c r="FE169">
        <v>322.58100000000002</v>
      </c>
      <c r="FF169">
        <v>391.38499999999999</v>
      </c>
      <c r="FG169">
        <v>27.673200000000001</v>
      </c>
      <c r="FH169">
        <v>1265.55</v>
      </c>
      <c r="FI169">
        <v>0</v>
      </c>
      <c r="FJ169">
        <v>0</v>
      </c>
      <c r="FK169">
        <v>0</v>
      </c>
      <c r="FL169">
        <v>0</v>
      </c>
      <c r="FM169">
        <v>0</v>
      </c>
      <c r="FN169">
        <v>200.89</v>
      </c>
      <c r="FO169">
        <v>85.082400000000007</v>
      </c>
      <c r="FP169">
        <v>25.115600000000001</v>
      </c>
      <c r="FQ169">
        <v>100.786</v>
      </c>
      <c r="FR169">
        <v>-124.517</v>
      </c>
      <c r="FS169">
        <v>55.201799999999999</v>
      </c>
      <c r="FT169">
        <v>161.55600000000001</v>
      </c>
      <c r="FU169">
        <v>195.69200000000001</v>
      </c>
      <c r="FV169">
        <v>13.836600000000001</v>
      </c>
      <c r="FW169">
        <v>713.64400000000001</v>
      </c>
      <c r="FX169">
        <v>0</v>
      </c>
      <c r="FY169">
        <v>0</v>
      </c>
      <c r="FZ169">
        <v>0</v>
      </c>
      <c r="GA169">
        <v>0</v>
      </c>
      <c r="GB169">
        <v>3.3874</v>
      </c>
      <c r="GC169">
        <v>5320.37</v>
      </c>
      <c r="GD169">
        <v>2351.71</v>
      </c>
      <c r="GE169">
        <v>44.201999999999998</v>
      </c>
      <c r="GF169">
        <v>3.3874</v>
      </c>
      <c r="GG169">
        <v>5320.37</v>
      </c>
      <c r="GH169">
        <v>2282.39</v>
      </c>
      <c r="GI169">
        <v>42.899099999999997</v>
      </c>
      <c r="GJ169">
        <v>0</v>
      </c>
      <c r="GK169">
        <v>0</v>
      </c>
      <c r="GN169" t="s">
        <v>1043</v>
      </c>
    </row>
    <row r="170" spans="1:196" x14ac:dyDescent="0.3">
      <c r="A170" s="110">
        <v>45981.709849537037</v>
      </c>
      <c r="B170" t="s">
        <v>1044</v>
      </c>
      <c r="D170">
        <v>14</v>
      </c>
      <c r="E170">
        <v>1</v>
      </c>
      <c r="F170">
        <v>2100</v>
      </c>
      <c r="G170" t="s">
        <v>452</v>
      </c>
      <c r="H170" t="s">
        <v>453</v>
      </c>
      <c r="I170">
        <v>0.95</v>
      </c>
      <c r="J170">
        <v>0.78</v>
      </c>
      <c r="K170">
        <v>3.83</v>
      </c>
      <c r="L170">
        <v>116</v>
      </c>
      <c r="M170">
        <v>1468.28</v>
      </c>
      <c r="N170">
        <v>878.52800000000002</v>
      </c>
      <c r="O170">
        <v>275.608</v>
      </c>
      <c r="P170">
        <v>1311.1</v>
      </c>
      <c r="Q170">
        <v>0</v>
      </c>
      <c r="R170">
        <v>-5114.33</v>
      </c>
      <c r="S170">
        <v>0</v>
      </c>
      <c r="T170">
        <v>0</v>
      </c>
      <c r="U170">
        <v>505.55700000000002</v>
      </c>
      <c r="V170">
        <v>2012.64</v>
      </c>
      <c r="W170">
        <v>2025.88</v>
      </c>
      <c r="X170">
        <v>119.621</v>
      </c>
      <c r="Y170">
        <v>3482.88</v>
      </c>
      <c r="Z170">
        <v>3933.51</v>
      </c>
      <c r="AA170">
        <v>296.09100000000001</v>
      </c>
      <c r="AB170">
        <v>0</v>
      </c>
      <c r="AC170">
        <v>0</v>
      </c>
      <c r="AD170">
        <v>0</v>
      </c>
      <c r="AE170">
        <v>0</v>
      </c>
      <c r="AF170">
        <v>0</v>
      </c>
      <c r="AG170">
        <v>0</v>
      </c>
      <c r="AH170">
        <v>5.75</v>
      </c>
      <c r="AI170">
        <v>2.72</v>
      </c>
      <c r="AJ170">
        <v>0.88</v>
      </c>
      <c r="AK170">
        <v>4.2300000000000004</v>
      </c>
      <c r="AL170">
        <v>0</v>
      </c>
      <c r="AM170">
        <v>-8.08</v>
      </c>
      <c r="AN170">
        <v>0</v>
      </c>
      <c r="AO170">
        <v>0</v>
      </c>
      <c r="AP170">
        <v>1.72</v>
      </c>
      <c r="AQ170">
        <v>6.2</v>
      </c>
      <c r="AR170">
        <v>6.62</v>
      </c>
      <c r="AS170">
        <v>0.42</v>
      </c>
      <c r="AT170">
        <v>20.46</v>
      </c>
      <c r="AU170">
        <v>13.58</v>
      </c>
      <c r="AV170">
        <v>2.4500000000000002</v>
      </c>
      <c r="AW170">
        <v>0.4</v>
      </c>
      <c r="AX170">
        <v>0.22</v>
      </c>
      <c r="AY170">
        <v>1.2</v>
      </c>
      <c r="AZ170">
        <v>-1.36</v>
      </c>
      <c r="BA170">
        <v>0</v>
      </c>
      <c r="BB170">
        <v>0</v>
      </c>
      <c r="BC170">
        <v>0.5</v>
      </c>
      <c r="BD170">
        <v>1.43</v>
      </c>
      <c r="BE170">
        <v>1.76</v>
      </c>
      <c r="BF170">
        <v>0.12</v>
      </c>
      <c r="BG170">
        <v>6.72</v>
      </c>
      <c r="BH170">
        <v>0.553338</v>
      </c>
      <c r="BI170">
        <v>1.7172300000000001E-2</v>
      </c>
      <c r="BJ170">
        <v>3.1471499999999999E-2</v>
      </c>
      <c r="BK170">
        <v>0.17319999999999999</v>
      </c>
      <c r="BL170">
        <v>0</v>
      </c>
      <c r="BM170">
        <v>-1.7686500000000001E-2</v>
      </c>
      <c r="BN170">
        <v>0</v>
      </c>
      <c r="BO170">
        <v>0</v>
      </c>
      <c r="BP170">
        <v>5.8625900000000002E-2</v>
      </c>
      <c r="BQ170">
        <v>0.15040999999999999</v>
      </c>
      <c r="BR170">
        <v>0.24510499999999999</v>
      </c>
      <c r="BS170">
        <v>2.02483E-2</v>
      </c>
      <c r="BT170">
        <v>1.2318800000000001</v>
      </c>
      <c r="BU170">
        <v>0.77518100000000001</v>
      </c>
      <c r="BV170">
        <v>1647.16</v>
      </c>
      <c r="BW170">
        <v>1047.24</v>
      </c>
      <c r="BX170">
        <v>275.608</v>
      </c>
      <c r="BY170">
        <v>1245.97</v>
      </c>
      <c r="BZ170">
        <v>-5114.33</v>
      </c>
      <c r="CA170">
        <v>505.55700000000002</v>
      </c>
      <c r="CB170">
        <v>2016.99</v>
      </c>
      <c r="CC170">
        <v>2025.88</v>
      </c>
      <c r="CD170">
        <v>119.621</v>
      </c>
      <c r="CE170">
        <v>3769.69</v>
      </c>
      <c r="CF170">
        <v>4215.9799999999996</v>
      </c>
      <c r="CG170">
        <v>343.72399999999999</v>
      </c>
      <c r="CH170">
        <v>0</v>
      </c>
      <c r="CI170">
        <v>0</v>
      </c>
      <c r="CJ170">
        <v>0</v>
      </c>
      <c r="CK170">
        <v>0</v>
      </c>
      <c r="CL170">
        <v>0</v>
      </c>
      <c r="CM170">
        <v>6.46</v>
      </c>
      <c r="CN170">
        <v>3.18</v>
      </c>
      <c r="CO170">
        <v>0.88</v>
      </c>
      <c r="CP170">
        <v>4.01</v>
      </c>
      <c r="CQ170">
        <v>-8.27</v>
      </c>
      <c r="CR170">
        <v>1.72</v>
      </c>
      <c r="CS170">
        <v>6.22</v>
      </c>
      <c r="CT170">
        <v>6.62</v>
      </c>
      <c r="CU170">
        <v>0.42</v>
      </c>
      <c r="CV170">
        <v>21.24</v>
      </c>
      <c r="CW170">
        <v>14.53</v>
      </c>
      <c r="CX170">
        <v>2.72</v>
      </c>
      <c r="CY170">
        <v>0.45</v>
      </c>
      <c r="CZ170">
        <v>0.22</v>
      </c>
      <c r="DA170">
        <v>4.7</v>
      </c>
      <c r="DB170">
        <v>-1.36</v>
      </c>
      <c r="DC170">
        <v>0.5</v>
      </c>
      <c r="DD170">
        <v>1.44</v>
      </c>
      <c r="DE170">
        <v>1.76</v>
      </c>
      <c r="DF170">
        <v>0.12</v>
      </c>
      <c r="DG170">
        <v>10.55</v>
      </c>
      <c r="DH170">
        <v>0.63450200000000001</v>
      </c>
      <c r="DI170">
        <v>1.81312E-2</v>
      </c>
      <c r="DJ170">
        <v>3.1471499999999999E-2</v>
      </c>
      <c r="DK170">
        <v>0.15937499999999999</v>
      </c>
      <c r="DL170">
        <v>-1.7686500000000001E-2</v>
      </c>
      <c r="DM170">
        <v>5.8625900000000002E-2</v>
      </c>
      <c r="DN170">
        <v>0.15079600000000001</v>
      </c>
      <c r="DO170">
        <v>0.24510499999999999</v>
      </c>
      <c r="DP170">
        <v>2.02483E-2</v>
      </c>
      <c r="DQ170">
        <v>1.30057</v>
      </c>
      <c r="DR170">
        <v>0.84348000000000001</v>
      </c>
      <c r="DS170" t="s">
        <v>908</v>
      </c>
      <c r="DT170" t="s">
        <v>700</v>
      </c>
      <c r="DU170" t="s">
        <v>909</v>
      </c>
      <c r="DV170" t="s">
        <v>455</v>
      </c>
      <c r="DW170">
        <v>6.8684300000000004E-2</v>
      </c>
      <c r="DX170">
        <v>6.8298800000000007E-2</v>
      </c>
      <c r="EC170">
        <v>13.58</v>
      </c>
      <c r="ED170">
        <v>0</v>
      </c>
      <c r="EE170">
        <v>14.53</v>
      </c>
      <c r="EF170">
        <v>0</v>
      </c>
      <c r="EG170">
        <v>4.2699999999999996</v>
      </c>
      <c r="EH170">
        <v>0</v>
      </c>
      <c r="EI170">
        <v>3.45</v>
      </c>
      <c r="EJ170">
        <v>4.6399999999999997</v>
      </c>
      <c r="EK170">
        <v>1</v>
      </c>
      <c r="EL170">
        <v>1</v>
      </c>
      <c r="EM170">
        <v>2.8161</v>
      </c>
      <c r="EP170">
        <v>1</v>
      </c>
      <c r="EQ170">
        <v>1</v>
      </c>
      <c r="ER170">
        <v>32.088000000000001</v>
      </c>
      <c r="ES170">
        <v>32.56</v>
      </c>
      <c r="ET170">
        <v>32.053400000000003</v>
      </c>
      <c r="EU170">
        <v>32.523899999999998</v>
      </c>
      <c r="EV170">
        <v>543.995</v>
      </c>
      <c r="EW170">
        <v>88.098699999999994</v>
      </c>
      <c r="EX170">
        <v>49.725099999999998</v>
      </c>
      <c r="EY170">
        <v>266.68200000000002</v>
      </c>
      <c r="EZ170">
        <v>0</v>
      </c>
      <c r="FA170">
        <v>-453.904</v>
      </c>
      <c r="FB170">
        <v>0</v>
      </c>
      <c r="FC170">
        <v>0</v>
      </c>
      <c r="FD170">
        <v>110.404</v>
      </c>
      <c r="FE170">
        <v>318.85500000000002</v>
      </c>
      <c r="FF170">
        <v>391.38499999999999</v>
      </c>
      <c r="FG170">
        <v>27.673200000000001</v>
      </c>
      <c r="FH170">
        <v>1342.91</v>
      </c>
      <c r="FI170">
        <v>0</v>
      </c>
      <c r="FJ170">
        <v>0</v>
      </c>
      <c r="FK170">
        <v>0</v>
      </c>
      <c r="FL170">
        <v>0</v>
      </c>
      <c r="FM170">
        <v>0</v>
      </c>
      <c r="FN170">
        <v>303.815</v>
      </c>
      <c r="FO170">
        <v>49.509700000000002</v>
      </c>
      <c r="FP170">
        <v>24.862500000000001</v>
      </c>
      <c r="FQ170">
        <v>125.717</v>
      </c>
      <c r="FR170">
        <v>-151.30099999999999</v>
      </c>
      <c r="FS170">
        <v>55.201799999999999</v>
      </c>
      <c r="FT170">
        <v>159.75</v>
      </c>
      <c r="FU170">
        <v>195.69200000000001</v>
      </c>
      <c r="FV170">
        <v>13.836600000000001</v>
      </c>
      <c r="FW170">
        <v>777.08299999999997</v>
      </c>
      <c r="FX170">
        <v>0</v>
      </c>
      <c r="FY170">
        <v>0</v>
      </c>
      <c r="FZ170">
        <v>0</v>
      </c>
      <c r="GA170">
        <v>0</v>
      </c>
      <c r="GB170">
        <v>2.8161</v>
      </c>
      <c r="GC170">
        <v>5115.83</v>
      </c>
      <c r="GD170">
        <v>2128.96</v>
      </c>
      <c r="GE170">
        <v>41.615099999999998</v>
      </c>
      <c r="GF170">
        <v>2.8161</v>
      </c>
      <c r="GG170">
        <v>5115.83</v>
      </c>
      <c r="GH170">
        <v>2048.84</v>
      </c>
      <c r="GI170">
        <v>40.048900000000003</v>
      </c>
      <c r="GJ170">
        <v>0</v>
      </c>
      <c r="GK170">
        <v>0</v>
      </c>
      <c r="GN170" t="s">
        <v>1045</v>
      </c>
    </row>
    <row r="171" spans="1:196" x14ac:dyDescent="0.3">
      <c r="A171" s="110">
        <v>45981.71056712963</v>
      </c>
      <c r="B171" t="s">
        <v>1046</v>
      </c>
      <c r="D171">
        <v>15</v>
      </c>
      <c r="E171">
        <v>1</v>
      </c>
      <c r="F171">
        <v>2100</v>
      </c>
      <c r="G171" t="s">
        <v>452</v>
      </c>
      <c r="H171" t="s">
        <v>453</v>
      </c>
      <c r="I171">
        <v>0.56000000000000005</v>
      </c>
      <c r="J171">
        <v>0.42</v>
      </c>
      <c r="K171">
        <v>3.17</v>
      </c>
      <c r="L171">
        <v>214</v>
      </c>
      <c r="M171">
        <v>79.4148</v>
      </c>
      <c r="N171">
        <v>3839.3</v>
      </c>
      <c r="O171">
        <v>277.42</v>
      </c>
      <c r="P171">
        <v>678.88499999999999</v>
      </c>
      <c r="Q171">
        <v>0</v>
      </c>
      <c r="R171">
        <v>-7993.85</v>
      </c>
      <c r="S171">
        <v>0</v>
      </c>
      <c r="T171">
        <v>0</v>
      </c>
      <c r="U171">
        <v>505.55700000000002</v>
      </c>
      <c r="V171">
        <v>2091.3200000000002</v>
      </c>
      <c r="W171">
        <v>2025.88</v>
      </c>
      <c r="X171">
        <v>119.621</v>
      </c>
      <c r="Y171">
        <v>1623.55</v>
      </c>
      <c r="Z171">
        <v>4875.0200000000004</v>
      </c>
      <c r="AA171">
        <v>854.81399999999996</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0.18</v>
      </c>
      <c r="AW171">
        <v>1.69</v>
      </c>
      <c r="AX171">
        <v>0.23</v>
      </c>
      <c r="AY171">
        <v>0.57999999999999996</v>
      </c>
      <c r="AZ171">
        <v>-2.16</v>
      </c>
      <c r="BA171">
        <v>0</v>
      </c>
      <c r="BB171">
        <v>0</v>
      </c>
      <c r="BC171">
        <v>0.5</v>
      </c>
      <c r="BD171">
        <v>1.49</v>
      </c>
      <c r="BE171">
        <v>1.76</v>
      </c>
      <c r="BF171">
        <v>0.12</v>
      </c>
      <c r="BG171">
        <v>4.3899999999999997</v>
      </c>
      <c r="BH171">
        <v>4.0417500000000002E-2</v>
      </c>
      <c r="BI171">
        <v>0.14819199999999999</v>
      </c>
      <c r="BJ171">
        <v>3.1678400000000002E-2</v>
      </c>
      <c r="BK171">
        <v>7.3394000000000001E-2</v>
      </c>
      <c r="BL171">
        <v>0</v>
      </c>
      <c r="BM171">
        <v>-3.0804499999999999E-2</v>
      </c>
      <c r="BN171">
        <v>0</v>
      </c>
      <c r="BO171">
        <v>0</v>
      </c>
      <c r="BP171">
        <v>5.8625900000000002E-2</v>
      </c>
      <c r="BQ171">
        <v>0.157828</v>
      </c>
      <c r="BR171">
        <v>0.24510499999999999</v>
      </c>
      <c r="BS171">
        <v>2.02483E-2</v>
      </c>
      <c r="BT171">
        <v>0.74468400000000001</v>
      </c>
      <c r="BU171">
        <v>0.293682</v>
      </c>
      <c r="BV171">
        <v>104.179</v>
      </c>
      <c r="BW171">
        <v>4034.17</v>
      </c>
      <c r="BX171">
        <v>277.42</v>
      </c>
      <c r="BY171">
        <v>666.27599999999995</v>
      </c>
      <c r="BZ171">
        <v>-7993.85</v>
      </c>
      <c r="CA171">
        <v>505.55700000000002</v>
      </c>
      <c r="CB171">
        <v>2094.3200000000002</v>
      </c>
      <c r="CC171">
        <v>2025.88</v>
      </c>
      <c r="CD171">
        <v>119.621</v>
      </c>
      <c r="CE171">
        <v>1833.57</v>
      </c>
      <c r="CF171">
        <v>5082.04</v>
      </c>
      <c r="CG171">
        <v>890.495</v>
      </c>
      <c r="CH171">
        <v>0</v>
      </c>
      <c r="CI171">
        <v>0</v>
      </c>
      <c r="CJ171">
        <v>0</v>
      </c>
      <c r="CK171">
        <v>0</v>
      </c>
      <c r="CL171">
        <v>0</v>
      </c>
      <c r="CM171">
        <v>0.47</v>
      </c>
      <c r="CN171">
        <v>12.18</v>
      </c>
      <c r="CO171">
        <v>0.89</v>
      </c>
      <c r="CP171">
        <v>2.1</v>
      </c>
      <c r="CQ171">
        <v>-12.02</v>
      </c>
      <c r="CR171">
        <v>1.72</v>
      </c>
      <c r="CS171">
        <v>6.47</v>
      </c>
      <c r="CT171">
        <v>6.61</v>
      </c>
      <c r="CU171">
        <v>0.42</v>
      </c>
      <c r="CV171">
        <v>18.84</v>
      </c>
      <c r="CW171">
        <v>15.64</v>
      </c>
      <c r="CX171">
        <v>0.23</v>
      </c>
      <c r="CY171">
        <v>1.74</v>
      </c>
      <c r="CZ171">
        <v>0.23</v>
      </c>
      <c r="DA171">
        <v>3.64</v>
      </c>
      <c r="DB171">
        <v>-2.16</v>
      </c>
      <c r="DC171">
        <v>0.5</v>
      </c>
      <c r="DD171">
        <v>1.5</v>
      </c>
      <c r="DE171">
        <v>1.76</v>
      </c>
      <c r="DF171">
        <v>0.12</v>
      </c>
      <c r="DG171">
        <v>7.56</v>
      </c>
      <c r="DH171">
        <v>5.7156999999999999E-2</v>
      </c>
      <c r="DI171">
        <v>0.149288</v>
      </c>
      <c r="DJ171">
        <v>3.1678400000000002E-2</v>
      </c>
      <c r="DK171">
        <v>6.9479700000000005E-2</v>
      </c>
      <c r="DL171">
        <v>-3.0804499999999999E-2</v>
      </c>
      <c r="DM171">
        <v>5.8625900000000002E-2</v>
      </c>
      <c r="DN171">
        <v>0.15784599999999999</v>
      </c>
      <c r="DO171">
        <v>0.24510499999999999</v>
      </c>
      <c r="DP171">
        <v>2.02483E-2</v>
      </c>
      <c r="DQ171">
        <v>0.75862399999999997</v>
      </c>
      <c r="DR171">
        <v>0.30760300000000002</v>
      </c>
      <c r="DS171" t="s">
        <v>908</v>
      </c>
      <c r="DT171" t="s">
        <v>700</v>
      </c>
      <c r="DU171" t="s">
        <v>909</v>
      </c>
      <c r="DV171" t="s">
        <v>455</v>
      </c>
      <c r="DW171">
        <v>1.3939399999999999E-2</v>
      </c>
      <c r="DX171">
        <v>1.39215E-2</v>
      </c>
      <c r="EC171">
        <v>15.08</v>
      </c>
      <c r="ED171">
        <v>0</v>
      </c>
      <c r="EE171">
        <v>15.64</v>
      </c>
      <c r="EF171">
        <v>0</v>
      </c>
      <c r="EG171">
        <v>2.68</v>
      </c>
      <c r="EH171">
        <v>0</v>
      </c>
      <c r="EI171">
        <v>2.2599999999999998</v>
      </c>
      <c r="EJ171">
        <v>3.58</v>
      </c>
      <c r="EK171">
        <v>1</v>
      </c>
      <c r="EL171">
        <v>1</v>
      </c>
      <c r="EM171">
        <v>4.7460000000000004</v>
      </c>
      <c r="EP171">
        <v>1</v>
      </c>
      <c r="EQ171">
        <v>1</v>
      </c>
      <c r="ER171">
        <v>37.206000000000003</v>
      </c>
      <c r="ES171">
        <v>37.781999999999996</v>
      </c>
      <c r="ET171">
        <v>37.1995</v>
      </c>
      <c r="EU171">
        <v>37.774999999999999</v>
      </c>
      <c r="EV171">
        <v>40.908200000000001</v>
      </c>
      <c r="EW171">
        <v>375.69799999999998</v>
      </c>
      <c r="EX171">
        <v>50.052</v>
      </c>
      <c r="EY171">
        <v>128.29</v>
      </c>
      <c r="EZ171">
        <v>0</v>
      </c>
      <c r="FA171">
        <v>-720.75</v>
      </c>
      <c r="FB171">
        <v>0</v>
      </c>
      <c r="FC171">
        <v>0</v>
      </c>
      <c r="FD171">
        <v>110.404</v>
      </c>
      <c r="FE171">
        <v>331.83600000000001</v>
      </c>
      <c r="FF171">
        <v>391.38499999999999</v>
      </c>
      <c r="FG171">
        <v>27.673200000000001</v>
      </c>
      <c r="FH171">
        <v>735.495</v>
      </c>
      <c r="FI171">
        <v>0</v>
      </c>
      <c r="FJ171">
        <v>0</v>
      </c>
      <c r="FK171">
        <v>0</v>
      </c>
      <c r="FL171">
        <v>0</v>
      </c>
      <c r="FM171">
        <v>0</v>
      </c>
      <c r="FN171">
        <v>25.9754</v>
      </c>
      <c r="FO171">
        <v>192.43700000000001</v>
      </c>
      <c r="FP171">
        <v>25.026</v>
      </c>
      <c r="FQ171">
        <v>62.962699999999998</v>
      </c>
      <c r="FR171">
        <v>-240.25</v>
      </c>
      <c r="FS171">
        <v>55.201799999999999</v>
      </c>
      <c r="FT171">
        <v>166.11799999999999</v>
      </c>
      <c r="FU171">
        <v>195.69200000000001</v>
      </c>
      <c r="FV171">
        <v>13.836600000000001</v>
      </c>
      <c r="FW171">
        <v>496.99900000000002</v>
      </c>
      <c r="FX171">
        <v>0</v>
      </c>
      <c r="FY171">
        <v>0</v>
      </c>
      <c r="FZ171">
        <v>0</v>
      </c>
      <c r="GA171">
        <v>0</v>
      </c>
      <c r="GB171">
        <v>4.7460000000000004</v>
      </c>
      <c r="GC171">
        <v>7996.19</v>
      </c>
      <c r="GD171">
        <v>3626.22</v>
      </c>
      <c r="GE171">
        <v>45.349299999999999</v>
      </c>
      <c r="GF171">
        <v>4.7460000000000004</v>
      </c>
      <c r="GG171">
        <v>7996.19</v>
      </c>
      <c r="GH171">
        <v>3557.07</v>
      </c>
      <c r="GI171">
        <v>44.4846</v>
      </c>
      <c r="GJ171">
        <v>0</v>
      </c>
      <c r="GK171">
        <v>0</v>
      </c>
      <c r="GN171" t="s">
        <v>1047</v>
      </c>
    </row>
    <row r="172" spans="1:196" x14ac:dyDescent="0.3">
      <c r="A172" s="110">
        <v>45981.71130787037</v>
      </c>
      <c r="B172" t="s">
        <v>1048</v>
      </c>
      <c r="D172">
        <v>16</v>
      </c>
      <c r="E172">
        <v>1</v>
      </c>
      <c r="F172">
        <v>2100</v>
      </c>
      <c r="G172" t="s">
        <v>452</v>
      </c>
      <c r="H172" t="s">
        <v>453</v>
      </c>
      <c r="I172">
        <v>0.77</v>
      </c>
      <c r="J172">
        <v>0.75</v>
      </c>
      <c r="K172">
        <v>4.42</v>
      </c>
      <c r="L172" t="s">
        <v>688</v>
      </c>
      <c r="M172">
        <v>2953.46</v>
      </c>
      <c r="N172">
        <v>18.252400000000002</v>
      </c>
      <c r="O172">
        <v>277.75799999999998</v>
      </c>
      <c r="P172">
        <v>1378.77</v>
      </c>
      <c r="Q172">
        <v>0</v>
      </c>
      <c r="R172">
        <v>-4061.59</v>
      </c>
      <c r="S172">
        <v>0</v>
      </c>
      <c r="T172">
        <v>0</v>
      </c>
      <c r="U172">
        <v>505.55700000000002</v>
      </c>
      <c r="V172">
        <v>1965.08</v>
      </c>
      <c r="W172">
        <v>2025.88</v>
      </c>
      <c r="X172">
        <v>119.621</v>
      </c>
      <c r="Y172">
        <v>5182.79</v>
      </c>
      <c r="Z172">
        <v>4628.24</v>
      </c>
      <c r="AA172">
        <v>12.6944</v>
      </c>
      <c r="AB172">
        <v>0</v>
      </c>
      <c r="AC172">
        <v>0</v>
      </c>
      <c r="AD172">
        <v>0</v>
      </c>
      <c r="AE172">
        <v>0</v>
      </c>
      <c r="AF172">
        <v>0</v>
      </c>
      <c r="AG172">
        <v>0</v>
      </c>
      <c r="AH172">
        <v>11.01</v>
      </c>
      <c r="AI172">
        <v>0.05</v>
      </c>
      <c r="AJ172">
        <v>0.89</v>
      </c>
      <c r="AK172">
        <v>4.58</v>
      </c>
      <c r="AL172">
        <v>0</v>
      </c>
      <c r="AM172">
        <v>-6.23</v>
      </c>
      <c r="AN172">
        <v>0</v>
      </c>
      <c r="AO172">
        <v>0</v>
      </c>
      <c r="AP172">
        <v>1.75</v>
      </c>
      <c r="AQ172">
        <v>6.12</v>
      </c>
      <c r="AR172">
        <v>6.68</v>
      </c>
      <c r="AS172">
        <v>0.42</v>
      </c>
      <c r="AT172">
        <v>25.27</v>
      </c>
      <c r="AU172">
        <v>16.53</v>
      </c>
      <c r="AV172">
        <v>3.87</v>
      </c>
      <c r="AW172">
        <v>0.01</v>
      </c>
      <c r="AX172">
        <v>0.23</v>
      </c>
      <c r="AY172">
        <v>1.27</v>
      </c>
      <c r="AZ172">
        <v>-0.94</v>
      </c>
      <c r="BA172">
        <v>0</v>
      </c>
      <c r="BB172">
        <v>0</v>
      </c>
      <c r="BC172">
        <v>0.5</v>
      </c>
      <c r="BD172">
        <v>1.4</v>
      </c>
      <c r="BE172">
        <v>1.76</v>
      </c>
      <c r="BF172">
        <v>0.12</v>
      </c>
      <c r="BG172">
        <v>8.2200000000000006</v>
      </c>
      <c r="BH172">
        <v>0.70702699999999996</v>
      </c>
      <c r="BI172">
        <v>0</v>
      </c>
      <c r="BJ172">
        <v>3.1717099999999998E-2</v>
      </c>
      <c r="BK172">
        <v>0.16411899999999999</v>
      </c>
      <c r="BL172">
        <v>0</v>
      </c>
      <c r="BM172">
        <v>-9.3560299999999996E-3</v>
      </c>
      <c r="BN172">
        <v>0</v>
      </c>
      <c r="BO172">
        <v>0</v>
      </c>
      <c r="BP172">
        <v>5.8625900000000002E-2</v>
      </c>
      <c r="BQ172">
        <v>0.14718700000000001</v>
      </c>
      <c r="BR172">
        <v>0.24510499999999999</v>
      </c>
      <c r="BS172">
        <v>2.02483E-2</v>
      </c>
      <c r="BT172">
        <v>1.36467</v>
      </c>
      <c r="BU172">
        <v>0.90286299999999997</v>
      </c>
      <c r="BV172">
        <v>3146.73</v>
      </c>
      <c r="BW172">
        <v>73.124899999999997</v>
      </c>
      <c r="BX172">
        <v>277.75799999999998</v>
      </c>
      <c r="BY172">
        <v>1303.8699999999999</v>
      </c>
      <c r="BZ172">
        <v>-4061.59</v>
      </c>
      <c r="CA172">
        <v>505.55700000000002</v>
      </c>
      <c r="CB172">
        <v>1971.9</v>
      </c>
      <c r="CC172">
        <v>2025.88</v>
      </c>
      <c r="CD172">
        <v>119.621</v>
      </c>
      <c r="CE172">
        <v>5362.85</v>
      </c>
      <c r="CF172">
        <v>4801.4799999999996</v>
      </c>
      <c r="CG172">
        <v>47.247199999999999</v>
      </c>
      <c r="CH172">
        <v>0</v>
      </c>
      <c r="CI172">
        <v>0</v>
      </c>
      <c r="CJ172">
        <v>0</v>
      </c>
      <c r="CK172">
        <v>0</v>
      </c>
      <c r="CL172">
        <v>0</v>
      </c>
      <c r="CM172">
        <v>11.87</v>
      </c>
      <c r="CN172">
        <v>0.2</v>
      </c>
      <c r="CO172">
        <v>0.89</v>
      </c>
      <c r="CP172">
        <v>4.34</v>
      </c>
      <c r="CQ172">
        <v>-6.27</v>
      </c>
      <c r="CR172">
        <v>1.75</v>
      </c>
      <c r="CS172">
        <v>6.14</v>
      </c>
      <c r="CT172">
        <v>6.68</v>
      </c>
      <c r="CU172">
        <v>0.42</v>
      </c>
      <c r="CV172">
        <v>26.02</v>
      </c>
      <c r="CW172">
        <v>17.3</v>
      </c>
      <c r="CX172">
        <v>4.24</v>
      </c>
      <c r="CY172">
        <v>0.04</v>
      </c>
      <c r="CZ172">
        <v>0.23</v>
      </c>
      <c r="DA172">
        <v>5.28</v>
      </c>
      <c r="DB172">
        <v>-0.94</v>
      </c>
      <c r="DC172">
        <v>0.5</v>
      </c>
      <c r="DD172">
        <v>1.41</v>
      </c>
      <c r="DE172">
        <v>1.76</v>
      </c>
      <c r="DF172">
        <v>0.12</v>
      </c>
      <c r="DG172">
        <v>12.64</v>
      </c>
      <c r="DH172">
        <v>0.76954100000000003</v>
      </c>
      <c r="DI172" s="117">
        <v>6.3224099999999997E-6</v>
      </c>
      <c r="DJ172">
        <v>3.1717099999999998E-2</v>
      </c>
      <c r="DK172">
        <v>0.165657</v>
      </c>
      <c r="DL172">
        <v>-9.3560299999999996E-3</v>
      </c>
      <c r="DM172">
        <v>5.8625900000000002E-2</v>
      </c>
      <c r="DN172">
        <v>0.14764099999999999</v>
      </c>
      <c r="DO172">
        <v>0.24510499999999999</v>
      </c>
      <c r="DP172">
        <v>2.02483E-2</v>
      </c>
      <c r="DQ172">
        <v>1.42919</v>
      </c>
      <c r="DR172">
        <v>0.96692199999999995</v>
      </c>
      <c r="DS172" t="s">
        <v>908</v>
      </c>
      <c r="DT172" t="s">
        <v>700</v>
      </c>
      <c r="DU172" t="s">
        <v>909</v>
      </c>
      <c r="DV172" t="s">
        <v>455</v>
      </c>
      <c r="DW172">
        <v>6.4512200000000006E-2</v>
      </c>
      <c r="DX172">
        <v>6.4058500000000004E-2</v>
      </c>
      <c r="EC172">
        <v>16.53</v>
      </c>
      <c r="ED172">
        <v>0</v>
      </c>
      <c r="EE172">
        <v>17.3</v>
      </c>
      <c r="EF172">
        <v>0</v>
      </c>
      <c r="EG172">
        <v>5.38</v>
      </c>
      <c r="EH172">
        <v>0</v>
      </c>
      <c r="EI172">
        <v>4.57</v>
      </c>
      <c r="EJ172">
        <v>5.22</v>
      </c>
      <c r="EK172">
        <v>1</v>
      </c>
      <c r="EL172">
        <v>1</v>
      </c>
      <c r="EM172">
        <v>2.4590000000000001</v>
      </c>
      <c r="EP172">
        <v>1</v>
      </c>
      <c r="EQ172">
        <v>1</v>
      </c>
      <c r="ER172">
        <v>37.357999999999997</v>
      </c>
      <c r="ES172">
        <v>37.936</v>
      </c>
      <c r="ET172">
        <v>37.316200000000002</v>
      </c>
      <c r="EU172">
        <v>37.893999999999998</v>
      </c>
      <c r="EV172">
        <v>859.26900000000001</v>
      </c>
      <c r="EW172">
        <v>2.6994799999999999</v>
      </c>
      <c r="EX172">
        <v>50.113100000000003</v>
      </c>
      <c r="EY172">
        <v>282.64400000000001</v>
      </c>
      <c r="EZ172">
        <v>0</v>
      </c>
      <c r="FA172">
        <v>-312.07</v>
      </c>
      <c r="FB172">
        <v>0</v>
      </c>
      <c r="FC172">
        <v>0</v>
      </c>
      <c r="FD172">
        <v>110.404</v>
      </c>
      <c r="FE172">
        <v>312.27699999999999</v>
      </c>
      <c r="FF172">
        <v>391.38499999999999</v>
      </c>
      <c r="FG172">
        <v>27.673200000000001</v>
      </c>
      <c r="FH172">
        <v>1724.39</v>
      </c>
      <c r="FI172">
        <v>0</v>
      </c>
      <c r="FJ172">
        <v>0</v>
      </c>
      <c r="FK172">
        <v>0</v>
      </c>
      <c r="FL172">
        <v>0</v>
      </c>
      <c r="FM172">
        <v>0</v>
      </c>
      <c r="FN172">
        <v>472.44499999999999</v>
      </c>
      <c r="FO172">
        <v>4.3936599999999997</v>
      </c>
      <c r="FP172">
        <v>25.0566</v>
      </c>
      <c r="FQ172">
        <v>133.393</v>
      </c>
      <c r="FR172">
        <v>-104.023</v>
      </c>
      <c r="FS172">
        <v>55.201799999999999</v>
      </c>
      <c r="FT172">
        <v>156.58699999999999</v>
      </c>
      <c r="FU172">
        <v>195.69200000000001</v>
      </c>
      <c r="FV172">
        <v>13.836600000000001</v>
      </c>
      <c r="FW172">
        <v>952.58299999999997</v>
      </c>
      <c r="FX172">
        <v>0</v>
      </c>
      <c r="FY172">
        <v>0</v>
      </c>
      <c r="FZ172">
        <v>0</v>
      </c>
      <c r="GA172">
        <v>0</v>
      </c>
      <c r="GB172">
        <v>2.4590000000000001</v>
      </c>
      <c r="GC172">
        <v>4062.78</v>
      </c>
      <c r="GD172">
        <v>1735.92</v>
      </c>
      <c r="GE172">
        <v>42.727400000000003</v>
      </c>
      <c r="GF172">
        <v>2.4590000000000001</v>
      </c>
      <c r="GG172">
        <v>4062.78</v>
      </c>
      <c r="GH172">
        <v>1719.08</v>
      </c>
      <c r="GI172">
        <v>42.312899999999999</v>
      </c>
      <c r="GJ172">
        <v>0</v>
      </c>
      <c r="GK172">
        <v>0</v>
      </c>
      <c r="GN172" t="s">
        <v>1049</v>
      </c>
    </row>
    <row r="173" spans="1:196" x14ac:dyDescent="0.3">
      <c r="A173" s="110">
        <v>45981.712129629632</v>
      </c>
      <c r="B173" t="s">
        <v>1050</v>
      </c>
      <c r="D173">
        <v>1</v>
      </c>
      <c r="E173">
        <v>1</v>
      </c>
      <c r="F173">
        <v>2700</v>
      </c>
      <c r="G173" t="s">
        <v>452</v>
      </c>
      <c r="H173" t="s">
        <v>453</v>
      </c>
      <c r="I173">
        <v>0.46</v>
      </c>
      <c r="J173">
        <v>0.47</v>
      </c>
      <c r="K173">
        <v>3.74</v>
      </c>
      <c r="L173" t="s">
        <v>688</v>
      </c>
      <c r="M173">
        <v>2943.83</v>
      </c>
      <c r="N173">
        <v>0</v>
      </c>
      <c r="O173">
        <v>335.12599999999998</v>
      </c>
      <c r="P173">
        <v>1960.32</v>
      </c>
      <c r="Q173">
        <v>0</v>
      </c>
      <c r="R173">
        <v>-4376.13</v>
      </c>
      <c r="S173">
        <v>0</v>
      </c>
      <c r="T173">
        <v>0</v>
      </c>
      <c r="U173">
        <v>615.745</v>
      </c>
      <c r="V173">
        <v>2140.85</v>
      </c>
      <c r="W173">
        <v>2371.31</v>
      </c>
      <c r="X173">
        <v>151.51499999999999</v>
      </c>
      <c r="Y173">
        <v>6142.56</v>
      </c>
      <c r="Z173">
        <v>5239.2700000000004</v>
      </c>
      <c r="AB173">
        <v>0</v>
      </c>
      <c r="AC173">
        <v>0</v>
      </c>
      <c r="AD173">
        <v>0</v>
      </c>
      <c r="AE173">
        <v>0</v>
      </c>
      <c r="AF173">
        <v>0</v>
      </c>
      <c r="AG173">
        <v>0</v>
      </c>
      <c r="AH173">
        <v>8.32</v>
      </c>
      <c r="AI173">
        <v>0</v>
      </c>
      <c r="AJ173">
        <v>0.83</v>
      </c>
      <c r="AK173">
        <v>4.9000000000000004</v>
      </c>
      <c r="AL173">
        <v>0</v>
      </c>
      <c r="AM173">
        <v>-5.15</v>
      </c>
      <c r="AN173">
        <v>0</v>
      </c>
      <c r="AO173">
        <v>0</v>
      </c>
      <c r="AP173">
        <v>1.69</v>
      </c>
      <c r="AQ173">
        <v>5.17</v>
      </c>
      <c r="AR173">
        <v>6.1</v>
      </c>
      <c r="AS173">
        <v>0.42</v>
      </c>
      <c r="AT173">
        <v>22.28</v>
      </c>
      <c r="AU173">
        <v>14.05</v>
      </c>
      <c r="AV173">
        <v>3</v>
      </c>
      <c r="AW173">
        <v>0</v>
      </c>
      <c r="AX173">
        <v>0.21</v>
      </c>
      <c r="AY173">
        <v>1.22</v>
      </c>
      <c r="AZ173">
        <v>-0.77</v>
      </c>
      <c r="BA173">
        <v>0</v>
      </c>
      <c r="BB173">
        <v>0</v>
      </c>
      <c r="BC173">
        <v>0.47</v>
      </c>
      <c r="BD173">
        <v>1.18</v>
      </c>
      <c r="BE173">
        <v>1.6</v>
      </c>
      <c r="BF173">
        <v>0.12</v>
      </c>
      <c r="BG173">
        <v>7.03</v>
      </c>
      <c r="BH173">
        <v>0.68568899999999999</v>
      </c>
      <c r="BI173">
        <v>0</v>
      </c>
      <c r="BJ173">
        <v>3.8267799999999998E-2</v>
      </c>
      <c r="BK173">
        <v>0.15590000000000001</v>
      </c>
      <c r="BL173">
        <v>0</v>
      </c>
      <c r="BM173">
        <v>-7.2726600000000002E-3</v>
      </c>
      <c r="BN173">
        <v>0</v>
      </c>
      <c r="BO173">
        <v>0</v>
      </c>
      <c r="BP173">
        <v>7.1403599999999998E-2</v>
      </c>
      <c r="BQ173">
        <v>0.141376</v>
      </c>
      <c r="BR173">
        <v>0.28698899999999999</v>
      </c>
      <c r="BS173">
        <v>2.56469E-2</v>
      </c>
      <c r="BT173">
        <v>1.3979999999999999</v>
      </c>
      <c r="BU173">
        <v>0.87985599999999997</v>
      </c>
      <c r="BV173">
        <v>3080.19</v>
      </c>
      <c r="BW173">
        <v>0</v>
      </c>
      <c r="BX173">
        <v>335.12599999999998</v>
      </c>
      <c r="BY173">
        <v>1910.08</v>
      </c>
      <c r="BZ173">
        <v>-4376.13</v>
      </c>
      <c r="CA173">
        <v>615.745</v>
      </c>
      <c r="CB173">
        <v>2147.06</v>
      </c>
      <c r="CC173">
        <v>2371.31</v>
      </c>
      <c r="CD173">
        <v>151.51499999999999</v>
      </c>
      <c r="CE173">
        <v>6234.89</v>
      </c>
      <c r="CF173">
        <v>5325.39</v>
      </c>
      <c r="CH173">
        <v>0</v>
      </c>
      <c r="CI173">
        <v>0</v>
      </c>
      <c r="CJ173">
        <v>0</v>
      </c>
      <c r="CK173">
        <v>0</v>
      </c>
      <c r="CL173">
        <v>0</v>
      </c>
      <c r="CM173">
        <v>8.92</v>
      </c>
      <c r="CN173">
        <v>0</v>
      </c>
      <c r="CO173">
        <v>0.83</v>
      </c>
      <c r="CP173">
        <v>4.76</v>
      </c>
      <c r="CQ173">
        <v>-5.15</v>
      </c>
      <c r="CR173">
        <v>1.69</v>
      </c>
      <c r="CS173">
        <v>5.18</v>
      </c>
      <c r="CT173">
        <v>6.1</v>
      </c>
      <c r="CU173">
        <v>0.42</v>
      </c>
      <c r="CV173">
        <v>22.75</v>
      </c>
      <c r="CW173">
        <v>14.51</v>
      </c>
      <c r="CX173">
        <v>3.22</v>
      </c>
      <c r="CY173">
        <v>0</v>
      </c>
      <c r="CZ173">
        <v>0.21</v>
      </c>
      <c r="DA173">
        <v>4.7300000000000004</v>
      </c>
      <c r="DB173">
        <v>-0.77</v>
      </c>
      <c r="DC173">
        <v>0.47</v>
      </c>
      <c r="DD173">
        <v>1.19</v>
      </c>
      <c r="DE173">
        <v>1.6</v>
      </c>
      <c r="DF173">
        <v>0.12</v>
      </c>
      <c r="DG173">
        <v>10.77</v>
      </c>
      <c r="DH173">
        <v>0.74065800000000004</v>
      </c>
      <c r="DI173">
        <v>0</v>
      </c>
      <c r="DJ173">
        <v>3.8267799999999998E-2</v>
      </c>
      <c r="DK173">
        <v>0.15051500000000001</v>
      </c>
      <c r="DL173">
        <v>-7.2726600000000002E-3</v>
      </c>
      <c r="DM173">
        <v>7.1403599999999998E-2</v>
      </c>
      <c r="DN173">
        <v>0.14177000000000001</v>
      </c>
      <c r="DO173">
        <v>0.28698899999999999</v>
      </c>
      <c r="DP173">
        <v>2.56469E-2</v>
      </c>
      <c r="DQ173">
        <v>1.44798</v>
      </c>
      <c r="DR173">
        <v>0.92944099999999996</v>
      </c>
      <c r="DS173" t="s">
        <v>908</v>
      </c>
      <c r="DT173" t="s">
        <v>700</v>
      </c>
      <c r="DU173" t="s">
        <v>909</v>
      </c>
      <c r="DV173" t="s">
        <v>455</v>
      </c>
      <c r="DW173">
        <v>4.99782E-2</v>
      </c>
      <c r="DX173">
        <v>4.95846E-2</v>
      </c>
      <c r="EC173">
        <v>14.05</v>
      </c>
      <c r="ED173">
        <v>0</v>
      </c>
      <c r="EE173">
        <v>14.51</v>
      </c>
      <c r="EF173">
        <v>0</v>
      </c>
      <c r="EG173">
        <v>4.43</v>
      </c>
      <c r="EH173">
        <v>0</v>
      </c>
      <c r="EI173">
        <v>3.48</v>
      </c>
      <c r="EJ173">
        <v>4.68</v>
      </c>
      <c r="EK173">
        <v>1</v>
      </c>
      <c r="EL173">
        <v>1</v>
      </c>
      <c r="EM173">
        <v>3.4110999999999998</v>
      </c>
      <c r="EP173">
        <v>1</v>
      </c>
      <c r="EQ173">
        <v>1</v>
      </c>
      <c r="ER173">
        <v>36.350999999999999</v>
      </c>
      <c r="ES173">
        <v>36.909999999999997</v>
      </c>
      <c r="ET173">
        <v>36.276400000000002</v>
      </c>
      <c r="EU173">
        <v>36.833100000000002</v>
      </c>
      <c r="EV173">
        <v>856.66099999999994</v>
      </c>
      <c r="EW173">
        <v>0</v>
      </c>
      <c r="EX173">
        <v>60.463299999999997</v>
      </c>
      <c r="EY173">
        <v>347.91800000000001</v>
      </c>
      <c r="EZ173">
        <v>0</v>
      </c>
      <c r="FA173">
        <v>-330.875</v>
      </c>
      <c r="FB173">
        <v>0</v>
      </c>
      <c r="FC173">
        <v>0</v>
      </c>
      <c r="FD173">
        <v>134.46700000000001</v>
      </c>
      <c r="FE173">
        <v>337.10700000000003</v>
      </c>
      <c r="FF173">
        <v>457.98599999999999</v>
      </c>
      <c r="FG173">
        <v>35.051499999999997</v>
      </c>
      <c r="FH173">
        <v>1898.78</v>
      </c>
      <c r="FI173">
        <v>0</v>
      </c>
      <c r="FJ173">
        <v>0</v>
      </c>
      <c r="FK173">
        <v>0</v>
      </c>
      <c r="FL173">
        <v>0</v>
      </c>
      <c r="FM173">
        <v>0</v>
      </c>
      <c r="FN173">
        <v>465.39699999999999</v>
      </c>
      <c r="FO173">
        <v>0</v>
      </c>
      <c r="FP173">
        <v>30.2317</v>
      </c>
      <c r="FQ173">
        <v>169.06399999999999</v>
      </c>
      <c r="FR173">
        <v>-110.292</v>
      </c>
      <c r="FS173">
        <v>67.2333</v>
      </c>
      <c r="FT173">
        <v>168.934</v>
      </c>
      <c r="FU173">
        <v>228.99299999999999</v>
      </c>
      <c r="FV173">
        <v>17.5258</v>
      </c>
      <c r="FW173">
        <v>1037.0899999999999</v>
      </c>
      <c r="FX173">
        <v>0</v>
      </c>
      <c r="FY173">
        <v>0</v>
      </c>
      <c r="FZ173">
        <v>0</v>
      </c>
      <c r="GA173">
        <v>0</v>
      </c>
      <c r="GB173">
        <v>3.4110999999999998</v>
      </c>
      <c r="GC173">
        <v>4377.41</v>
      </c>
      <c r="GD173">
        <v>1808.06</v>
      </c>
      <c r="GE173">
        <v>41.304200000000002</v>
      </c>
      <c r="GF173">
        <v>3.4110999999999998</v>
      </c>
      <c r="GG173">
        <v>4377.41</v>
      </c>
      <c r="GH173">
        <v>1811.28</v>
      </c>
      <c r="GI173">
        <v>41.377899999999997</v>
      </c>
      <c r="GJ173">
        <v>0</v>
      </c>
      <c r="GK173">
        <v>0</v>
      </c>
      <c r="GN173" t="s">
        <v>1051</v>
      </c>
    </row>
    <row r="174" spans="1:196" x14ac:dyDescent="0.3">
      <c r="A174" s="110">
        <v>45981.71297453704</v>
      </c>
      <c r="B174" t="s">
        <v>1052</v>
      </c>
      <c r="D174">
        <v>2</v>
      </c>
      <c r="E174">
        <v>1</v>
      </c>
      <c r="F174">
        <v>2700</v>
      </c>
      <c r="G174" t="s">
        <v>452</v>
      </c>
      <c r="H174" t="s">
        <v>453</v>
      </c>
      <c r="I174">
        <v>0.4</v>
      </c>
      <c r="J174">
        <v>0.4</v>
      </c>
      <c r="K174">
        <v>3.71</v>
      </c>
      <c r="L174" t="s">
        <v>688</v>
      </c>
      <c r="M174">
        <v>2025.75</v>
      </c>
      <c r="N174">
        <v>0</v>
      </c>
      <c r="O174">
        <v>343.46199999999999</v>
      </c>
      <c r="P174">
        <v>1687.69</v>
      </c>
      <c r="Q174">
        <v>0</v>
      </c>
      <c r="R174">
        <v>-4391.8500000000004</v>
      </c>
      <c r="S174">
        <v>0</v>
      </c>
      <c r="T174">
        <v>0</v>
      </c>
      <c r="U174">
        <v>615.745</v>
      </c>
      <c r="V174">
        <v>2174.08</v>
      </c>
      <c r="W174">
        <v>2371.31</v>
      </c>
      <c r="X174">
        <v>151.51499999999999</v>
      </c>
      <c r="Y174">
        <v>4977.6899999999996</v>
      </c>
      <c r="Z174">
        <v>4056.9</v>
      </c>
      <c r="AB174">
        <v>0</v>
      </c>
      <c r="AC174">
        <v>0</v>
      </c>
      <c r="AD174">
        <v>0</v>
      </c>
      <c r="AE174">
        <v>0</v>
      </c>
      <c r="AF174">
        <v>0</v>
      </c>
      <c r="AG174">
        <v>0</v>
      </c>
      <c r="AH174">
        <v>6.14</v>
      </c>
      <c r="AI174">
        <v>0</v>
      </c>
      <c r="AJ174">
        <v>0.85</v>
      </c>
      <c r="AK174">
        <v>4.29</v>
      </c>
      <c r="AL174">
        <v>0</v>
      </c>
      <c r="AM174">
        <v>-5.23</v>
      </c>
      <c r="AN174">
        <v>0</v>
      </c>
      <c r="AO174">
        <v>0</v>
      </c>
      <c r="AP174">
        <v>1.68</v>
      </c>
      <c r="AQ174">
        <v>5.29</v>
      </c>
      <c r="AR174">
        <v>6.1</v>
      </c>
      <c r="AS174">
        <v>0.41</v>
      </c>
      <c r="AT174">
        <v>19.53</v>
      </c>
      <c r="AU174">
        <v>11.28</v>
      </c>
      <c r="AV174">
        <v>2.36</v>
      </c>
      <c r="AW174">
        <v>0</v>
      </c>
      <c r="AX174">
        <v>0.22</v>
      </c>
      <c r="AY174">
        <v>1.08</v>
      </c>
      <c r="AZ174">
        <v>-0.74</v>
      </c>
      <c r="BA174">
        <v>0</v>
      </c>
      <c r="BB174">
        <v>0</v>
      </c>
      <c r="BC174">
        <v>0.47</v>
      </c>
      <c r="BD174">
        <v>1.2</v>
      </c>
      <c r="BE174">
        <v>1.6</v>
      </c>
      <c r="BF174">
        <v>0.12</v>
      </c>
      <c r="BG174">
        <v>6.31</v>
      </c>
      <c r="BH174">
        <v>0.62394099999999997</v>
      </c>
      <c r="BI174">
        <v>0</v>
      </c>
      <c r="BJ174">
        <v>3.9219799999999999E-2</v>
      </c>
      <c r="BK174">
        <v>0.14239099999999999</v>
      </c>
      <c r="BL174">
        <v>0</v>
      </c>
      <c r="BM174">
        <v>-7.7155399999999999E-3</v>
      </c>
      <c r="BN174">
        <v>0</v>
      </c>
      <c r="BO174">
        <v>0</v>
      </c>
      <c r="BP174">
        <v>7.1403599999999998E-2</v>
      </c>
      <c r="BQ174">
        <v>0.14388899999999999</v>
      </c>
      <c r="BR174">
        <v>0.28698899999999999</v>
      </c>
      <c r="BS174">
        <v>2.56469E-2</v>
      </c>
      <c r="BT174">
        <v>1.32576</v>
      </c>
      <c r="BU174">
        <v>0.80555200000000005</v>
      </c>
      <c r="BV174">
        <v>2177.5700000000002</v>
      </c>
      <c r="BW174">
        <v>5.1282399999999999</v>
      </c>
      <c r="BX174">
        <v>343.46199999999999</v>
      </c>
      <c r="BY174">
        <v>1649.07</v>
      </c>
      <c r="BZ174">
        <v>-4391.8500000000004</v>
      </c>
      <c r="CA174">
        <v>615.745</v>
      </c>
      <c r="CB174">
        <v>2181.86</v>
      </c>
      <c r="CC174">
        <v>2371.31</v>
      </c>
      <c r="CD174">
        <v>151.51499999999999</v>
      </c>
      <c r="CE174">
        <v>5103.8100000000004</v>
      </c>
      <c r="CF174">
        <v>4175.2299999999996</v>
      </c>
      <c r="CH174">
        <v>0</v>
      </c>
      <c r="CI174">
        <v>0</v>
      </c>
      <c r="CJ174">
        <v>0</v>
      </c>
      <c r="CK174">
        <v>0</v>
      </c>
      <c r="CL174">
        <v>0</v>
      </c>
      <c r="CM174">
        <v>6.63</v>
      </c>
      <c r="CN174">
        <v>0.01</v>
      </c>
      <c r="CO174">
        <v>0.85</v>
      </c>
      <c r="CP174">
        <v>4.1900000000000004</v>
      </c>
      <c r="CQ174">
        <v>-5.25</v>
      </c>
      <c r="CR174">
        <v>1.68</v>
      </c>
      <c r="CS174">
        <v>5.31</v>
      </c>
      <c r="CT174">
        <v>6.1</v>
      </c>
      <c r="CU174">
        <v>0.41</v>
      </c>
      <c r="CV174">
        <v>19.93</v>
      </c>
      <c r="CW174">
        <v>11.68</v>
      </c>
      <c r="CX174">
        <v>2.54</v>
      </c>
      <c r="CY174">
        <v>0</v>
      </c>
      <c r="CZ174">
        <v>0.22</v>
      </c>
      <c r="DA174">
        <v>4.6100000000000003</v>
      </c>
      <c r="DB174">
        <v>-0.74</v>
      </c>
      <c r="DC174">
        <v>0.47</v>
      </c>
      <c r="DD174">
        <v>1.2</v>
      </c>
      <c r="DE174">
        <v>1.6</v>
      </c>
      <c r="DF174">
        <v>0.12</v>
      </c>
      <c r="DG174">
        <v>10.02</v>
      </c>
      <c r="DH174">
        <v>0.65903800000000001</v>
      </c>
      <c r="DI174">
        <v>0</v>
      </c>
      <c r="DJ174">
        <v>3.9219799999999999E-2</v>
      </c>
      <c r="DK174">
        <v>0.14003199999999999</v>
      </c>
      <c r="DL174">
        <v>-7.7155399999999999E-3</v>
      </c>
      <c r="DM174">
        <v>7.1403599999999998E-2</v>
      </c>
      <c r="DN174">
        <v>0.14432500000000001</v>
      </c>
      <c r="DO174">
        <v>0.28698899999999999</v>
      </c>
      <c r="DP174">
        <v>2.56469E-2</v>
      </c>
      <c r="DQ174">
        <v>1.35894</v>
      </c>
      <c r="DR174">
        <v>0.83828999999999998</v>
      </c>
      <c r="DS174" t="s">
        <v>908</v>
      </c>
      <c r="DT174" t="s">
        <v>700</v>
      </c>
      <c r="DU174" t="s">
        <v>909</v>
      </c>
      <c r="DV174" t="s">
        <v>455</v>
      </c>
      <c r="DW174">
        <v>3.3174500000000003E-2</v>
      </c>
      <c r="DX174">
        <v>3.2738499999999997E-2</v>
      </c>
      <c r="EC174">
        <v>11.28</v>
      </c>
      <c r="ED174">
        <v>0</v>
      </c>
      <c r="EE174">
        <v>11.68</v>
      </c>
      <c r="EF174">
        <v>0</v>
      </c>
      <c r="EG174">
        <v>3.66</v>
      </c>
      <c r="EH174">
        <v>0</v>
      </c>
      <c r="EI174">
        <v>2.81</v>
      </c>
      <c r="EJ174">
        <v>4.5599999999999996</v>
      </c>
      <c r="EK174">
        <v>1</v>
      </c>
      <c r="EL174">
        <v>1</v>
      </c>
      <c r="EM174">
        <v>2.8967000000000001</v>
      </c>
      <c r="EP174">
        <v>1</v>
      </c>
      <c r="EQ174">
        <v>1</v>
      </c>
      <c r="ER174">
        <v>39.473999999999997</v>
      </c>
      <c r="ES174">
        <v>40.095999999999997</v>
      </c>
      <c r="ET174">
        <v>39.374600000000001</v>
      </c>
      <c r="EU174">
        <v>39.994500000000002</v>
      </c>
      <c r="EV174">
        <v>675.63300000000004</v>
      </c>
      <c r="EW174">
        <v>0</v>
      </c>
      <c r="EX174">
        <v>61.967399999999998</v>
      </c>
      <c r="EY174">
        <v>308.60500000000002</v>
      </c>
      <c r="EZ174">
        <v>0</v>
      </c>
      <c r="FA174">
        <v>-317.36</v>
      </c>
      <c r="FB174">
        <v>0</v>
      </c>
      <c r="FC174">
        <v>0</v>
      </c>
      <c r="FD174">
        <v>134.46700000000001</v>
      </c>
      <c r="FE174">
        <v>342</v>
      </c>
      <c r="FF174">
        <v>457.98599999999999</v>
      </c>
      <c r="FG174">
        <v>35.051499999999997</v>
      </c>
      <c r="FH174">
        <v>1698.35</v>
      </c>
      <c r="FI174">
        <v>0</v>
      </c>
      <c r="FJ174">
        <v>0</v>
      </c>
      <c r="FK174">
        <v>0</v>
      </c>
      <c r="FL174">
        <v>0</v>
      </c>
      <c r="FM174">
        <v>0</v>
      </c>
      <c r="FN174">
        <v>366.88099999999997</v>
      </c>
      <c r="FO174">
        <v>0.405559</v>
      </c>
      <c r="FP174">
        <v>30.983699999999999</v>
      </c>
      <c r="FQ174">
        <v>150.172</v>
      </c>
      <c r="FR174">
        <v>-105.78700000000001</v>
      </c>
      <c r="FS174">
        <v>67.2333</v>
      </c>
      <c r="FT174">
        <v>171.483</v>
      </c>
      <c r="FU174">
        <v>228.99299999999999</v>
      </c>
      <c r="FV174">
        <v>17.5258</v>
      </c>
      <c r="FW174">
        <v>927.89099999999996</v>
      </c>
      <c r="FX174">
        <v>0</v>
      </c>
      <c r="FY174">
        <v>0</v>
      </c>
      <c r="FZ174">
        <v>0</v>
      </c>
      <c r="GA174">
        <v>0</v>
      </c>
      <c r="GB174">
        <v>2.8967000000000001</v>
      </c>
      <c r="GC174">
        <v>4393.1400000000003</v>
      </c>
      <c r="GD174">
        <v>1779.54</v>
      </c>
      <c r="GE174">
        <v>40.507300000000001</v>
      </c>
      <c r="GF174">
        <v>2.8967000000000001</v>
      </c>
      <c r="GG174">
        <v>4393.1400000000003</v>
      </c>
      <c r="GH174">
        <v>1771.92</v>
      </c>
      <c r="GI174">
        <v>40.3337</v>
      </c>
      <c r="GJ174">
        <v>0</v>
      </c>
      <c r="GK174">
        <v>0</v>
      </c>
      <c r="GN174" t="s">
        <v>1053</v>
      </c>
    </row>
    <row r="175" spans="1:196" x14ac:dyDescent="0.3">
      <c r="A175" s="110">
        <v>45981.713807870372</v>
      </c>
      <c r="B175" t="s">
        <v>1054</v>
      </c>
      <c r="D175">
        <v>3</v>
      </c>
      <c r="E175">
        <v>1</v>
      </c>
      <c r="F175">
        <v>2700</v>
      </c>
      <c r="G175" t="s">
        <v>452</v>
      </c>
      <c r="H175" t="s">
        <v>453</v>
      </c>
      <c r="I175">
        <v>0.7</v>
      </c>
      <c r="J175">
        <v>0.76</v>
      </c>
      <c r="K175">
        <v>3.89</v>
      </c>
      <c r="L175" t="s">
        <v>688</v>
      </c>
      <c r="M175">
        <v>881.62699999999995</v>
      </c>
      <c r="N175">
        <v>3.9875699999999998</v>
      </c>
      <c r="O175">
        <v>343.46199999999999</v>
      </c>
      <c r="P175">
        <v>1578.25</v>
      </c>
      <c r="Q175">
        <v>0</v>
      </c>
      <c r="R175">
        <v>-4541.68</v>
      </c>
      <c r="S175">
        <v>0</v>
      </c>
      <c r="T175">
        <v>0</v>
      </c>
      <c r="U175">
        <v>615.745</v>
      </c>
      <c r="V175">
        <v>2175.54</v>
      </c>
      <c r="W175">
        <v>2371.31</v>
      </c>
      <c r="X175">
        <v>151.51499999999999</v>
      </c>
      <c r="Y175">
        <v>3579.75</v>
      </c>
      <c r="Z175">
        <v>2807.33</v>
      </c>
      <c r="AA175">
        <v>2.7892299999999999</v>
      </c>
      <c r="AB175">
        <v>0</v>
      </c>
      <c r="AC175">
        <v>0</v>
      </c>
      <c r="AD175">
        <v>0</v>
      </c>
      <c r="AE175">
        <v>0</v>
      </c>
      <c r="AF175">
        <v>0</v>
      </c>
      <c r="AG175">
        <v>0</v>
      </c>
      <c r="AH175">
        <v>2.86</v>
      </c>
      <c r="AI175">
        <v>0.01</v>
      </c>
      <c r="AJ175">
        <v>0.85</v>
      </c>
      <c r="AK175">
        <v>3.92</v>
      </c>
      <c r="AL175">
        <v>0</v>
      </c>
      <c r="AM175">
        <v>-5.36</v>
      </c>
      <c r="AN175">
        <v>0</v>
      </c>
      <c r="AO175">
        <v>0</v>
      </c>
      <c r="AP175">
        <v>1.7</v>
      </c>
      <c r="AQ175">
        <v>5.31</v>
      </c>
      <c r="AR175">
        <v>6.1</v>
      </c>
      <c r="AS175">
        <v>0.42</v>
      </c>
      <c r="AT175">
        <v>15.81</v>
      </c>
      <c r="AU175">
        <v>7.64</v>
      </c>
      <c r="AV175">
        <v>1.1499999999999999</v>
      </c>
      <c r="AW175">
        <v>0</v>
      </c>
      <c r="AX175">
        <v>0.22</v>
      </c>
      <c r="AY175">
        <v>0.96</v>
      </c>
      <c r="AZ175">
        <v>-0.81</v>
      </c>
      <c r="BA175">
        <v>0</v>
      </c>
      <c r="BB175">
        <v>0</v>
      </c>
      <c r="BC175">
        <v>0.47</v>
      </c>
      <c r="BD175">
        <v>1.2</v>
      </c>
      <c r="BE175">
        <v>1.6</v>
      </c>
      <c r="BF175">
        <v>0.12</v>
      </c>
      <c r="BG175">
        <v>4.91</v>
      </c>
      <c r="BH175">
        <v>0.35889599999999999</v>
      </c>
      <c r="BI175">
        <v>0</v>
      </c>
      <c r="BJ175">
        <v>3.9219799999999999E-2</v>
      </c>
      <c r="BK175">
        <v>0.125554</v>
      </c>
      <c r="BL175">
        <v>0</v>
      </c>
      <c r="BM175">
        <v>-8.6317500000000005E-3</v>
      </c>
      <c r="BN175">
        <v>0</v>
      </c>
      <c r="BO175">
        <v>0</v>
      </c>
      <c r="BP175">
        <v>7.1403599999999998E-2</v>
      </c>
      <c r="BQ175">
        <v>0.14466399999999999</v>
      </c>
      <c r="BR175">
        <v>0.28698899999999999</v>
      </c>
      <c r="BS175">
        <v>2.56469E-2</v>
      </c>
      <c r="BT175">
        <v>1.0437399999999999</v>
      </c>
      <c r="BU175">
        <v>0.52366900000000005</v>
      </c>
      <c r="BV175">
        <v>1099.95</v>
      </c>
      <c r="BW175">
        <v>4.5575700000000001</v>
      </c>
      <c r="BX175">
        <v>343.46199999999999</v>
      </c>
      <c r="BY175">
        <v>1552.96</v>
      </c>
      <c r="BZ175">
        <v>-4449</v>
      </c>
      <c r="CA175">
        <v>615.745</v>
      </c>
      <c r="CB175">
        <v>2180.83</v>
      </c>
      <c r="CC175">
        <v>2371.31</v>
      </c>
      <c r="CD175">
        <v>151.51499999999999</v>
      </c>
      <c r="CE175">
        <v>3871.34</v>
      </c>
      <c r="CF175">
        <v>3000.93</v>
      </c>
      <c r="CG175">
        <v>3.62778</v>
      </c>
      <c r="CH175">
        <v>0</v>
      </c>
      <c r="CI175">
        <v>0</v>
      </c>
      <c r="CJ175">
        <v>0</v>
      </c>
      <c r="CK175">
        <v>0</v>
      </c>
      <c r="CL175">
        <v>0</v>
      </c>
      <c r="CM175">
        <v>3.61</v>
      </c>
      <c r="CN175">
        <v>0.02</v>
      </c>
      <c r="CO175">
        <v>0.85</v>
      </c>
      <c r="CP175">
        <v>3.86</v>
      </c>
      <c r="CQ175">
        <v>-5.31</v>
      </c>
      <c r="CR175">
        <v>1.7</v>
      </c>
      <c r="CS175">
        <v>5.32</v>
      </c>
      <c r="CT175">
        <v>6.1</v>
      </c>
      <c r="CU175">
        <v>0.42</v>
      </c>
      <c r="CV175">
        <v>16.57</v>
      </c>
      <c r="CW175">
        <v>8.34</v>
      </c>
      <c r="CX175">
        <v>1.42</v>
      </c>
      <c r="CY175">
        <v>0</v>
      </c>
      <c r="CZ175">
        <v>0.22</v>
      </c>
      <c r="DA175">
        <v>4.55</v>
      </c>
      <c r="DB175">
        <v>-0.79</v>
      </c>
      <c r="DC175">
        <v>0.47</v>
      </c>
      <c r="DD175">
        <v>1.21</v>
      </c>
      <c r="DE175">
        <v>1.6</v>
      </c>
      <c r="DF175">
        <v>0.12</v>
      </c>
      <c r="DG175">
        <v>8.8000000000000007</v>
      </c>
      <c r="DH175">
        <v>0.47032600000000002</v>
      </c>
      <c r="DI175">
        <v>0</v>
      </c>
      <c r="DJ175">
        <v>3.9219799999999999E-2</v>
      </c>
      <c r="DK175">
        <v>0.12207899999999999</v>
      </c>
      <c r="DL175">
        <v>-8.4555900000000007E-3</v>
      </c>
      <c r="DM175">
        <v>7.1403599999999998E-2</v>
      </c>
      <c r="DN175">
        <v>0.144928</v>
      </c>
      <c r="DO175">
        <v>0.28698899999999999</v>
      </c>
      <c r="DP175">
        <v>2.56469E-2</v>
      </c>
      <c r="DQ175">
        <v>1.1521399999999999</v>
      </c>
      <c r="DR175">
        <v>0.63162399999999996</v>
      </c>
      <c r="DS175" t="s">
        <v>908</v>
      </c>
      <c r="DT175" t="s">
        <v>700</v>
      </c>
      <c r="DU175" t="s">
        <v>909</v>
      </c>
      <c r="DV175" t="s">
        <v>455</v>
      </c>
      <c r="DW175">
        <v>0.108394</v>
      </c>
      <c r="DX175">
        <v>0.107955</v>
      </c>
      <c r="EC175">
        <v>7.64</v>
      </c>
      <c r="ED175">
        <v>0</v>
      </c>
      <c r="EE175">
        <v>8.34</v>
      </c>
      <c r="EF175">
        <v>0</v>
      </c>
      <c r="EG175">
        <v>2.33</v>
      </c>
      <c r="EH175">
        <v>0</v>
      </c>
      <c r="EI175">
        <v>1.69</v>
      </c>
      <c r="EJ175">
        <v>4.5</v>
      </c>
      <c r="EK175">
        <v>1</v>
      </c>
      <c r="EL175">
        <v>1</v>
      </c>
      <c r="EM175">
        <v>2.8155999999999999</v>
      </c>
      <c r="EP175">
        <v>1</v>
      </c>
      <c r="EQ175">
        <v>1</v>
      </c>
      <c r="ER175">
        <v>32.222999999999999</v>
      </c>
      <c r="ES175">
        <v>32.697000000000003</v>
      </c>
      <c r="ET175">
        <v>32.166800000000002</v>
      </c>
      <c r="EU175">
        <v>32.639600000000002</v>
      </c>
      <c r="EV175">
        <v>330.02699999999999</v>
      </c>
      <c r="EW175">
        <v>0.66250699999999996</v>
      </c>
      <c r="EX175">
        <v>61.967399999999998</v>
      </c>
      <c r="EY175">
        <v>274.24099999999999</v>
      </c>
      <c r="EZ175">
        <v>0</v>
      </c>
      <c r="FA175">
        <v>-347.19600000000003</v>
      </c>
      <c r="FB175">
        <v>0</v>
      </c>
      <c r="FC175">
        <v>0</v>
      </c>
      <c r="FD175">
        <v>134.46700000000001</v>
      </c>
      <c r="FE175">
        <v>343.17399999999998</v>
      </c>
      <c r="FF175">
        <v>457.98599999999999</v>
      </c>
      <c r="FG175">
        <v>35.051499999999997</v>
      </c>
      <c r="FH175">
        <v>1290.3800000000001</v>
      </c>
      <c r="FI175">
        <v>0</v>
      </c>
      <c r="FJ175">
        <v>0</v>
      </c>
      <c r="FK175">
        <v>0</v>
      </c>
      <c r="FL175">
        <v>0</v>
      </c>
      <c r="FM175">
        <v>0</v>
      </c>
      <c r="FN175">
        <v>206.745</v>
      </c>
      <c r="FO175">
        <v>0.46472000000000002</v>
      </c>
      <c r="FP175">
        <v>30.983699999999999</v>
      </c>
      <c r="FQ175">
        <v>134.51499999999999</v>
      </c>
      <c r="FR175">
        <v>-113.37</v>
      </c>
      <c r="FS175">
        <v>67.2333</v>
      </c>
      <c r="FT175">
        <v>171.804</v>
      </c>
      <c r="FU175">
        <v>228.99299999999999</v>
      </c>
      <c r="FV175">
        <v>17.5258</v>
      </c>
      <c r="FW175">
        <v>744.89400000000001</v>
      </c>
      <c r="FX175">
        <v>0</v>
      </c>
      <c r="FY175">
        <v>0</v>
      </c>
      <c r="FZ175">
        <v>0</v>
      </c>
      <c r="GA175">
        <v>0</v>
      </c>
      <c r="GB175">
        <v>2.8155999999999999</v>
      </c>
      <c r="GC175">
        <v>4543.01</v>
      </c>
      <c r="GD175">
        <v>1891.87</v>
      </c>
      <c r="GE175">
        <v>41.643500000000003</v>
      </c>
      <c r="GF175">
        <v>2.8155999999999999</v>
      </c>
      <c r="GG175">
        <v>4450.3</v>
      </c>
      <c r="GH175">
        <v>1822.57</v>
      </c>
      <c r="GI175">
        <v>40.953899999999997</v>
      </c>
      <c r="GJ175">
        <v>0</v>
      </c>
      <c r="GK175">
        <v>0</v>
      </c>
      <c r="GN175" t="s">
        <v>1055</v>
      </c>
    </row>
    <row r="176" spans="1:196" x14ac:dyDescent="0.3">
      <c r="A176" s="110">
        <v>45981.71465277778</v>
      </c>
      <c r="B176" t="s">
        <v>1056</v>
      </c>
      <c r="D176">
        <v>4</v>
      </c>
      <c r="E176">
        <v>1</v>
      </c>
      <c r="F176">
        <v>2700</v>
      </c>
      <c r="G176" t="s">
        <v>452</v>
      </c>
      <c r="H176" t="s">
        <v>453</v>
      </c>
      <c r="I176">
        <v>0.74</v>
      </c>
      <c r="J176">
        <v>0.7</v>
      </c>
      <c r="K176">
        <v>3.65</v>
      </c>
      <c r="L176">
        <v>77</v>
      </c>
      <c r="M176">
        <v>1695.23</v>
      </c>
      <c r="N176">
        <v>139.68299999999999</v>
      </c>
      <c r="O176">
        <v>345.11500000000001</v>
      </c>
      <c r="P176">
        <v>1550.3</v>
      </c>
      <c r="Q176">
        <v>0</v>
      </c>
      <c r="R176">
        <v>-4657.33</v>
      </c>
      <c r="S176">
        <v>0</v>
      </c>
      <c r="T176">
        <v>0</v>
      </c>
      <c r="U176">
        <v>615.745</v>
      </c>
      <c r="V176">
        <v>2198.09</v>
      </c>
      <c r="W176">
        <v>2371.31</v>
      </c>
      <c r="X176">
        <v>151.51499999999999</v>
      </c>
      <c r="Y176">
        <v>4409.66</v>
      </c>
      <c r="Z176">
        <v>3730.33</v>
      </c>
      <c r="AA176">
        <v>70.125900000000001</v>
      </c>
      <c r="AB176">
        <v>0</v>
      </c>
      <c r="AC176">
        <v>0</v>
      </c>
      <c r="AD176">
        <v>0</v>
      </c>
      <c r="AE176">
        <v>0</v>
      </c>
      <c r="AF176">
        <v>0</v>
      </c>
      <c r="AG176">
        <v>0</v>
      </c>
      <c r="AH176">
        <v>5.03</v>
      </c>
      <c r="AI176">
        <v>0.46</v>
      </c>
      <c r="AJ176">
        <v>0.86</v>
      </c>
      <c r="AK176">
        <v>3.84</v>
      </c>
      <c r="AL176">
        <v>0</v>
      </c>
      <c r="AM176">
        <v>-5.68</v>
      </c>
      <c r="AN176">
        <v>0</v>
      </c>
      <c r="AO176">
        <v>0</v>
      </c>
      <c r="AP176">
        <v>1.66</v>
      </c>
      <c r="AQ176">
        <v>5.26</v>
      </c>
      <c r="AR176">
        <v>6.06</v>
      </c>
      <c r="AS176">
        <v>0.42</v>
      </c>
      <c r="AT176">
        <v>17.91</v>
      </c>
      <c r="AU176">
        <v>10.19</v>
      </c>
      <c r="AV176">
        <v>2.0099999999999998</v>
      </c>
      <c r="AW176">
        <v>0.06</v>
      </c>
      <c r="AX176">
        <v>0.22</v>
      </c>
      <c r="AY176">
        <v>1.01</v>
      </c>
      <c r="AZ176">
        <v>-0.86</v>
      </c>
      <c r="BA176">
        <v>0</v>
      </c>
      <c r="BB176">
        <v>0</v>
      </c>
      <c r="BC176">
        <v>0.47</v>
      </c>
      <c r="BD176">
        <v>1.21</v>
      </c>
      <c r="BE176">
        <v>1.6</v>
      </c>
      <c r="BF176">
        <v>0.12</v>
      </c>
      <c r="BG176">
        <v>5.84</v>
      </c>
      <c r="BH176">
        <v>0.58556399999999997</v>
      </c>
      <c r="BI176" s="117">
        <v>9.69382E-5</v>
      </c>
      <c r="BJ176">
        <v>3.9408499999999999E-2</v>
      </c>
      <c r="BK176">
        <v>0.149814</v>
      </c>
      <c r="BL176">
        <v>0</v>
      </c>
      <c r="BM176">
        <v>-1.1912300000000001E-2</v>
      </c>
      <c r="BN176">
        <v>0</v>
      </c>
      <c r="BO176">
        <v>0</v>
      </c>
      <c r="BP176">
        <v>7.1403599999999998E-2</v>
      </c>
      <c r="BQ176">
        <v>0.14535600000000001</v>
      </c>
      <c r="BR176">
        <v>0.28698899999999999</v>
      </c>
      <c r="BS176">
        <v>2.56469E-2</v>
      </c>
      <c r="BT176">
        <v>1.29237</v>
      </c>
      <c r="BU176">
        <v>0.77488299999999999</v>
      </c>
      <c r="BV176">
        <v>1874.21</v>
      </c>
      <c r="BW176">
        <v>247.14500000000001</v>
      </c>
      <c r="BX176">
        <v>345.11500000000001</v>
      </c>
      <c r="BY176">
        <v>1500.27</v>
      </c>
      <c r="BZ176">
        <v>-4657.33</v>
      </c>
      <c r="CA176">
        <v>615.745</v>
      </c>
      <c r="CB176">
        <v>2206.4699999999998</v>
      </c>
      <c r="CC176">
        <v>2371.31</v>
      </c>
      <c r="CD176">
        <v>151.51499999999999</v>
      </c>
      <c r="CE176">
        <v>4654.4399999999996</v>
      </c>
      <c r="CF176">
        <v>3966.74</v>
      </c>
      <c r="CG176">
        <v>122.893</v>
      </c>
      <c r="CH176">
        <v>0</v>
      </c>
      <c r="CI176">
        <v>0</v>
      </c>
      <c r="CJ176">
        <v>0</v>
      </c>
      <c r="CK176">
        <v>0</v>
      </c>
      <c r="CL176">
        <v>0</v>
      </c>
      <c r="CM176">
        <v>5.62</v>
      </c>
      <c r="CN176">
        <v>0.74</v>
      </c>
      <c r="CO176">
        <v>0.86</v>
      </c>
      <c r="CP176">
        <v>3.71</v>
      </c>
      <c r="CQ176">
        <v>-5.74</v>
      </c>
      <c r="CR176">
        <v>1.66</v>
      </c>
      <c r="CS176">
        <v>5.28</v>
      </c>
      <c r="CT176">
        <v>6.06</v>
      </c>
      <c r="CU176">
        <v>0.42</v>
      </c>
      <c r="CV176">
        <v>18.61</v>
      </c>
      <c r="CW176">
        <v>10.93</v>
      </c>
      <c r="CX176">
        <v>2.2200000000000002</v>
      </c>
      <c r="CY176">
        <v>0.11</v>
      </c>
      <c r="CZ176">
        <v>0.22</v>
      </c>
      <c r="DA176">
        <v>4.3899999999999997</v>
      </c>
      <c r="DB176">
        <v>-0.86</v>
      </c>
      <c r="DC176">
        <v>0.47</v>
      </c>
      <c r="DD176">
        <v>1.22</v>
      </c>
      <c r="DE176">
        <v>1.6</v>
      </c>
      <c r="DF176">
        <v>0.12</v>
      </c>
      <c r="DG176">
        <v>9.49</v>
      </c>
      <c r="DH176">
        <v>0.65990400000000005</v>
      </c>
      <c r="DI176">
        <v>2.73966E-4</v>
      </c>
      <c r="DJ176">
        <v>3.9408499999999999E-2</v>
      </c>
      <c r="DK176">
        <v>0.13963400000000001</v>
      </c>
      <c r="DL176">
        <v>-1.1912300000000001E-2</v>
      </c>
      <c r="DM176">
        <v>7.1403599999999998E-2</v>
      </c>
      <c r="DN176">
        <v>0.14594399999999999</v>
      </c>
      <c r="DO176">
        <v>0.28698899999999999</v>
      </c>
      <c r="DP176">
        <v>2.56469E-2</v>
      </c>
      <c r="DQ176">
        <v>1.3572900000000001</v>
      </c>
      <c r="DR176">
        <v>0.83922099999999999</v>
      </c>
      <c r="DS176" t="s">
        <v>908</v>
      </c>
      <c r="DT176" t="s">
        <v>700</v>
      </c>
      <c r="DU176" t="s">
        <v>909</v>
      </c>
      <c r="DV176" t="s">
        <v>455</v>
      </c>
      <c r="DW176">
        <v>6.4925999999999998E-2</v>
      </c>
      <c r="DX176">
        <v>6.4337900000000003E-2</v>
      </c>
      <c r="EC176">
        <v>10.19</v>
      </c>
      <c r="ED176">
        <v>0</v>
      </c>
      <c r="EE176">
        <v>10.93</v>
      </c>
      <c r="EF176">
        <v>0</v>
      </c>
      <c r="EG176">
        <v>3.3</v>
      </c>
      <c r="EH176">
        <v>0</v>
      </c>
      <c r="EI176">
        <v>2.6</v>
      </c>
      <c r="EJ176">
        <v>4.34</v>
      </c>
      <c r="EK176">
        <v>1</v>
      </c>
      <c r="EL176">
        <v>1</v>
      </c>
      <c r="EM176">
        <v>2.7921999999999998</v>
      </c>
      <c r="EP176">
        <v>1</v>
      </c>
      <c r="EQ176">
        <v>1</v>
      </c>
      <c r="ER176">
        <v>27.332999999999998</v>
      </c>
      <c r="ES176">
        <v>27.707000000000001</v>
      </c>
      <c r="ET176">
        <v>27.273099999999999</v>
      </c>
      <c r="EU176">
        <v>27.646100000000001</v>
      </c>
      <c r="EV176">
        <v>575.44000000000005</v>
      </c>
      <c r="EW176">
        <v>18.414999999999999</v>
      </c>
      <c r="EX176">
        <v>62.265599999999999</v>
      </c>
      <c r="EY176">
        <v>288.36</v>
      </c>
      <c r="EZ176">
        <v>0</v>
      </c>
      <c r="FA176">
        <v>-370.22</v>
      </c>
      <c r="FB176">
        <v>0</v>
      </c>
      <c r="FC176">
        <v>0</v>
      </c>
      <c r="FD176">
        <v>134.46700000000001</v>
      </c>
      <c r="FE176">
        <v>345.351</v>
      </c>
      <c r="FF176">
        <v>457.98599999999999</v>
      </c>
      <c r="FG176">
        <v>35.051499999999997</v>
      </c>
      <c r="FH176">
        <v>1547.12</v>
      </c>
      <c r="FI176">
        <v>0</v>
      </c>
      <c r="FJ176">
        <v>0</v>
      </c>
      <c r="FK176">
        <v>0</v>
      </c>
      <c r="FL176">
        <v>0</v>
      </c>
      <c r="FM176">
        <v>0</v>
      </c>
      <c r="FN176">
        <v>321.78800000000001</v>
      </c>
      <c r="FO176">
        <v>14.6218</v>
      </c>
      <c r="FP176">
        <v>31.1328</v>
      </c>
      <c r="FQ176">
        <v>138.90899999999999</v>
      </c>
      <c r="FR176">
        <v>-123.407</v>
      </c>
      <c r="FS176">
        <v>67.2333</v>
      </c>
      <c r="FT176">
        <v>173.196</v>
      </c>
      <c r="FU176">
        <v>228.99299999999999</v>
      </c>
      <c r="FV176">
        <v>17.5258</v>
      </c>
      <c r="FW176">
        <v>869.99300000000005</v>
      </c>
      <c r="FX176">
        <v>0</v>
      </c>
      <c r="FY176">
        <v>0</v>
      </c>
      <c r="FZ176">
        <v>0</v>
      </c>
      <c r="GA176">
        <v>0</v>
      </c>
      <c r="GB176">
        <v>2.7921999999999998</v>
      </c>
      <c r="GC176">
        <v>4658.6899999999996</v>
      </c>
      <c r="GD176">
        <v>1863.18</v>
      </c>
      <c r="GE176">
        <v>39.993699999999997</v>
      </c>
      <c r="GF176">
        <v>2.7921999999999998</v>
      </c>
      <c r="GG176">
        <v>4658.6899999999996</v>
      </c>
      <c r="GH176">
        <v>1834.04</v>
      </c>
      <c r="GI176">
        <v>39.368099999999998</v>
      </c>
      <c r="GJ176">
        <v>0</v>
      </c>
      <c r="GK176">
        <v>0</v>
      </c>
      <c r="GN176" t="s">
        <v>1057</v>
      </c>
    </row>
    <row r="177" spans="1:196" x14ac:dyDescent="0.3">
      <c r="A177" s="110">
        <v>45981.715509259258</v>
      </c>
      <c r="B177" t="s">
        <v>1058</v>
      </c>
      <c r="D177">
        <v>5</v>
      </c>
      <c r="E177">
        <v>1</v>
      </c>
      <c r="F177">
        <v>2700</v>
      </c>
      <c r="G177" t="s">
        <v>452</v>
      </c>
      <c r="H177" t="s">
        <v>453</v>
      </c>
      <c r="I177">
        <v>0.56000000000000005</v>
      </c>
      <c r="J177">
        <v>0.59</v>
      </c>
      <c r="K177">
        <v>3.89</v>
      </c>
      <c r="L177" t="s">
        <v>688</v>
      </c>
      <c r="M177">
        <v>755.19600000000003</v>
      </c>
      <c r="N177">
        <v>5.66723</v>
      </c>
      <c r="O177">
        <v>339.93599999999998</v>
      </c>
      <c r="P177">
        <v>1601.86</v>
      </c>
      <c r="Q177">
        <v>0</v>
      </c>
      <c r="R177">
        <v>-4357.8999999999996</v>
      </c>
      <c r="S177">
        <v>0</v>
      </c>
      <c r="T177">
        <v>0</v>
      </c>
      <c r="U177">
        <v>615.745</v>
      </c>
      <c r="V177">
        <v>2176.0100000000002</v>
      </c>
      <c r="W177">
        <v>2371.31</v>
      </c>
      <c r="X177">
        <v>151.51499999999999</v>
      </c>
      <c r="Y177">
        <v>3659.34</v>
      </c>
      <c r="Z177">
        <v>2702.66</v>
      </c>
      <c r="AA177">
        <v>2.8387799999999999</v>
      </c>
      <c r="AB177">
        <v>0</v>
      </c>
      <c r="AC177">
        <v>0</v>
      </c>
      <c r="AD177">
        <v>0</v>
      </c>
      <c r="AE177">
        <v>0</v>
      </c>
      <c r="AF177">
        <v>0</v>
      </c>
      <c r="AG177">
        <v>0</v>
      </c>
      <c r="AH177">
        <v>2.25</v>
      </c>
      <c r="AI177">
        <v>0.01</v>
      </c>
      <c r="AJ177">
        <v>0.85</v>
      </c>
      <c r="AK177">
        <v>3.97</v>
      </c>
      <c r="AL177">
        <v>0</v>
      </c>
      <c r="AM177">
        <v>-5.46</v>
      </c>
      <c r="AN177">
        <v>0</v>
      </c>
      <c r="AO177">
        <v>0</v>
      </c>
      <c r="AP177">
        <v>1.69</v>
      </c>
      <c r="AQ177">
        <v>5.29</v>
      </c>
      <c r="AR177">
        <v>6.1</v>
      </c>
      <c r="AS177">
        <v>0.42</v>
      </c>
      <c r="AT177">
        <v>15.12</v>
      </c>
      <c r="AU177">
        <v>7.08</v>
      </c>
      <c r="AV177">
        <v>0.92</v>
      </c>
      <c r="AW177">
        <v>0</v>
      </c>
      <c r="AX177">
        <v>0.21</v>
      </c>
      <c r="AY177">
        <v>0.97</v>
      </c>
      <c r="AZ177">
        <v>-0.85</v>
      </c>
      <c r="BA177">
        <v>0</v>
      </c>
      <c r="BB177">
        <v>0</v>
      </c>
      <c r="BC177">
        <v>0.47</v>
      </c>
      <c r="BD177">
        <v>1.2</v>
      </c>
      <c r="BE177">
        <v>1.6</v>
      </c>
      <c r="BF177">
        <v>0.12</v>
      </c>
      <c r="BG177">
        <v>4.6399999999999997</v>
      </c>
      <c r="BH177">
        <v>0.26414100000000001</v>
      </c>
      <c r="BI177" s="117">
        <v>2.5594399999999998E-6</v>
      </c>
      <c r="BJ177">
        <v>3.88171E-2</v>
      </c>
      <c r="BK177">
        <v>0.127803</v>
      </c>
      <c r="BL177">
        <v>0</v>
      </c>
      <c r="BM177">
        <v>-1.2647800000000001E-2</v>
      </c>
      <c r="BN177">
        <v>0</v>
      </c>
      <c r="BO177">
        <v>0</v>
      </c>
      <c r="BP177">
        <v>7.1403599999999998E-2</v>
      </c>
      <c r="BQ177">
        <v>0.14486499999999999</v>
      </c>
      <c r="BR177">
        <v>0.28698899999999999</v>
      </c>
      <c r="BS177">
        <v>2.56469E-2</v>
      </c>
      <c r="BT177">
        <v>0.94701999999999997</v>
      </c>
      <c r="BU177">
        <v>0.43076399999999998</v>
      </c>
      <c r="BV177">
        <v>936.09400000000005</v>
      </c>
      <c r="BW177">
        <v>1.71539</v>
      </c>
      <c r="BX177">
        <v>339.93599999999998</v>
      </c>
      <c r="BY177">
        <v>1574.4</v>
      </c>
      <c r="BZ177">
        <v>-4357.8999999999996</v>
      </c>
      <c r="CA177">
        <v>615.745</v>
      </c>
      <c r="CB177">
        <v>2182.71</v>
      </c>
      <c r="CC177">
        <v>2371.31</v>
      </c>
      <c r="CD177">
        <v>151.51499999999999</v>
      </c>
      <c r="CE177">
        <v>3815.52</v>
      </c>
      <c r="CF177">
        <v>2852.15</v>
      </c>
      <c r="CG177">
        <v>1.4774499999999999</v>
      </c>
      <c r="CH177">
        <v>0</v>
      </c>
      <c r="CI177">
        <v>0</v>
      </c>
      <c r="CJ177">
        <v>0</v>
      </c>
      <c r="CK177">
        <v>0</v>
      </c>
      <c r="CL177">
        <v>0</v>
      </c>
      <c r="CM177">
        <v>2.9</v>
      </c>
      <c r="CN177">
        <v>0</v>
      </c>
      <c r="CO177">
        <v>0.85</v>
      </c>
      <c r="CP177">
        <v>3.89</v>
      </c>
      <c r="CQ177">
        <v>-5.44</v>
      </c>
      <c r="CR177">
        <v>1.69</v>
      </c>
      <c r="CS177">
        <v>5.3</v>
      </c>
      <c r="CT177">
        <v>6.1</v>
      </c>
      <c r="CU177">
        <v>0.42</v>
      </c>
      <c r="CV177">
        <v>15.71</v>
      </c>
      <c r="CW177">
        <v>7.64</v>
      </c>
      <c r="CX177">
        <v>1.19</v>
      </c>
      <c r="CY177">
        <v>0</v>
      </c>
      <c r="CZ177">
        <v>0.21</v>
      </c>
      <c r="DA177">
        <v>4.58</v>
      </c>
      <c r="DB177">
        <v>-0.85</v>
      </c>
      <c r="DC177">
        <v>0.47</v>
      </c>
      <c r="DD177">
        <v>1.21</v>
      </c>
      <c r="DE177">
        <v>1.6</v>
      </c>
      <c r="DF177">
        <v>0.12</v>
      </c>
      <c r="DG177">
        <v>8.5299999999999994</v>
      </c>
      <c r="DH177">
        <v>0.38324000000000003</v>
      </c>
      <c r="DI177" s="117">
        <v>2.78505E-5</v>
      </c>
      <c r="DJ177">
        <v>3.88171E-2</v>
      </c>
      <c r="DK177">
        <v>0.121346</v>
      </c>
      <c r="DL177">
        <v>-1.2647800000000001E-2</v>
      </c>
      <c r="DM177">
        <v>7.1403599999999998E-2</v>
      </c>
      <c r="DN177">
        <v>0.14505000000000001</v>
      </c>
      <c r="DO177">
        <v>0.28698899999999999</v>
      </c>
      <c r="DP177">
        <v>2.56469E-2</v>
      </c>
      <c r="DQ177">
        <v>1.0598700000000001</v>
      </c>
      <c r="DR177">
        <v>0.54342999999999997</v>
      </c>
      <c r="DS177" t="s">
        <v>908</v>
      </c>
      <c r="DT177" t="s">
        <v>700</v>
      </c>
      <c r="DU177" t="s">
        <v>909</v>
      </c>
      <c r="DV177" t="s">
        <v>455</v>
      </c>
      <c r="DW177">
        <v>0.11285100000000001</v>
      </c>
      <c r="DX177">
        <v>0.112666</v>
      </c>
      <c r="EC177">
        <v>7.08</v>
      </c>
      <c r="ED177">
        <v>0</v>
      </c>
      <c r="EE177">
        <v>7.64</v>
      </c>
      <c r="EF177">
        <v>0</v>
      </c>
      <c r="EG177">
        <v>2.1</v>
      </c>
      <c r="EH177">
        <v>0</v>
      </c>
      <c r="EI177">
        <v>1.45</v>
      </c>
      <c r="EJ177">
        <v>4.53</v>
      </c>
      <c r="EK177">
        <v>1</v>
      </c>
      <c r="EL177">
        <v>1</v>
      </c>
      <c r="EM177">
        <v>2.6395</v>
      </c>
      <c r="EP177">
        <v>1</v>
      </c>
      <c r="EQ177">
        <v>1</v>
      </c>
      <c r="ER177">
        <v>33.968000000000004</v>
      </c>
      <c r="ES177">
        <v>34.447000000000003</v>
      </c>
      <c r="ET177">
        <v>33.953200000000002</v>
      </c>
      <c r="EU177">
        <v>34.462400000000002</v>
      </c>
      <c r="EV177">
        <v>263.95499999999998</v>
      </c>
      <c r="EW177">
        <v>0.46332000000000001</v>
      </c>
      <c r="EX177">
        <v>61.331099999999999</v>
      </c>
      <c r="EY177">
        <v>276.04000000000002</v>
      </c>
      <c r="EZ177">
        <v>0</v>
      </c>
      <c r="FA177">
        <v>-363.30200000000002</v>
      </c>
      <c r="FB177">
        <v>0</v>
      </c>
      <c r="FC177">
        <v>0</v>
      </c>
      <c r="FD177">
        <v>134.46700000000001</v>
      </c>
      <c r="FE177">
        <v>343.661</v>
      </c>
      <c r="FF177">
        <v>457.98599999999999</v>
      </c>
      <c r="FG177">
        <v>35.051499999999997</v>
      </c>
      <c r="FH177">
        <v>1209.6500000000001</v>
      </c>
      <c r="FI177">
        <v>0</v>
      </c>
      <c r="FJ177">
        <v>0</v>
      </c>
      <c r="FK177">
        <v>0</v>
      </c>
      <c r="FL177">
        <v>0</v>
      </c>
      <c r="FM177">
        <v>0</v>
      </c>
      <c r="FN177">
        <v>173.91900000000001</v>
      </c>
      <c r="FO177">
        <v>0.17167099999999999</v>
      </c>
      <c r="FP177">
        <v>30.665600000000001</v>
      </c>
      <c r="FQ177">
        <v>134.511</v>
      </c>
      <c r="FR177">
        <v>-121.101</v>
      </c>
      <c r="FS177">
        <v>67.2333</v>
      </c>
      <c r="FT177">
        <v>172.11099999999999</v>
      </c>
      <c r="FU177">
        <v>228.99299999999999</v>
      </c>
      <c r="FV177">
        <v>17.5258</v>
      </c>
      <c r="FW177">
        <v>704.03</v>
      </c>
      <c r="FX177">
        <v>0</v>
      </c>
      <c r="FY177">
        <v>0</v>
      </c>
      <c r="FZ177">
        <v>0</v>
      </c>
      <c r="GA177">
        <v>0</v>
      </c>
      <c r="GB177">
        <v>2.6395</v>
      </c>
      <c r="GC177">
        <v>4359.18</v>
      </c>
      <c r="GD177">
        <v>1695.62</v>
      </c>
      <c r="GE177">
        <v>38.8977</v>
      </c>
      <c r="GF177">
        <v>2.6395</v>
      </c>
      <c r="GG177">
        <v>4359.18</v>
      </c>
      <c r="GH177">
        <v>1703.88</v>
      </c>
      <c r="GI177">
        <v>39.087200000000003</v>
      </c>
      <c r="GJ177">
        <v>0</v>
      </c>
      <c r="GK177">
        <v>0</v>
      </c>
      <c r="GN177" t="s">
        <v>1059</v>
      </c>
    </row>
    <row r="178" spans="1:196" x14ac:dyDescent="0.3">
      <c r="A178" s="110">
        <v>45981.716331018521</v>
      </c>
      <c r="B178" t="s">
        <v>1060</v>
      </c>
      <c r="D178">
        <v>6</v>
      </c>
      <c r="E178">
        <v>1</v>
      </c>
      <c r="F178">
        <v>2700</v>
      </c>
      <c r="G178" t="s">
        <v>452</v>
      </c>
      <c r="H178" t="s">
        <v>453</v>
      </c>
      <c r="I178">
        <v>0.14000000000000001</v>
      </c>
      <c r="J178">
        <v>0.18</v>
      </c>
      <c r="K178">
        <v>3.47</v>
      </c>
      <c r="L178" t="s">
        <v>688</v>
      </c>
      <c r="M178">
        <v>314.06</v>
      </c>
      <c r="N178">
        <v>75.436199999999999</v>
      </c>
      <c r="O178">
        <v>351.67</v>
      </c>
      <c r="P178">
        <v>1199.4000000000001</v>
      </c>
      <c r="Q178">
        <v>0</v>
      </c>
      <c r="R178">
        <v>-4760.51</v>
      </c>
      <c r="S178">
        <v>0</v>
      </c>
      <c r="T178">
        <v>0</v>
      </c>
      <c r="U178">
        <v>615.745</v>
      </c>
      <c r="V178">
        <v>2217.61</v>
      </c>
      <c r="W178">
        <v>2371.31</v>
      </c>
      <c r="X178">
        <v>151.51499999999999</v>
      </c>
      <c r="Y178">
        <v>2536.2399999999998</v>
      </c>
      <c r="Z178">
        <v>1940.57</v>
      </c>
      <c r="AA178">
        <v>26.000499999999999</v>
      </c>
      <c r="AB178">
        <v>0</v>
      </c>
      <c r="AC178">
        <v>0</v>
      </c>
      <c r="AD178">
        <v>0</v>
      </c>
      <c r="AE178">
        <v>0</v>
      </c>
      <c r="AF178">
        <v>0</v>
      </c>
      <c r="AG178">
        <v>0</v>
      </c>
      <c r="AH178">
        <v>0.98</v>
      </c>
      <c r="AI178">
        <v>0.23</v>
      </c>
      <c r="AJ178">
        <v>0.88</v>
      </c>
      <c r="AK178">
        <v>2.92</v>
      </c>
      <c r="AL178">
        <v>0</v>
      </c>
      <c r="AM178">
        <v>-5.76</v>
      </c>
      <c r="AN178">
        <v>0</v>
      </c>
      <c r="AO178">
        <v>0</v>
      </c>
      <c r="AP178">
        <v>1.65</v>
      </c>
      <c r="AQ178">
        <v>5.31</v>
      </c>
      <c r="AR178">
        <v>6.06</v>
      </c>
      <c r="AS178">
        <v>0.41</v>
      </c>
      <c r="AT178">
        <v>12.68</v>
      </c>
      <c r="AU178">
        <v>5.01</v>
      </c>
      <c r="AV178">
        <v>0.46</v>
      </c>
      <c r="AW178">
        <v>0.03</v>
      </c>
      <c r="AX178">
        <v>0.22</v>
      </c>
      <c r="AY178">
        <v>0.72</v>
      </c>
      <c r="AZ178">
        <v>-0.94</v>
      </c>
      <c r="BA178">
        <v>0</v>
      </c>
      <c r="BB178">
        <v>0</v>
      </c>
      <c r="BC178">
        <v>0.47</v>
      </c>
      <c r="BD178">
        <v>1.23</v>
      </c>
      <c r="BE178">
        <v>1.6</v>
      </c>
      <c r="BF178">
        <v>0.12</v>
      </c>
      <c r="BG178">
        <v>3.91</v>
      </c>
      <c r="BH178">
        <v>0.108804</v>
      </c>
      <c r="BI178">
        <v>7.2760200000000002E-3</v>
      </c>
      <c r="BJ178">
        <v>4.0157100000000001E-2</v>
      </c>
      <c r="BK178">
        <v>9.7301299999999993E-2</v>
      </c>
      <c r="BL178">
        <v>0</v>
      </c>
      <c r="BM178">
        <v>-1.5686599999999998E-2</v>
      </c>
      <c r="BN178">
        <v>0</v>
      </c>
      <c r="BO178">
        <v>0</v>
      </c>
      <c r="BP178">
        <v>7.1403599999999998E-2</v>
      </c>
      <c r="BQ178">
        <v>0.15040200000000001</v>
      </c>
      <c r="BR178">
        <v>0.28698899999999999</v>
      </c>
      <c r="BS178">
        <v>2.56469E-2</v>
      </c>
      <c r="BT178">
        <v>0.77229400000000004</v>
      </c>
      <c r="BU178">
        <v>0.25353799999999999</v>
      </c>
      <c r="BV178">
        <v>371.21100000000001</v>
      </c>
      <c r="BW178">
        <v>76.855800000000002</v>
      </c>
      <c r="BX178">
        <v>351.67</v>
      </c>
      <c r="BY178">
        <v>1179.98</v>
      </c>
      <c r="BZ178">
        <v>-4760.51</v>
      </c>
      <c r="CA178">
        <v>615.745</v>
      </c>
      <c r="CB178">
        <v>2223.8200000000002</v>
      </c>
      <c r="CC178">
        <v>2371.31</v>
      </c>
      <c r="CD178">
        <v>151.51499999999999</v>
      </c>
      <c r="CE178">
        <v>2581.6</v>
      </c>
      <c r="CF178">
        <v>1979.72</v>
      </c>
      <c r="CG178">
        <v>28.494599999999998</v>
      </c>
      <c r="CH178">
        <v>0</v>
      </c>
      <c r="CI178">
        <v>0</v>
      </c>
      <c r="CJ178">
        <v>0</v>
      </c>
      <c r="CK178">
        <v>0</v>
      </c>
      <c r="CL178">
        <v>0</v>
      </c>
      <c r="CM178">
        <v>1.1599999999999999</v>
      </c>
      <c r="CN178">
        <v>0.24</v>
      </c>
      <c r="CO178">
        <v>0.88</v>
      </c>
      <c r="CP178">
        <v>2.87</v>
      </c>
      <c r="CQ178">
        <v>-5.74</v>
      </c>
      <c r="CR178">
        <v>1.65</v>
      </c>
      <c r="CS178">
        <v>5.33</v>
      </c>
      <c r="CT178">
        <v>6.06</v>
      </c>
      <c r="CU178">
        <v>0.41</v>
      </c>
      <c r="CV178">
        <v>12.86</v>
      </c>
      <c r="CW178">
        <v>5.15</v>
      </c>
      <c r="CX178">
        <v>0.53</v>
      </c>
      <c r="CY178">
        <v>0.04</v>
      </c>
      <c r="CZ178">
        <v>0.22</v>
      </c>
      <c r="DA178">
        <v>4.0999999999999996</v>
      </c>
      <c r="DB178">
        <v>-0.94</v>
      </c>
      <c r="DC178">
        <v>0.47</v>
      </c>
      <c r="DD178">
        <v>1.24</v>
      </c>
      <c r="DE178">
        <v>1.6</v>
      </c>
      <c r="DF178">
        <v>0.12</v>
      </c>
      <c r="DG178">
        <v>7.38</v>
      </c>
      <c r="DH178">
        <v>0.12965699999999999</v>
      </c>
      <c r="DI178">
        <v>7.7333200000000001E-3</v>
      </c>
      <c r="DJ178">
        <v>4.0157100000000001E-2</v>
      </c>
      <c r="DK178">
        <v>9.5044799999999999E-2</v>
      </c>
      <c r="DL178">
        <v>-1.5686599999999998E-2</v>
      </c>
      <c r="DM178">
        <v>7.1403599999999998E-2</v>
      </c>
      <c r="DN178">
        <v>0.15062400000000001</v>
      </c>
      <c r="DO178">
        <v>0.28698899999999999</v>
      </c>
      <c r="DP178">
        <v>2.56469E-2</v>
      </c>
      <c r="DQ178">
        <v>0.79157</v>
      </c>
      <c r="DR178">
        <v>0.272592</v>
      </c>
      <c r="DS178" t="s">
        <v>908</v>
      </c>
      <c r="DT178" t="s">
        <v>700</v>
      </c>
      <c r="DU178" t="s">
        <v>909</v>
      </c>
      <c r="DV178" t="s">
        <v>455</v>
      </c>
      <c r="DW178">
        <v>1.9275899999999999E-2</v>
      </c>
      <c r="DX178">
        <v>1.9053899999999999E-2</v>
      </c>
      <c r="EC178">
        <v>5.01</v>
      </c>
      <c r="ED178">
        <v>0</v>
      </c>
      <c r="EE178">
        <v>5.15</v>
      </c>
      <c r="EF178">
        <v>0</v>
      </c>
      <c r="EG178">
        <v>1.43</v>
      </c>
      <c r="EH178">
        <v>0</v>
      </c>
      <c r="EI178">
        <v>0.84</v>
      </c>
      <c r="EJ178">
        <v>4.05</v>
      </c>
      <c r="EK178">
        <v>1</v>
      </c>
      <c r="EL178">
        <v>1</v>
      </c>
      <c r="EM178">
        <v>2.8338000000000001</v>
      </c>
      <c r="EP178">
        <v>1</v>
      </c>
      <c r="EQ178">
        <v>1</v>
      </c>
      <c r="ER178">
        <v>33.878</v>
      </c>
      <c r="ES178">
        <v>34.386000000000003</v>
      </c>
      <c r="ET178">
        <v>33.773200000000003</v>
      </c>
      <c r="EU178">
        <v>34.278700000000001</v>
      </c>
      <c r="EV178">
        <v>132.084</v>
      </c>
      <c r="EW178">
        <v>9.5065399999999993</v>
      </c>
      <c r="EX178">
        <v>63.448300000000003</v>
      </c>
      <c r="EY178">
        <v>204.53100000000001</v>
      </c>
      <c r="EZ178">
        <v>0</v>
      </c>
      <c r="FA178">
        <v>-404.54399999999998</v>
      </c>
      <c r="FB178">
        <v>0</v>
      </c>
      <c r="FC178">
        <v>0</v>
      </c>
      <c r="FD178">
        <v>134.46700000000001</v>
      </c>
      <c r="FE178">
        <v>350.88600000000002</v>
      </c>
      <c r="FF178">
        <v>457.98599999999999</v>
      </c>
      <c r="FG178">
        <v>35.051499999999997</v>
      </c>
      <c r="FH178">
        <v>983.41700000000003</v>
      </c>
      <c r="FI178">
        <v>0</v>
      </c>
      <c r="FJ178">
        <v>0</v>
      </c>
      <c r="FK178">
        <v>0</v>
      </c>
      <c r="FL178">
        <v>0</v>
      </c>
      <c r="FM178">
        <v>0</v>
      </c>
      <c r="FN178">
        <v>77.614099999999993</v>
      </c>
      <c r="FO178">
        <v>5.1101400000000003</v>
      </c>
      <c r="FP178">
        <v>31.7242</v>
      </c>
      <c r="FQ178">
        <v>100.36</v>
      </c>
      <c r="FR178">
        <v>-134.84800000000001</v>
      </c>
      <c r="FS178">
        <v>67.2333</v>
      </c>
      <c r="FT178">
        <v>175.786</v>
      </c>
      <c r="FU178">
        <v>228.99299999999999</v>
      </c>
      <c r="FV178">
        <v>17.5258</v>
      </c>
      <c r="FW178">
        <v>569.49900000000002</v>
      </c>
      <c r="FX178">
        <v>0</v>
      </c>
      <c r="FY178">
        <v>0</v>
      </c>
      <c r="FZ178">
        <v>0</v>
      </c>
      <c r="GA178">
        <v>0</v>
      </c>
      <c r="GB178">
        <v>2.8338000000000001</v>
      </c>
      <c r="GC178">
        <v>4761.8999999999996</v>
      </c>
      <c r="GD178">
        <v>2028.7</v>
      </c>
      <c r="GE178">
        <v>42.602699999999999</v>
      </c>
      <c r="GF178">
        <v>2.8338000000000001</v>
      </c>
      <c r="GG178">
        <v>4761.8999999999996</v>
      </c>
      <c r="GH178">
        <v>2036.23</v>
      </c>
      <c r="GI178">
        <v>42.760899999999999</v>
      </c>
      <c r="GJ178">
        <v>0</v>
      </c>
      <c r="GK178">
        <v>0</v>
      </c>
      <c r="GN178" t="s">
        <v>1061</v>
      </c>
    </row>
    <row r="179" spans="1:196" x14ac:dyDescent="0.3">
      <c r="A179" s="110">
        <v>45981.717222222222</v>
      </c>
      <c r="B179" t="s">
        <v>1062</v>
      </c>
      <c r="D179">
        <v>7</v>
      </c>
      <c r="E179">
        <v>1</v>
      </c>
      <c r="F179">
        <v>2700</v>
      </c>
      <c r="G179" t="s">
        <v>452</v>
      </c>
      <c r="H179" t="s">
        <v>453</v>
      </c>
      <c r="I179">
        <v>0.21</v>
      </c>
      <c r="J179">
        <v>0.22</v>
      </c>
      <c r="K179">
        <v>3.43</v>
      </c>
      <c r="L179" t="s">
        <v>688</v>
      </c>
      <c r="M179">
        <v>247.86600000000001</v>
      </c>
      <c r="N179">
        <v>136.52099999999999</v>
      </c>
      <c r="O179">
        <v>350.33800000000002</v>
      </c>
      <c r="P179">
        <v>1164.54</v>
      </c>
      <c r="Q179">
        <v>0</v>
      </c>
      <c r="R179">
        <v>-4282.7</v>
      </c>
      <c r="S179">
        <v>0</v>
      </c>
      <c r="T179">
        <v>0</v>
      </c>
      <c r="U179">
        <v>615.745</v>
      </c>
      <c r="V179">
        <v>2227.37</v>
      </c>
      <c r="W179">
        <v>2371.31</v>
      </c>
      <c r="X179">
        <v>151.51499999999999</v>
      </c>
      <c r="Y179">
        <v>2982.5</v>
      </c>
      <c r="Z179">
        <v>1899.26</v>
      </c>
      <c r="AA179">
        <v>53.606299999999997</v>
      </c>
      <c r="AB179">
        <v>0</v>
      </c>
      <c r="AC179">
        <v>0</v>
      </c>
      <c r="AD179">
        <v>0</v>
      </c>
      <c r="AE179">
        <v>0</v>
      </c>
      <c r="AF179">
        <v>0</v>
      </c>
      <c r="AG179">
        <v>0</v>
      </c>
      <c r="AH179">
        <v>0.66</v>
      </c>
      <c r="AI179">
        <v>0.54</v>
      </c>
      <c r="AJ179">
        <v>0.87</v>
      </c>
      <c r="AK179">
        <v>2.79</v>
      </c>
      <c r="AL179">
        <v>0</v>
      </c>
      <c r="AM179">
        <v>-5.16</v>
      </c>
      <c r="AN179">
        <v>0</v>
      </c>
      <c r="AO179">
        <v>0</v>
      </c>
      <c r="AP179">
        <v>1.71</v>
      </c>
      <c r="AQ179">
        <v>5.57</v>
      </c>
      <c r="AR179">
        <v>6.11</v>
      </c>
      <c r="AS179">
        <v>0.41</v>
      </c>
      <c r="AT179">
        <v>13.5</v>
      </c>
      <c r="AU179">
        <v>4.8600000000000003</v>
      </c>
      <c r="AV179">
        <v>0.32</v>
      </c>
      <c r="AW179">
        <v>0.06</v>
      </c>
      <c r="AX179">
        <v>0.22</v>
      </c>
      <c r="AY179">
        <v>0.69</v>
      </c>
      <c r="AZ179">
        <v>-0.89</v>
      </c>
      <c r="BA179">
        <v>0</v>
      </c>
      <c r="BB179">
        <v>0</v>
      </c>
      <c r="BC179">
        <v>0.47</v>
      </c>
      <c r="BD179">
        <v>1.23</v>
      </c>
      <c r="BE179">
        <v>1.6</v>
      </c>
      <c r="BF179">
        <v>0.12</v>
      </c>
      <c r="BG179">
        <v>3.82</v>
      </c>
      <c r="BH179">
        <v>4.33225E-2</v>
      </c>
      <c r="BI179">
        <v>8.4531799999999994E-3</v>
      </c>
      <c r="BJ179">
        <v>4.0004900000000003E-2</v>
      </c>
      <c r="BK179">
        <v>9.3555899999999997E-2</v>
      </c>
      <c r="BL179">
        <v>0</v>
      </c>
      <c r="BM179">
        <v>-1.5418899999999999E-2</v>
      </c>
      <c r="BN179">
        <v>0</v>
      </c>
      <c r="BO179">
        <v>0</v>
      </c>
      <c r="BP179">
        <v>7.1403599999999998E-2</v>
      </c>
      <c r="BQ179">
        <v>0.15157100000000001</v>
      </c>
      <c r="BR179">
        <v>0.28698899999999999</v>
      </c>
      <c r="BS179">
        <v>2.56469E-2</v>
      </c>
      <c r="BT179">
        <v>0.70552800000000004</v>
      </c>
      <c r="BU179">
        <v>0.185336</v>
      </c>
      <c r="BV179">
        <v>299.93299999999999</v>
      </c>
      <c r="BW179">
        <v>162.40700000000001</v>
      </c>
      <c r="BX179">
        <v>350.33800000000002</v>
      </c>
      <c r="BY179">
        <v>1148.69</v>
      </c>
      <c r="BZ179">
        <v>-4282.7</v>
      </c>
      <c r="CA179">
        <v>615.745</v>
      </c>
      <c r="CB179">
        <v>2233.19</v>
      </c>
      <c r="CC179">
        <v>2371.31</v>
      </c>
      <c r="CD179">
        <v>151.51499999999999</v>
      </c>
      <c r="CE179">
        <v>3050.43</v>
      </c>
      <c r="CF179">
        <v>1961.37</v>
      </c>
      <c r="CG179">
        <v>67.118300000000005</v>
      </c>
      <c r="CH179">
        <v>0</v>
      </c>
      <c r="CI179">
        <v>0</v>
      </c>
      <c r="CJ179">
        <v>0</v>
      </c>
      <c r="CK179">
        <v>0</v>
      </c>
      <c r="CL179">
        <v>0</v>
      </c>
      <c r="CM179">
        <v>0.82</v>
      </c>
      <c r="CN179">
        <v>0.62</v>
      </c>
      <c r="CO179">
        <v>0.87</v>
      </c>
      <c r="CP179">
        <v>2.76</v>
      </c>
      <c r="CQ179">
        <v>-5.17</v>
      </c>
      <c r="CR179">
        <v>1.71</v>
      </c>
      <c r="CS179">
        <v>5.59</v>
      </c>
      <c r="CT179">
        <v>6.11</v>
      </c>
      <c r="CU179">
        <v>0.41</v>
      </c>
      <c r="CV179">
        <v>13.72</v>
      </c>
      <c r="CW179">
        <v>5.07</v>
      </c>
      <c r="CX179">
        <v>0.38</v>
      </c>
      <c r="CY179">
        <v>0.08</v>
      </c>
      <c r="CZ179">
        <v>0.22</v>
      </c>
      <c r="DA179">
        <v>4.03</v>
      </c>
      <c r="DB179">
        <v>-0.89</v>
      </c>
      <c r="DC179">
        <v>0.47</v>
      </c>
      <c r="DD179">
        <v>1.24</v>
      </c>
      <c r="DE179">
        <v>1.6</v>
      </c>
      <c r="DF179">
        <v>0.12</v>
      </c>
      <c r="DG179">
        <v>7.25</v>
      </c>
      <c r="DH179">
        <v>6.7790299999999998E-2</v>
      </c>
      <c r="DI179">
        <v>9.4944599999999997E-3</v>
      </c>
      <c r="DJ179">
        <v>4.0004900000000003E-2</v>
      </c>
      <c r="DK179">
        <v>9.5151600000000003E-2</v>
      </c>
      <c r="DL179">
        <v>-1.5418899999999999E-2</v>
      </c>
      <c r="DM179">
        <v>7.1403599999999998E-2</v>
      </c>
      <c r="DN179">
        <v>0.151644</v>
      </c>
      <c r="DO179">
        <v>0.28698899999999999</v>
      </c>
      <c r="DP179">
        <v>2.56469E-2</v>
      </c>
      <c r="DQ179">
        <v>0.73270599999999997</v>
      </c>
      <c r="DR179">
        <v>0.21244099999999999</v>
      </c>
      <c r="DS179" t="s">
        <v>908</v>
      </c>
      <c r="DT179" t="s">
        <v>700</v>
      </c>
      <c r="DU179" t="s">
        <v>909</v>
      </c>
      <c r="DV179" t="s">
        <v>455</v>
      </c>
      <c r="DW179">
        <v>2.7177400000000001E-2</v>
      </c>
      <c r="DX179">
        <v>2.7104900000000001E-2</v>
      </c>
      <c r="EC179">
        <v>4.8600000000000003</v>
      </c>
      <c r="ED179">
        <v>0</v>
      </c>
      <c r="EE179">
        <v>5.07</v>
      </c>
      <c r="EF179">
        <v>0</v>
      </c>
      <c r="EG179">
        <v>1.29</v>
      </c>
      <c r="EH179">
        <v>0</v>
      </c>
      <c r="EI179">
        <v>0.73</v>
      </c>
      <c r="EJ179">
        <v>3.98</v>
      </c>
      <c r="EK179">
        <v>1</v>
      </c>
      <c r="EL179">
        <v>1</v>
      </c>
      <c r="EM179">
        <v>2.6943999999999999</v>
      </c>
      <c r="EP179">
        <v>1</v>
      </c>
      <c r="EQ179">
        <v>1</v>
      </c>
      <c r="ER179">
        <v>34.106000000000002</v>
      </c>
      <c r="ES179">
        <v>34.618000000000002</v>
      </c>
      <c r="ET179">
        <v>33.9377</v>
      </c>
      <c r="EU179">
        <v>34.4467</v>
      </c>
      <c r="EV179">
        <v>91.500299999999996</v>
      </c>
      <c r="EW179">
        <v>18.086099999999998</v>
      </c>
      <c r="EX179">
        <v>63.207999999999998</v>
      </c>
      <c r="EY179">
        <v>198.49600000000001</v>
      </c>
      <c r="EZ179">
        <v>0</v>
      </c>
      <c r="FA179">
        <v>-382.29599999999999</v>
      </c>
      <c r="FB179">
        <v>0</v>
      </c>
      <c r="FC179">
        <v>0</v>
      </c>
      <c r="FD179">
        <v>134.46700000000001</v>
      </c>
      <c r="FE179">
        <v>352.52699999999999</v>
      </c>
      <c r="FF179">
        <v>457.98599999999999</v>
      </c>
      <c r="FG179">
        <v>35.051499999999997</v>
      </c>
      <c r="FH179">
        <v>969.02700000000004</v>
      </c>
      <c r="FI179">
        <v>0</v>
      </c>
      <c r="FJ179">
        <v>0</v>
      </c>
      <c r="FK179">
        <v>0</v>
      </c>
      <c r="FL179">
        <v>0</v>
      </c>
      <c r="FM179">
        <v>0</v>
      </c>
      <c r="FN179">
        <v>56.4833</v>
      </c>
      <c r="FO179">
        <v>10.5318</v>
      </c>
      <c r="FP179">
        <v>31.603999999999999</v>
      </c>
      <c r="FQ179">
        <v>98.310900000000004</v>
      </c>
      <c r="FR179">
        <v>-127.432</v>
      </c>
      <c r="FS179">
        <v>67.2333</v>
      </c>
      <c r="FT179">
        <v>176.57900000000001</v>
      </c>
      <c r="FU179">
        <v>228.99299999999999</v>
      </c>
      <c r="FV179">
        <v>17.5258</v>
      </c>
      <c r="FW179">
        <v>559.83000000000004</v>
      </c>
      <c r="FX179">
        <v>0</v>
      </c>
      <c r="FY179">
        <v>0</v>
      </c>
      <c r="FZ179">
        <v>0</v>
      </c>
      <c r="GA179">
        <v>0</v>
      </c>
      <c r="GB179">
        <v>2.6943999999999999</v>
      </c>
      <c r="GC179">
        <v>4283.95</v>
      </c>
      <c r="GD179">
        <v>1661.83</v>
      </c>
      <c r="GE179">
        <v>38.791899999999998</v>
      </c>
      <c r="GF179">
        <v>2.6943999999999999</v>
      </c>
      <c r="GG179">
        <v>4283.95</v>
      </c>
      <c r="GH179">
        <v>1660.59</v>
      </c>
      <c r="GI179">
        <v>38.762999999999998</v>
      </c>
      <c r="GJ179">
        <v>0</v>
      </c>
      <c r="GK179">
        <v>0</v>
      </c>
      <c r="GN179" t="s">
        <v>1063</v>
      </c>
    </row>
    <row r="180" spans="1:196" x14ac:dyDescent="0.3">
      <c r="A180" s="110">
        <v>45981.718113425923</v>
      </c>
      <c r="B180" t="s">
        <v>1064</v>
      </c>
      <c r="D180">
        <v>8</v>
      </c>
      <c r="E180">
        <v>1</v>
      </c>
      <c r="F180">
        <v>2700</v>
      </c>
      <c r="G180" t="s">
        <v>452</v>
      </c>
      <c r="H180" t="s">
        <v>453</v>
      </c>
      <c r="I180">
        <v>0.5</v>
      </c>
      <c r="J180">
        <v>0.45</v>
      </c>
      <c r="K180">
        <v>3.41</v>
      </c>
      <c r="L180">
        <v>120</v>
      </c>
      <c r="M180">
        <v>297.74</v>
      </c>
      <c r="N180">
        <v>584.58100000000002</v>
      </c>
      <c r="O180">
        <v>352.928</v>
      </c>
      <c r="P180">
        <v>1109.3800000000001</v>
      </c>
      <c r="Q180">
        <v>0</v>
      </c>
      <c r="R180">
        <v>-4786.0600000000004</v>
      </c>
      <c r="S180">
        <v>0</v>
      </c>
      <c r="T180">
        <v>0</v>
      </c>
      <c r="U180">
        <v>615.745</v>
      </c>
      <c r="V180">
        <v>2242.9699999999998</v>
      </c>
      <c r="W180">
        <v>2371.31</v>
      </c>
      <c r="X180">
        <v>151.51499999999999</v>
      </c>
      <c r="Y180">
        <v>2940.11</v>
      </c>
      <c r="Z180">
        <v>2344.63</v>
      </c>
      <c r="AA180">
        <v>199.93799999999999</v>
      </c>
      <c r="AB180">
        <v>0</v>
      </c>
      <c r="AC180">
        <v>0</v>
      </c>
      <c r="AD180">
        <v>0</v>
      </c>
      <c r="AE180">
        <v>0</v>
      </c>
      <c r="AF180">
        <v>0</v>
      </c>
      <c r="AG180">
        <v>0</v>
      </c>
      <c r="AH180">
        <v>0.94</v>
      </c>
      <c r="AI180">
        <v>1.54</v>
      </c>
      <c r="AJ180">
        <v>0.88</v>
      </c>
      <c r="AK180">
        <v>2.7</v>
      </c>
      <c r="AL180">
        <v>0</v>
      </c>
      <c r="AM180">
        <v>-5.91</v>
      </c>
      <c r="AN180">
        <v>0</v>
      </c>
      <c r="AO180">
        <v>0</v>
      </c>
      <c r="AP180">
        <v>1.63</v>
      </c>
      <c r="AQ180">
        <v>5.39</v>
      </c>
      <c r="AR180">
        <v>6.04</v>
      </c>
      <c r="AS180">
        <v>0.41</v>
      </c>
      <c r="AT180">
        <v>13.62</v>
      </c>
      <c r="AU180">
        <v>6.06</v>
      </c>
      <c r="AV180">
        <v>0.44</v>
      </c>
      <c r="AW180">
        <v>0.27</v>
      </c>
      <c r="AX180">
        <v>0.22</v>
      </c>
      <c r="AY180">
        <v>0.68</v>
      </c>
      <c r="AZ180">
        <v>-0.94</v>
      </c>
      <c r="BA180">
        <v>0</v>
      </c>
      <c r="BB180">
        <v>0</v>
      </c>
      <c r="BC180">
        <v>0.47</v>
      </c>
      <c r="BD180">
        <v>1.24</v>
      </c>
      <c r="BE180">
        <v>1.6</v>
      </c>
      <c r="BF180">
        <v>0.12</v>
      </c>
      <c r="BG180">
        <v>4.0999999999999996</v>
      </c>
      <c r="BH180">
        <v>0.112786</v>
      </c>
      <c r="BI180">
        <v>2.8583999999999998E-2</v>
      </c>
      <c r="BJ180">
        <v>4.0300700000000002E-2</v>
      </c>
      <c r="BK180">
        <v>9.7427399999999997E-2</v>
      </c>
      <c r="BL180">
        <v>0</v>
      </c>
      <c r="BM180">
        <v>-1.54676E-2</v>
      </c>
      <c r="BN180">
        <v>0</v>
      </c>
      <c r="BO180">
        <v>0</v>
      </c>
      <c r="BP180">
        <v>7.1403599999999998E-2</v>
      </c>
      <c r="BQ180">
        <v>0.15127399999999999</v>
      </c>
      <c r="BR180">
        <v>0.28698899999999999</v>
      </c>
      <c r="BS180">
        <v>2.56469E-2</v>
      </c>
      <c r="BT180">
        <v>0.79894399999999999</v>
      </c>
      <c r="BU180">
        <v>0.27909800000000001</v>
      </c>
      <c r="BV180">
        <v>378.23500000000001</v>
      </c>
      <c r="BW180">
        <v>713.35500000000002</v>
      </c>
      <c r="BX180">
        <v>352.928</v>
      </c>
      <c r="BY180">
        <v>1090.23</v>
      </c>
      <c r="BZ180">
        <v>-4786.0600000000004</v>
      </c>
      <c r="CA180">
        <v>615.745</v>
      </c>
      <c r="CB180">
        <v>2250.09</v>
      </c>
      <c r="CC180">
        <v>2371.31</v>
      </c>
      <c r="CD180">
        <v>151.51499999999999</v>
      </c>
      <c r="CE180">
        <v>3137.34</v>
      </c>
      <c r="CF180">
        <v>2534.7399999999998</v>
      </c>
      <c r="CG180">
        <v>266.61900000000003</v>
      </c>
      <c r="CH180">
        <v>0</v>
      </c>
      <c r="CI180">
        <v>0</v>
      </c>
      <c r="CJ180">
        <v>0</v>
      </c>
      <c r="CK180">
        <v>0</v>
      </c>
      <c r="CL180">
        <v>0</v>
      </c>
      <c r="CM180">
        <v>1.2</v>
      </c>
      <c r="CN180">
        <v>1.82</v>
      </c>
      <c r="CO180">
        <v>0.88</v>
      </c>
      <c r="CP180">
        <v>2.66</v>
      </c>
      <c r="CQ180">
        <v>-5.98</v>
      </c>
      <c r="CR180">
        <v>1.63</v>
      </c>
      <c r="CS180">
        <v>5.41</v>
      </c>
      <c r="CT180">
        <v>6.04</v>
      </c>
      <c r="CU180">
        <v>0.41</v>
      </c>
      <c r="CV180">
        <v>14.07</v>
      </c>
      <c r="CW180">
        <v>6.56</v>
      </c>
      <c r="CX180">
        <v>0.54</v>
      </c>
      <c r="CY180">
        <v>0.31</v>
      </c>
      <c r="CZ180">
        <v>0.22</v>
      </c>
      <c r="DA180">
        <v>3.94</v>
      </c>
      <c r="DB180">
        <v>-0.94</v>
      </c>
      <c r="DC180">
        <v>0.47</v>
      </c>
      <c r="DD180">
        <v>1.25</v>
      </c>
      <c r="DE180">
        <v>1.6</v>
      </c>
      <c r="DF180">
        <v>0.12</v>
      </c>
      <c r="DG180">
        <v>7.51</v>
      </c>
      <c r="DH180">
        <v>0.15082599999999999</v>
      </c>
      <c r="DI180">
        <v>2.9892700000000001E-2</v>
      </c>
      <c r="DJ180">
        <v>4.0300700000000002E-2</v>
      </c>
      <c r="DK180">
        <v>9.4044699999999995E-2</v>
      </c>
      <c r="DL180">
        <v>-1.54676E-2</v>
      </c>
      <c r="DM180">
        <v>7.1403599999999998E-2</v>
      </c>
      <c r="DN180">
        <v>0.15139900000000001</v>
      </c>
      <c r="DO180">
        <v>0.28698899999999999</v>
      </c>
      <c r="DP180">
        <v>2.56469E-2</v>
      </c>
      <c r="DQ180">
        <v>0.83503499999999997</v>
      </c>
      <c r="DR180">
        <v>0.31506400000000001</v>
      </c>
      <c r="DS180" t="s">
        <v>908</v>
      </c>
      <c r="DT180" t="s">
        <v>700</v>
      </c>
      <c r="DU180" t="s">
        <v>909</v>
      </c>
      <c r="DV180" t="s">
        <v>455</v>
      </c>
      <c r="DW180">
        <v>3.60913E-2</v>
      </c>
      <c r="DX180">
        <v>3.5966699999999997E-2</v>
      </c>
      <c r="EC180">
        <v>6.06</v>
      </c>
      <c r="ED180">
        <v>0</v>
      </c>
      <c r="EE180">
        <v>6.56</v>
      </c>
      <c r="EF180">
        <v>0</v>
      </c>
      <c r="EG180">
        <v>1.61</v>
      </c>
      <c r="EH180">
        <v>0</v>
      </c>
      <c r="EI180">
        <v>1.1200000000000001</v>
      </c>
      <c r="EJ180">
        <v>3.89</v>
      </c>
      <c r="EK180">
        <v>1</v>
      </c>
      <c r="EL180">
        <v>1</v>
      </c>
      <c r="EM180">
        <v>2.9521999999999999</v>
      </c>
      <c r="EP180">
        <v>1</v>
      </c>
      <c r="EQ180">
        <v>1</v>
      </c>
      <c r="ER180">
        <v>30.94</v>
      </c>
      <c r="ES180">
        <v>31.388000000000002</v>
      </c>
      <c r="ET180">
        <v>30.827400000000001</v>
      </c>
      <c r="EU180">
        <v>31.2729</v>
      </c>
      <c r="EV180">
        <v>126.505</v>
      </c>
      <c r="EW180">
        <v>75.774100000000004</v>
      </c>
      <c r="EX180">
        <v>63.675199999999997</v>
      </c>
      <c r="EY180">
        <v>194.07900000000001</v>
      </c>
      <c r="EZ180">
        <v>0</v>
      </c>
      <c r="FA180">
        <v>-402.88099999999997</v>
      </c>
      <c r="FB180">
        <v>0</v>
      </c>
      <c r="FC180">
        <v>0</v>
      </c>
      <c r="FD180">
        <v>134.46700000000001</v>
      </c>
      <c r="FE180">
        <v>353.70600000000002</v>
      </c>
      <c r="FF180">
        <v>457.98599999999999</v>
      </c>
      <c r="FG180">
        <v>35.051499999999997</v>
      </c>
      <c r="FH180">
        <v>1038.3599999999999</v>
      </c>
      <c r="FI180">
        <v>0</v>
      </c>
      <c r="FJ180">
        <v>0</v>
      </c>
      <c r="FK180">
        <v>0</v>
      </c>
      <c r="FL180">
        <v>0</v>
      </c>
      <c r="FM180">
        <v>0</v>
      </c>
      <c r="FN180">
        <v>79.411000000000001</v>
      </c>
      <c r="FO180">
        <v>43.637900000000002</v>
      </c>
      <c r="FP180">
        <v>31.837599999999998</v>
      </c>
      <c r="FQ180">
        <v>95.716899999999995</v>
      </c>
      <c r="FR180">
        <v>-134.29400000000001</v>
      </c>
      <c r="FS180">
        <v>67.2333</v>
      </c>
      <c r="FT180">
        <v>177.226</v>
      </c>
      <c r="FU180">
        <v>228.99299999999999</v>
      </c>
      <c r="FV180">
        <v>17.5258</v>
      </c>
      <c r="FW180">
        <v>607.28800000000001</v>
      </c>
      <c r="FX180">
        <v>0</v>
      </c>
      <c r="FY180">
        <v>0</v>
      </c>
      <c r="FZ180">
        <v>0</v>
      </c>
      <c r="GA180">
        <v>0</v>
      </c>
      <c r="GB180">
        <v>2.9521999999999999</v>
      </c>
      <c r="GC180">
        <v>4787.46</v>
      </c>
      <c r="GD180">
        <v>1961.96</v>
      </c>
      <c r="GE180">
        <v>40.981299999999997</v>
      </c>
      <c r="GF180">
        <v>2.9521999999999999</v>
      </c>
      <c r="GG180">
        <v>4787.46</v>
      </c>
      <c r="GH180">
        <v>1921.73</v>
      </c>
      <c r="GI180">
        <v>40.140999999999998</v>
      </c>
      <c r="GJ180">
        <v>0</v>
      </c>
      <c r="GK180">
        <v>0</v>
      </c>
      <c r="GN180" t="s">
        <v>1065</v>
      </c>
    </row>
    <row r="181" spans="1:196" x14ac:dyDescent="0.3">
      <c r="A181" s="110">
        <v>45981.718981481485</v>
      </c>
      <c r="B181" t="s">
        <v>1066</v>
      </c>
      <c r="D181">
        <v>9</v>
      </c>
      <c r="E181">
        <v>1</v>
      </c>
      <c r="F181">
        <v>2700</v>
      </c>
      <c r="G181" t="s">
        <v>452</v>
      </c>
      <c r="H181" t="s">
        <v>453</v>
      </c>
      <c r="I181">
        <v>0.54</v>
      </c>
      <c r="J181">
        <v>0.46</v>
      </c>
      <c r="K181">
        <v>3.43</v>
      </c>
      <c r="L181">
        <v>120</v>
      </c>
      <c r="M181">
        <v>484.02300000000002</v>
      </c>
      <c r="N181">
        <v>575.32100000000003</v>
      </c>
      <c r="O181">
        <v>349.64499999999998</v>
      </c>
      <c r="P181">
        <v>1145.8</v>
      </c>
      <c r="Q181">
        <v>0</v>
      </c>
      <c r="R181">
        <v>-5080.0600000000004</v>
      </c>
      <c r="S181">
        <v>0</v>
      </c>
      <c r="T181">
        <v>0</v>
      </c>
      <c r="U181">
        <v>615.745</v>
      </c>
      <c r="V181">
        <v>2233.79</v>
      </c>
      <c r="W181">
        <v>2371.31</v>
      </c>
      <c r="X181">
        <v>151.51499999999999</v>
      </c>
      <c r="Y181">
        <v>2847.09</v>
      </c>
      <c r="Z181">
        <v>2554.79</v>
      </c>
      <c r="AA181">
        <v>189.947</v>
      </c>
      <c r="AB181">
        <v>0</v>
      </c>
      <c r="AC181">
        <v>0</v>
      </c>
      <c r="AD181">
        <v>0</v>
      </c>
      <c r="AE181">
        <v>0</v>
      </c>
      <c r="AF181">
        <v>0</v>
      </c>
      <c r="AG181">
        <v>0</v>
      </c>
      <c r="AH181">
        <v>1.52</v>
      </c>
      <c r="AI181">
        <v>1.56</v>
      </c>
      <c r="AJ181">
        <v>0.87</v>
      </c>
      <c r="AK181">
        <v>2.79</v>
      </c>
      <c r="AL181">
        <v>0</v>
      </c>
      <c r="AM181">
        <v>-6.13</v>
      </c>
      <c r="AN181">
        <v>0</v>
      </c>
      <c r="AO181">
        <v>0</v>
      </c>
      <c r="AP181">
        <v>1.63</v>
      </c>
      <c r="AQ181">
        <v>5.37</v>
      </c>
      <c r="AR181">
        <v>6.03</v>
      </c>
      <c r="AS181">
        <v>0.41</v>
      </c>
      <c r="AT181">
        <v>14.05</v>
      </c>
      <c r="AU181">
        <v>6.74</v>
      </c>
      <c r="AV181">
        <v>0.7</v>
      </c>
      <c r="AW181">
        <v>0.26</v>
      </c>
      <c r="AX181">
        <v>0.22</v>
      </c>
      <c r="AY181">
        <v>0.71</v>
      </c>
      <c r="AZ181">
        <v>-0.99</v>
      </c>
      <c r="BA181">
        <v>0</v>
      </c>
      <c r="BB181">
        <v>0</v>
      </c>
      <c r="BC181">
        <v>0.47</v>
      </c>
      <c r="BD181">
        <v>1.23</v>
      </c>
      <c r="BE181">
        <v>1.6</v>
      </c>
      <c r="BF181">
        <v>0.12</v>
      </c>
      <c r="BG181">
        <v>4.32</v>
      </c>
      <c r="BH181">
        <v>0.180371</v>
      </c>
      <c r="BI181">
        <v>2.9055999999999998E-2</v>
      </c>
      <c r="BJ181">
        <v>3.9925799999999997E-2</v>
      </c>
      <c r="BK181">
        <v>9.9249000000000004E-2</v>
      </c>
      <c r="BL181">
        <v>0</v>
      </c>
      <c r="BM181">
        <v>-1.83836E-2</v>
      </c>
      <c r="BN181">
        <v>0</v>
      </c>
      <c r="BO181">
        <v>0</v>
      </c>
      <c r="BP181">
        <v>7.1403599999999998E-2</v>
      </c>
      <c r="BQ181">
        <v>0.15042</v>
      </c>
      <c r="BR181">
        <v>0.28698899999999999</v>
      </c>
      <c r="BS181">
        <v>2.56469E-2</v>
      </c>
      <c r="BT181">
        <v>0.86467799999999995</v>
      </c>
      <c r="BU181">
        <v>0.34860200000000002</v>
      </c>
      <c r="BV181">
        <v>565.93499999999995</v>
      </c>
      <c r="BW181">
        <v>724.27200000000005</v>
      </c>
      <c r="BX181">
        <v>349.64499999999998</v>
      </c>
      <c r="BY181">
        <v>1120.78</v>
      </c>
      <c r="BZ181">
        <v>-5080.0600000000004</v>
      </c>
      <c r="CA181">
        <v>615.745</v>
      </c>
      <c r="CB181">
        <v>2241.19</v>
      </c>
      <c r="CC181">
        <v>2371.31</v>
      </c>
      <c r="CD181">
        <v>151.51499999999999</v>
      </c>
      <c r="CE181">
        <v>3060.33</v>
      </c>
      <c r="CF181">
        <v>2760.63</v>
      </c>
      <c r="CG181">
        <v>258.42599999999999</v>
      </c>
      <c r="CH181">
        <v>0</v>
      </c>
      <c r="CI181">
        <v>0</v>
      </c>
      <c r="CJ181">
        <v>0</v>
      </c>
      <c r="CK181">
        <v>0</v>
      </c>
      <c r="CL181">
        <v>0</v>
      </c>
      <c r="CM181">
        <v>1.78</v>
      </c>
      <c r="CN181">
        <v>1.9</v>
      </c>
      <c r="CO181">
        <v>0.87</v>
      </c>
      <c r="CP181">
        <v>2.73</v>
      </c>
      <c r="CQ181">
        <v>-6.22</v>
      </c>
      <c r="CR181">
        <v>1.63</v>
      </c>
      <c r="CS181">
        <v>5.38</v>
      </c>
      <c r="CT181">
        <v>6.03</v>
      </c>
      <c r="CU181">
        <v>0.41</v>
      </c>
      <c r="CV181">
        <v>14.51</v>
      </c>
      <c r="CW181">
        <v>7.28</v>
      </c>
      <c r="CX181">
        <v>0.8</v>
      </c>
      <c r="CY181">
        <v>0.31</v>
      </c>
      <c r="CZ181">
        <v>0.22</v>
      </c>
      <c r="DA181">
        <v>3.98</v>
      </c>
      <c r="DB181">
        <v>-0.99</v>
      </c>
      <c r="DC181">
        <v>0.47</v>
      </c>
      <c r="DD181">
        <v>1.24</v>
      </c>
      <c r="DE181">
        <v>1.6</v>
      </c>
      <c r="DF181">
        <v>0.12</v>
      </c>
      <c r="DG181">
        <v>7.75</v>
      </c>
      <c r="DH181">
        <v>0.220638</v>
      </c>
      <c r="DI181">
        <v>3.0688E-2</v>
      </c>
      <c r="DJ181">
        <v>3.9925799999999997E-2</v>
      </c>
      <c r="DK181">
        <v>9.6582299999999996E-2</v>
      </c>
      <c r="DL181">
        <v>-1.83836E-2</v>
      </c>
      <c r="DM181">
        <v>7.1403599999999998E-2</v>
      </c>
      <c r="DN181">
        <v>0.15068400000000001</v>
      </c>
      <c r="DO181">
        <v>0.28698899999999999</v>
      </c>
      <c r="DP181">
        <v>2.56469E-2</v>
      </c>
      <c r="DQ181">
        <v>0.90417400000000003</v>
      </c>
      <c r="DR181">
        <v>0.38783400000000001</v>
      </c>
      <c r="DS181" t="s">
        <v>908</v>
      </c>
      <c r="DT181" t="s">
        <v>700</v>
      </c>
      <c r="DU181" t="s">
        <v>909</v>
      </c>
      <c r="DV181" t="s">
        <v>455</v>
      </c>
      <c r="DW181">
        <v>3.9496200000000002E-2</v>
      </c>
      <c r="DX181">
        <v>3.9232299999999998E-2</v>
      </c>
      <c r="EC181">
        <v>6.74</v>
      </c>
      <c r="ED181">
        <v>0</v>
      </c>
      <c r="EE181">
        <v>7.28</v>
      </c>
      <c r="EF181">
        <v>0</v>
      </c>
      <c r="EG181">
        <v>1.89</v>
      </c>
      <c r="EH181">
        <v>0</v>
      </c>
      <c r="EI181">
        <v>1.38</v>
      </c>
      <c r="EJ181">
        <v>3.93</v>
      </c>
      <c r="EK181">
        <v>1</v>
      </c>
      <c r="EL181">
        <v>1</v>
      </c>
      <c r="EM181">
        <v>3.0150999999999999</v>
      </c>
      <c r="EP181">
        <v>1</v>
      </c>
      <c r="EQ181">
        <v>1</v>
      </c>
      <c r="ER181">
        <v>30.802</v>
      </c>
      <c r="ES181">
        <v>31.247</v>
      </c>
      <c r="ET181">
        <v>30.700199999999999</v>
      </c>
      <c r="EU181">
        <v>31.143000000000001</v>
      </c>
      <c r="EV181">
        <v>200.928</v>
      </c>
      <c r="EW181">
        <v>75.455100000000002</v>
      </c>
      <c r="EX181">
        <v>63.082999999999998</v>
      </c>
      <c r="EY181">
        <v>202.14</v>
      </c>
      <c r="EZ181">
        <v>0</v>
      </c>
      <c r="FA181">
        <v>-422.94799999999998</v>
      </c>
      <c r="FB181">
        <v>0</v>
      </c>
      <c r="FC181">
        <v>0</v>
      </c>
      <c r="FD181">
        <v>134.46700000000001</v>
      </c>
      <c r="FE181">
        <v>352.185</v>
      </c>
      <c r="FF181">
        <v>457.98599999999999</v>
      </c>
      <c r="FG181">
        <v>35.051499999999997</v>
      </c>
      <c r="FH181">
        <v>1098.3499999999999</v>
      </c>
      <c r="FI181">
        <v>0</v>
      </c>
      <c r="FJ181">
        <v>0</v>
      </c>
      <c r="FK181">
        <v>0</v>
      </c>
      <c r="FL181">
        <v>0</v>
      </c>
      <c r="FM181">
        <v>0</v>
      </c>
      <c r="FN181">
        <v>117.584</v>
      </c>
      <c r="FO181">
        <v>44.288800000000002</v>
      </c>
      <c r="FP181">
        <v>31.541499999999999</v>
      </c>
      <c r="FQ181">
        <v>98.858800000000002</v>
      </c>
      <c r="FR181">
        <v>-140.983</v>
      </c>
      <c r="FS181">
        <v>67.2333</v>
      </c>
      <c r="FT181">
        <v>176.48699999999999</v>
      </c>
      <c r="FU181">
        <v>228.99299999999999</v>
      </c>
      <c r="FV181">
        <v>17.5258</v>
      </c>
      <c r="FW181">
        <v>641.53</v>
      </c>
      <c r="FX181">
        <v>0</v>
      </c>
      <c r="FY181">
        <v>0</v>
      </c>
      <c r="FZ181">
        <v>0</v>
      </c>
      <c r="GA181">
        <v>0</v>
      </c>
      <c r="GB181">
        <v>3.0150999999999999</v>
      </c>
      <c r="GC181">
        <v>5081.55</v>
      </c>
      <c r="GD181">
        <v>2155.5300000000002</v>
      </c>
      <c r="GE181">
        <v>42.418799999999997</v>
      </c>
      <c r="GF181">
        <v>3.0150999999999999</v>
      </c>
      <c r="GG181">
        <v>5081.55</v>
      </c>
      <c r="GH181">
        <v>2107.37</v>
      </c>
      <c r="GI181">
        <v>41.4711</v>
      </c>
      <c r="GJ181">
        <v>0</v>
      </c>
      <c r="GK181">
        <v>0</v>
      </c>
      <c r="GN181" t="s">
        <v>1067</v>
      </c>
    </row>
    <row r="182" spans="1:196" x14ac:dyDescent="0.3">
      <c r="A182" s="110">
        <v>45981.719918981478</v>
      </c>
      <c r="B182" t="s">
        <v>1068</v>
      </c>
      <c r="D182">
        <v>10</v>
      </c>
      <c r="E182">
        <v>1</v>
      </c>
      <c r="F182">
        <v>2700</v>
      </c>
      <c r="G182" t="s">
        <v>452</v>
      </c>
      <c r="H182" t="s">
        <v>453</v>
      </c>
      <c r="I182">
        <v>0.65</v>
      </c>
      <c r="J182">
        <v>0.54</v>
      </c>
      <c r="K182">
        <v>3.37</v>
      </c>
      <c r="L182">
        <v>151</v>
      </c>
      <c r="M182">
        <v>510.87200000000001</v>
      </c>
      <c r="N182">
        <v>866.64700000000005</v>
      </c>
      <c r="O182">
        <v>347.46100000000001</v>
      </c>
      <c r="P182">
        <v>1113.74</v>
      </c>
      <c r="Q182">
        <v>0</v>
      </c>
      <c r="R182">
        <v>-5196.72</v>
      </c>
      <c r="S182">
        <v>0</v>
      </c>
      <c r="T182">
        <v>0</v>
      </c>
      <c r="U182">
        <v>615.745</v>
      </c>
      <c r="V182">
        <v>2241.13</v>
      </c>
      <c r="W182">
        <v>2371.31</v>
      </c>
      <c r="X182">
        <v>151.51499999999999</v>
      </c>
      <c r="Y182">
        <v>3021.69</v>
      </c>
      <c r="Z182">
        <v>2838.72</v>
      </c>
      <c r="AA182">
        <v>297.19</v>
      </c>
      <c r="AB182">
        <v>0</v>
      </c>
      <c r="AC182">
        <v>0</v>
      </c>
      <c r="AD182">
        <v>0</v>
      </c>
      <c r="AE182">
        <v>0</v>
      </c>
      <c r="AF182">
        <v>0</v>
      </c>
      <c r="AG182">
        <v>0</v>
      </c>
      <c r="AH182">
        <v>1.61</v>
      </c>
      <c r="AI182">
        <v>2.1800000000000002</v>
      </c>
      <c r="AJ182">
        <v>0.86</v>
      </c>
      <c r="AK182">
        <v>2.71</v>
      </c>
      <c r="AL182">
        <v>0</v>
      </c>
      <c r="AM182">
        <v>-6.35</v>
      </c>
      <c r="AN182">
        <v>0</v>
      </c>
      <c r="AO182">
        <v>0</v>
      </c>
      <c r="AP182">
        <v>1.63</v>
      </c>
      <c r="AQ182">
        <v>5.38</v>
      </c>
      <c r="AR182">
        <v>6.03</v>
      </c>
      <c r="AS182">
        <v>0.41</v>
      </c>
      <c r="AT182">
        <v>14.46</v>
      </c>
      <c r="AU182">
        <v>7.36</v>
      </c>
      <c r="AV182">
        <v>0.72</v>
      </c>
      <c r="AW182">
        <v>0.35</v>
      </c>
      <c r="AX182">
        <v>0.22</v>
      </c>
      <c r="AY182">
        <v>0.69</v>
      </c>
      <c r="AZ182">
        <v>-1.01</v>
      </c>
      <c r="BA182">
        <v>0</v>
      </c>
      <c r="BB182">
        <v>0</v>
      </c>
      <c r="BC182">
        <v>0.47</v>
      </c>
      <c r="BD182">
        <v>1.23</v>
      </c>
      <c r="BE182">
        <v>1.6</v>
      </c>
      <c r="BF182">
        <v>0.12</v>
      </c>
      <c r="BG182">
        <v>4.3899999999999997</v>
      </c>
      <c r="BH182">
        <v>0.20896799999999999</v>
      </c>
      <c r="BI182">
        <v>3.00361E-2</v>
      </c>
      <c r="BJ182">
        <v>3.9676400000000001E-2</v>
      </c>
      <c r="BK182">
        <v>9.88063E-2</v>
      </c>
      <c r="BL182">
        <v>0</v>
      </c>
      <c r="BM182">
        <v>-1.9610099999999998E-2</v>
      </c>
      <c r="BN182">
        <v>0</v>
      </c>
      <c r="BO182">
        <v>0</v>
      </c>
      <c r="BP182">
        <v>7.1403599999999998E-2</v>
      </c>
      <c r="BQ182">
        <v>0.150417</v>
      </c>
      <c r="BR182">
        <v>0.28698899999999999</v>
      </c>
      <c r="BS182">
        <v>2.56469E-2</v>
      </c>
      <c r="BT182">
        <v>0.89233300000000004</v>
      </c>
      <c r="BU182">
        <v>0.37748700000000002</v>
      </c>
      <c r="BV182">
        <v>590.10699999999997</v>
      </c>
      <c r="BW182">
        <v>1067.0899999999999</v>
      </c>
      <c r="BX182">
        <v>347.46100000000001</v>
      </c>
      <c r="BY182">
        <v>1094.33</v>
      </c>
      <c r="BZ182">
        <v>-5196.72</v>
      </c>
      <c r="CA182">
        <v>615.745</v>
      </c>
      <c r="CB182">
        <v>2247.77</v>
      </c>
      <c r="CC182">
        <v>2371.31</v>
      </c>
      <c r="CD182">
        <v>151.51499999999999</v>
      </c>
      <c r="CE182">
        <v>3288.6</v>
      </c>
      <c r="CF182">
        <v>3098.99</v>
      </c>
      <c r="CG182">
        <v>373.38299999999998</v>
      </c>
      <c r="CH182">
        <v>0</v>
      </c>
      <c r="CI182">
        <v>0</v>
      </c>
      <c r="CJ182">
        <v>0</v>
      </c>
      <c r="CK182">
        <v>0</v>
      </c>
      <c r="CL182">
        <v>0</v>
      </c>
      <c r="CM182">
        <v>1.88</v>
      </c>
      <c r="CN182">
        <v>2.61</v>
      </c>
      <c r="CO182">
        <v>0.86</v>
      </c>
      <c r="CP182">
        <v>2.66</v>
      </c>
      <c r="CQ182">
        <v>-6.47</v>
      </c>
      <c r="CR182">
        <v>1.63</v>
      </c>
      <c r="CS182">
        <v>5.39</v>
      </c>
      <c r="CT182">
        <v>6.03</v>
      </c>
      <c r="CU182">
        <v>0.41</v>
      </c>
      <c r="CV182">
        <v>15</v>
      </c>
      <c r="CW182">
        <v>8.01</v>
      </c>
      <c r="CX182">
        <v>0.81</v>
      </c>
      <c r="CY182">
        <v>0.4</v>
      </c>
      <c r="CZ182">
        <v>0.22</v>
      </c>
      <c r="DA182">
        <v>3.91</v>
      </c>
      <c r="DB182">
        <v>-1.01</v>
      </c>
      <c r="DC182">
        <v>0.47</v>
      </c>
      <c r="DD182">
        <v>1.24</v>
      </c>
      <c r="DE182">
        <v>1.6</v>
      </c>
      <c r="DF182">
        <v>0.12</v>
      </c>
      <c r="DG182">
        <v>7.76</v>
      </c>
      <c r="DH182">
        <v>0.268175</v>
      </c>
      <c r="DI182">
        <v>3.1876399999999999E-2</v>
      </c>
      <c r="DJ182">
        <v>3.9676400000000001E-2</v>
      </c>
      <c r="DK182">
        <v>9.5346799999999995E-2</v>
      </c>
      <c r="DL182">
        <v>-1.9610099999999998E-2</v>
      </c>
      <c r="DM182">
        <v>7.1403599999999998E-2</v>
      </c>
      <c r="DN182">
        <v>0.150643</v>
      </c>
      <c r="DO182">
        <v>0.28698899999999999</v>
      </c>
      <c r="DP182">
        <v>2.56469E-2</v>
      </c>
      <c r="DQ182">
        <v>0.95014600000000005</v>
      </c>
      <c r="DR182">
        <v>0.43507499999999999</v>
      </c>
      <c r="DS182" t="s">
        <v>908</v>
      </c>
      <c r="DT182" t="s">
        <v>700</v>
      </c>
      <c r="DU182" t="s">
        <v>909</v>
      </c>
      <c r="DV182" t="s">
        <v>455</v>
      </c>
      <c r="DW182">
        <v>5.7813200000000002E-2</v>
      </c>
      <c r="DX182">
        <v>5.7588100000000003E-2</v>
      </c>
      <c r="EC182">
        <v>7.36</v>
      </c>
      <c r="ED182">
        <v>0</v>
      </c>
      <c r="EE182">
        <v>8.01</v>
      </c>
      <c r="EF182">
        <v>0</v>
      </c>
      <c r="EG182">
        <v>1.98</v>
      </c>
      <c r="EH182">
        <v>0</v>
      </c>
      <c r="EI182">
        <v>1.48</v>
      </c>
      <c r="EJ182">
        <v>3.86</v>
      </c>
      <c r="EK182">
        <v>1</v>
      </c>
      <c r="EL182">
        <v>1</v>
      </c>
      <c r="EM182">
        <v>3.1029</v>
      </c>
      <c r="EP182">
        <v>1</v>
      </c>
      <c r="EQ182">
        <v>1</v>
      </c>
      <c r="ER182">
        <v>33.133000000000003</v>
      </c>
      <c r="ES182">
        <v>33.625</v>
      </c>
      <c r="ET182">
        <v>33.072000000000003</v>
      </c>
      <c r="EU182">
        <v>33.563200000000002</v>
      </c>
      <c r="EV182">
        <v>205.887</v>
      </c>
      <c r="EW182">
        <v>99.592699999999994</v>
      </c>
      <c r="EX182">
        <v>62.688899999999997</v>
      </c>
      <c r="EY182">
        <v>197.762</v>
      </c>
      <c r="EZ182">
        <v>0</v>
      </c>
      <c r="FA182">
        <v>-432.84300000000002</v>
      </c>
      <c r="FB182">
        <v>0</v>
      </c>
      <c r="FC182">
        <v>0</v>
      </c>
      <c r="FD182">
        <v>134.46700000000001</v>
      </c>
      <c r="FE182">
        <v>352.90600000000001</v>
      </c>
      <c r="FF182">
        <v>457.98599999999999</v>
      </c>
      <c r="FG182">
        <v>35.051499999999997</v>
      </c>
      <c r="FH182">
        <v>1113.5</v>
      </c>
      <c r="FI182">
        <v>0</v>
      </c>
      <c r="FJ182">
        <v>0</v>
      </c>
      <c r="FK182">
        <v>0</v>
      </c>
      <c r="FL182">
        <v>0</v>
      </c>
      <c r="FM182">
        <v>0</v>
      </c>
      <c r="FN182">
        <v>118.807</v>
      </c>
      <c r="FO182">
        <v>57.1066</v>
      </c>
      <c r="FP182">
        <v>31.3444</v>
      </c>
      <c r="FQ182">
        <v>97.521799999999999</v>
      </c>
      <c r="FR182">
        <v>-144.28100000000001</v>
      </c>
      <c r="FS182">
        <v>67.2333</v>
      </c>
      <c r="FT182">
        <v>176.79900000000001</v>
      </c>
      <c r="FU182">
        <v>228.99299999999999</v>
      </c>
      <c r="FV182">
        <v>17.5258</v>
      </c>
      <c r="FW182">
        <v>651.04999999999995</v>
      </c>
      <c r="FX182">
        <v>0</v>
      </c>
      <c r="FY182">
        <v>0</v>
      </c>
      <c r="FZ182">
        <v>0</v>
      </c>
      <c r="GA182">
        <v>0</v>
      </c>
      <c r="GB182">
        <v>3.1029</v>
      </c>
      <c r="GC182">
        <v>5198.25</v>
      </c>
      <c r="GD182">
        <v>2160.52</v>
      </c>
      <c r="GE182">
        <v>41.5625</v>
      </c>
      <c r="GF182">
        <v>3.1029</v>
      </c>
      <c r="GG182">
        <v>5198.25</v>
      </c>
      <c r="GH182">
        <v>2094.19</v>
      </c>
      <c r="GI182">
        <v>40.286499999999997</v>
      </c>
      <c r="GJ182">
        <v>0</v>
      </c>
      <c r="GK182">
        <v>0</v>
      </c>
      <c r="GN182" t="s">
        <v>1069</v>
      </c>
    </row>
    <row r="183" spans="1:196" x14ac:dyDescent="0.3">
      <c r="A183" s="110">
        <v>45981.72084490741</v>
      </c>
      <c r="B183" t="s">
        <v>1070</v>
      </c>
      <c r="D183">
        <v>11</v>
      </c>
      <c r="E183">
        <v>1</v>
      </c>
      <c r="F183">
        <v>2700</v>
      </c>
      <c r="G183" t="s">
        <v>452</v>
      </c>
      <c r="H183" t="s">
        <v>453</v>
      </c>
      <c r="I183">
        <v>0.88</v>
      </c>
      <c r="J183">
        <v>0.77</v>
      </c>
      <c r="K183">
        <v>3.39</v>
      </c>
      <c r="L183">
        <v>206</v>
      </c>
      <c r="M183">
        <v>1746.62</v>
      </c>
      <c r="N183">
        <v>1424.25</v>
      </c>
      <c r="O183">
        <v>345.11500000000001</v>
      </c>
      <c r="P183">
        <v>1351.49</v>
      </c>
      <c r="Q183">
        <v>0</v>
      </c>
      <c r="R183">
        <v>-5647.42</v>
      </c>
      <c r="S183">
        <v>0</v>
      </c>
      <c r="T183">
        <v>0</v>
      </c>
      <c r="U183">
        <v>615.745</v>
      </c>
      <c r="V183">
        <v>2230.06</v>
      </c>
      <c r="W183">
        <v>2371.31</v>
      </c>
      <c r="X183">
        <v>151.51499999999999</v>
      </c>
      <c r="Y183">
        <v>4588.67</v>
      </c>
      <c r="Z183">
        <v>4867.47</v>
      </c>
      <c r="AA183">
        <v>520.68799999999999</v>
      </c>
      <c r="AB183">
        <v>0</v>
      </c>
      <c r="AC183">
        <v>0</v>
      </c>
      <c r="AD183">
        <v>0</v>
      </c>
      <c r="AE183">
        <v>0</v>
      </c>
      <c r="AF183">
        <v>0</v>
      </c>
      <c r="AG183">
        <v>0</v>
      </c>
      <c r="AH183">
        <v>5.32</v>
      </c>
      <c r="AI183">
        <v>3.68</v>
      </c>
      <c r="AJ183">
        <v>0.86</v>
      </c>
      <c r="AK183">
        <v>3.33</v>
      </c>
      <c r="AL183">
        <v>0</v>
      </c>
      <c r="AM183">
        <v>-6.56</v>
      </c>
      <c r="AN183">
        <v>0</v>
      </c>
      <c r="AO183">
        <v>0</v>
      </c>
      <c r="AP183">
        <v>1.66</v>
      </c>
      <c r="AQ183">
        <v>5.3</v>
      </c>
      <c r="AR183">
        <v>6.06</v>
      </c>
      <c r="AS183">
        <v>0.42</v>
      </c>
      <c r="AT183">
        <v>20.07</v>
      </c>
      <c r="AU183">
        <v>13.19</v>
      </c>
      <c r="AV183">
        <v>2.21</v>
      </c>
      <c r="AW183">
        <v>0.55000000000000004</v>
      </c>
      <c r="AX183">
        <v>0.22</v>
      </c>
      <c r="AY183">
        <v>0.93</v>
      </c>
      <c r="AZ183">
        <v>-0.93</v>
      </c>
      <c r="BA183">
        <v>0</v>
      </c>
      <c r="BB183">
        <v>0</v>
      </c>
      <c r="BC183">
        <v>0.47</v>
      </c>
      <c r="BD183">
        <v>1.22</v>
      </c>
      <c r="BE183">
        <v>1.6</v>
      </c>
      <c r="BF183">
        <v>0.12</v>
      </c>
      <c r="BG183">
        <v>6.39</v>
      </c>
      <c r="BH183">
        <v>0.64641300000000002</v>
      </c>
      <c r="BI183">
        <v>3.4493099999999999E-2</v>
      </c>
      <c r="BJ183">
        <v>3.9408499999999999E-2</v>
      </c>
      <c r="BK183">
        <v>0.129914</v>
      </c>
      <c r="BL183">
        <v>0</v>
      </c>
      <c r="BM183">
        <v>-7.9110900000000008E-3</v>
      </c>
      <c r="BN183">
        <v>0</v>
      </c>
      <c r="BO183">
        <v>0</v>
      </c>
      <c r="BP183">
        <v>7.1403599999999998E-2</v>
      </c>
      <c r="BQ183">
        <v>0.14769099999999999</v>
      </c>
      <c r="BR183">
        <v>0.28698899999999999</v>
      </c>
      <c r="BS183">
        <v>2.56469E-2</v>
      </c>
      <c r="BT183">
        <v>1.37405</v>
      </c>
      <c r="BU183">
        <v>0.85022900000000001</v>
      </c>
      <c r="BV183">
        <v>1908.94</v>
      </c>
      <c r="BW183">
        <v>1651.29</v>
      </c>
      <c r="BX183">
        <v>345.11500000000001</v>
      </c>
      <c r="BY183">
        <v>1309.23</v>
      </c>
      <c r="BZ183">
        <v>-5647.42</v>
      </c>
      <c r="CA183">
        <v>615.745</v>
      </c>
      <c r="CB183">
        <v>2235.48</v>
      </c>
      <c r="CC183">
        <v>2371.31</v>
      </c>
      <c r="CD183">
        <v>151.51499999999999</v>
      </c>
      <c r="CE183">
        <v>4941.21</v>
      </c>
      <c r="CF183">
        <v>5214.58</v>
      </c>
      <c r="CG183">
        <v>605.83399999999995</v>
      </c>
      <c r="CH183">
        <v>0</v>
      </c>
      <c r="CI183">
        <v>0</v>
      </c>
      <c r="CJ183">
        <v>0</v>
      </c>
      <c r="CK183">
        <v>0</v>
      </c>
      <c r="CL183">
        <v>0</v>
      </c>
      <c r="CM183">
        <v>5.8</v>
      </c>
      <c r="CN183">
        <v>4.18</v>
      </c>
      <c r="CO183">
        <v>0.86</v>
      </c>
      <c r="CP183">
        <v>3.23</v>
      </c>
      <c r="CQ183">
        <v>-6.68</v>
      </c>
      <c r="CR183">
        <v>1.66</v>
      </c>
      <c r="CS183">
        <v>5.31</v>
      </c>
      <c r="CT183">
        <v>6.06</v>
      </c>
      <c r="CU183">
        <v>0.42</v>
      </c>
      <c r="CV183">
        <v>20.84</v>
      </c>
      <c r="CW183">
        <v>14.07</v>
      </c>
      <c r="CX183">
        <v>2.39</v>
      </c>
      <c r="CY183">
        <v>0.62</v>
      </c>
      <c r="CZ183">
        <v>0.22</v>
      </c>
      <c r="DA183">
        <v>4.0599999999999996</v>
      </c>
      <c r="DB183">
        <v>-0.93</v>
      </c>
      <c r="DC183">
        <v>0.47</v>
      </c>
      <c r="DD183">
        <v>1.23</v>
      </c>
      <c r="DE183">
        <v>1.6</v>
      </c>
      <c r="DF183">
        <v>0.12</v>
      </c>
      <c r="DG183">
        <v>9.7799999999999994</v>
      </c>
      <c r="DH183">
        <v>0.68685700000000005</v>
      </c>
      <c r="DI183">
        <v>3.6193599999999999E-2</v>
      </c>
      <c r="DJ183">
        <v>3.9408499999999999E-2</v>
      </c>
      <c r="DK183">
        <v>0.124818</v>
      </c>
      <c r="DL183">
        <v>-7.9110900000000008E-3</v>
      </c>
      <c r="DM183">
        <v>7.1403599999999998E-2</v>
      </c>
      <c r="DN183">
        <v>0.148005</v>
      </c>
      <c r="DO183">
        <v>0.28698899999999999</v>
      </c>
      <c r="DP183">
        <v>2.56469E-2</v>
      </c>
      <c r="DQ183">
        <v>1.4114100000000001</v>
      </c>
      <c r="DR183">
        <v>0.88727699999999998</v>
      </c>
      <c r="DS183" t="s">
        <v>908</v>
      </c>
      <c r="DT183" t="s">
        <v>700</v>
      </c>
      <c r="DU183" t="s">
        <v>909</v>
      </c>
      <c r="DV183" t="s">
        <v>455</v>
      </c>
      <c r="DW183">
        <v>3.7361100000000001E-2</v>
      </c>
      <c r="DX183">
        <v>3.7047400000000001E-2</v>
      </c>
      <c r="EC183">
        <v>13.19</v>
      </c>
      <c r="ED183">
        <v>0</v>
      </c>
      <c r="EE183">
        <v>14.07</v>
      </c>
      <c r="EF183">
        <v>0</v>
      </c>
      <c r="EG183">
        <v>3.91</v>
      </c>
      <c r="EH183">
        <v>0</v>
      </c>
      <c r="EI183">
        <v>3.28</v>
      </c>
      <c r="EJ183">
        <v>4.01</v>
      </c>
      <c r="EK183">
        <v>1</v>
      </c>
      <c r="EL183">
        <v>1</v>
      </c>
      <c r="EM183">
        <v>3.6972</v>
      </c>
      <c r="EP183">
        <v>1</v>
      </c>
      <c r="EQ183">
        <v>1</v>
      </c>
      <c r="ER183">
        <v>35.234000000000002</v>
      </c>
      <c r="ES183">
        <v>35.770000000000003</v>
      </c>
      <c r="ET183">
        <v>35.1496</v>
      </c>
      <c r="EU183">
        <v>35.683300000000003</v>
      </c>
      <c r="EV183">
        <v>631.34799999999996</v>
      </c>
      <c r="EW183">
        <v>156.47</v>
      </c>
      <c r="EX183">
        <v>62.265599999999999</v>
      </c>
      <c r="EY183">
        <v>265.45499999999998</v>
      </c>
      <c r="EZ183">
        <v>0</v>
      </c>
      <c r="FA183">
        <v>-397.577</v>
      </c>
      <c r="FB183">
        <v>0</v>
      </c>
      <c r="FC183">
        <v>0</v>
      </c>
      <c r="FD183">
        <v>134.46700000000001</v>
      </c>
      <c r="FE183">
        <v>348.94299999999998</v>
      </c>
      <c r="FF183">
        <v>457.98599999999999</v>
      </c>
      <c r="FG183">
        <v>35.051499999999997</v>
      </c>
      <c r="FH183">
        <v>1694.41</v>
      </c>
      <c r="FI183">
        <v>0</v>
      </c>
      <c r="FJ183">
        <v>0</v>
      </c>
      <c r="FK183">
        <v>0</v>
      </c>
      <c r="FL183">
        <v>0</v>
      </c>
      <c r="FM183">
        <v>0</v>
      </c>
      <c r="FN183">
        <v>344.553</v>
      </c>
      <c r="FO183">
        <v>87.969099999999997</v>
      </c>
      <c r="FP183">
        <v>31.1328</v>
      </c>
      <c r="FQ183">
        <v>127.797</v>
      </c>
      <c r="FR183">
        <v>-132.52600000000001</v>
      </c>
      <c r="FS183">
        <v>67.2333</v>
      </c>
      <c r="FT183">
        <v>174.76900000000001</v>
      </c>
      <c r="FU183">
        <v>228.99299999999999</v>
      </c>
      <c r="FV183">
        <v>17.5258</v>
      </c>
      <c r="FW183">
        <v>947.447</v>
      </c>
      <c r="FX183">
        <v>0</v>
      </c>
      <c r="FY183">
        <v>0</v>
      </c>
      <c r="FZ183">
        <v>0</v>
      </c>
      <c r="GA183">
        <v>0</v>
      </c>
      <c r="GB183">
        <v>3.6972</v>
      </c>
      <c r="GC183">
        <v>5649.08</v>
      </c>
      <c r="GD183">
        <v>2354.66</v>
      </c>
      <c r="GE183">
        <v>41.682099999999998</v>
      </c>
      <c r="GF183">
        <v>3.6972</v>
      </c>
      <c r="GG183">
        <v>5649.08</v>
      </c>
      <c r="GH183">
        <v>2288.8000000000002</v>
      </c>
      <c r="GI183">
        <v>40.516300000000001</v>
      </c>
      <c r="GJ183">
        <v>0</v>
      </c>
      <c r="GK183">
        <v>0</v>
      </c>
      <c r="GN183" t="s">
        <v>1071</v>
      </c>
    </row>
    <row r="184" spans="1:196" x14ac:dyDescent="0.3">
      <c r="A184" s="110">
        <v>45981.721782407411</v>
      </c>
      <c r="B184" t="s">
        <v>1072</v>
      </c>
      <c r="D184">
        <v>12</v>
      </c>
      <c r="E184">
        <v>1</v>
      </c>
      <c r="F184">
        <v>2700</v>
      </c>
      <c r="G184" t="s">
        <v>452</v>
      </c>
      <c r="H184" t="s">
        <v>453</v>
      </c>
      <c r="I184">
        <v>0.66</v>
      </c>
      <c r="J184">
        <v>0.62</v>
      </c>
      <c r="K184">
        <v>3.55</v>
      </c>
      <c r="L184">
        <v>88</v>
      </c>
      <c r="M184">
        <v>1755.94</v>
      </c>
      <c r="N184">
        <v>317.25400000000002</v>
      </c>
      <c r="O184">
        <v>344.29599999999999</v>
      </c>
      <c r="P184">
        <v>1482.65</v>
      </c>
      <c r="Q184">
        <v>0</v>
      </c>
      <c r="R184">
        <v>-4800.01</v>
      </c>
      <c r="S184">
        <v>0</v>
      </c>
      <c r="T184">
        <v>0</v>
      </c>
      <c r="U184">
        <v>615.745</v>
      </c>
      <c r="V184">
        <v>2203.19</v>
      </c>
      <c r="W184">
        <v>2371.31</v>
      </c>
      <c r="X184">
        <v>151.51499999999999</v>
      </c>
      <c r="Y184">
        <v>4441.8900000000003</v>
      </c>
      <c r="Z184">
        <v>3900.14</v>
      </c>
      <c r="AA184">
        <v>96.077799999999996</v>
      </c>
      <c r="AB184">
        <v>0</v>
      </c>
      <c r="AC184">
        <v>0</v>
      </c>
      <c r="AD184">
        <v>0</v>
      </c>
      <c r="AE184">
        <v>0</v>
      </c>
      <c r="AF184">
        <v>0</v>
      </c>
      <c r="AG184">
        <v>0</v>
      </c>
      <c r="AH184">
        <v>5.3</v>
      </c>
      <c r="AI184">
        <v>0.91</v>
      </c>
      <c r="AJ184">
        <v>0.86</v>
      </c>
      <c r="AK184">
        <v>3.66</v>
      </c>
      <c r="AL184">
        <v>0</v>
      </c>
      <c r="AM184">
        <v>-5.47</v>
      </c>
      <c r="AN184">
        <v>0</v>
      </c>
      <c r="AO184">
        <v>0</v>
      </c>
      <c r="AP184">
        <v>1.66</v>
      </c>
      <c r="AQ184">
        <v>5.25</v>
      </c>
      <c r="AR184">
        <v>6.06</v>
      </c>
      <c r="AS184">
        <v>0.42</v>
      </c>
      <c r="AT184">
        <v>18.649999999999999</v>
      </c>
      <c r="AU184">
        <v>10.73</v>
      </c>
      <c r="AV184">
        <v>2.14</v>
      </c>
      <c r="AW184">
        <v>0.16</v>
      </c>
      <c r="AX184">
        <v>0.22</v>
      </c>
      <c r="AY184">
        <v>0.98</v>
      </c>
      <c r="AZ184">
        <v>-0.77</v>
      </c>
      <c r="BA184">
        <v>0</v>
      </c>
      <c r="BB184">
        <v>0</v>
      </c>
      <c r="BC184">
        <v>0.47</v>
      </c>
      <c r="BD184">
        <v>1.21</v>
      </c>
      <c r="BE184">
        <v>1.6</v>
      </c>
      <c r="BF184">
        <v>0.12</v>
      </c>
      <c r="BG184">
        <v>6.13</v>
      </c>
      <c r="BH184">
        <v>0.644119</v>
      </c>
      <c r="BI184">
        <v>1.2626500000000001E-2</v>
      </c>
      <c r="BJ184">
        <v>3.9315000000000003E-2</v>
      </c>
      <c r="BK184">
        <v>0.14391300000000001</v>
      </c>
      <c r="BL184">
        <v>0</v>
      </c>
      <c r="BM184">
        <v>-7.9438200000000007E-3</v>
      </c>
      <c r="BN184">
        <v>0</v>
      </c>
      <c r="BO184">
        <v>0</v>
      </c>
      <c r="BP184">
        <v>7.1403599999999998E-2</v>
      </c>
      <c r="BQ184">
        <v>0.145984</v>
      </c>
      <c r="BR184">
        <v>0.28698899999999999</v>
      </c>
      <c r="BS184">
        <v>2.56469E-2</v>
      </c>
      <c r="BT184">
        <v>1.36205</v>
      </c>
      <c r="BU184">
        <v>0.839974</v>
      </c>
      <c r="BV184">
        <v>1901.8</v>
      </c>
      <c r="BW184">
        <v>437.62200000000001</v>
      </c>
      <c r="BX184">
        <v>344.29599999999999</v>
      </c>
      <c r="BY184">
        <v>1439.61</v>
      </c>
      <c r="BZ184">
        <v>-4800.01</v>
      </c>
      <c r="CA184">
        <v>615.745</v>
      </c>
      <c r="CB184">
        <v>2210.86</v>
      </c>
      <c r="CC184">
        <v>2371.31</v>
      </c>
      <c r="CD184">
        <v>151.51499999999999</v>
      </c>
      <c r="CE184">
        <v>4672.75</v>
      </c>
      <c r="CF184">
        <v>4123.33</v>
      </c>
      <c r="CG184">
        <v>153.52500000000001</v>
      </c>
      <c r="CH184">
        <v>0</v>
      </c>
      <c r="CI184">
        <v>0</v>
      </c>
      <c r="CJ184">
        <v>0</v>
      </c>
      <c r="CK184">
        <v>0</v>
      </c>
      <c r="CL184">
        <v>0</v>
      </c>
      <c r="CM184">
        <v>5.72</v>
      </c>
      <c r="CN184">
        <v>1.25</v>
      </c>
      <c r="CO184">
        <v>0.86</v>
      </c>
      <c r="CP184">
        <v>3.56</v>
      </c>
      <c r="CQ184">
        <v>-5.53</v>
      </c>
      <c r="CR184">
        <v>1.66</v>
      </c>
      <c r="CS184">
        <v>5.27</v>
      </c>
      <c r="CT184">
        <v>6.06</v>
      </c>
      <c r="CU184">
        <v>0.42</v>
      </c>
      <c r="CV184">
        <v>19.27</v>
      </c>
      <c r="CW184">
        <v>11.39</v>
      </c>
      <c r="CX184">
        <v>2.29</v>
      </c>
      <c r="CY184">
        <v>0.22</v>
      </c>
      <c r="CZ184">
        <v>0.22</v>
      </c>
      <c r="DA184">
        <v>4.3099999999999996</v>
      </c>
      <c r="DB184">
        <v>-0.77</v>
      </c>
      <c r="DC184">
        <v>0.47</v>
      </c>
      <c r="DD184">
        <v>1.22</v>
      </c>
      <c r="DE184">
        <v>1.6</v>
      </c>
      <c r="DF184">
        <v>0.12</v>
      </c>
      <c r="DG184">
        <v>9.68</v>
      </c>
      <c r="DH184">
        <v>0.67030500000000004</v>
      </c>
      <c r="DI184">
        <v>1.31845E-2</v>
      </c>
      <c r="DJ184">
        <v>3.9315000000000003E-2</v>
      </c>
      <c r="DK184">
        <v>0.13905899999999999</v>
      </c>
      <c r="DL184">
        <v>-7.9438200000000007E-3</v>
      </c>
      <c r="DM184">
        <v>7.1403599999999998E-2</v>
      </c>
      <c r="DN184">
        <v>0.146398</v>
      </c>
      <c r="DO184">
        <v>0.28698899999999999</v>
      </c>
      <c r="DP184">
        <v>2.56469E-2</v>
      </c>
      <c r="DQ184">
        <v>1.38436</v>
      </c>
      <c r="DR184">
        <v>0.86186399999999996</v>
      </c>
      <c r="DS184" t="s">
        <v>908</v>
      </c>
      <c r="DT184" t="s">
        <v>700</v>
      </c>
      <c r="DU184" t="s">
        <v>909</v>
      </c>
      <c r="DV184" t="s">
        <v>455</v>
      </c>
      <c r="DW184">
        <v>2.2303699999999999E-2</v>
      </c>
      <c r="DX184">
        <v>2.1890400000000001E-2</v>
      </c>
      <c r="EC184">
        <v>10.73</v>
      </c>
      <c r="ED184">
        <v>0</v>
      </c>
      <c r="EE184">
        <v>11.39</v>
      </c>
      <c r="EF184">
        <v>0</v>
      </c>
      <c r="EG184">
        <v>3.5</v>
      </c>
      <c r="EH184">
        <v>0</v>
      </c>
      <c r="EI184">
        <v>2.78</v>
      </c>
      <c r="EJ184">
        <v>4.26</v>
      </c>
      <c r="EK184">
        <v>1</v>
      </c>
      <c r="EL184">
        <v>1</v>
      </c>
      <c r="EM184">
        <v>3.0550999999999999</v>
      </c>
      <c r="EP184">
        <v>1</v>
      </c>
      <c r="EQ184">
        <v>1</v>
      </c>
      <c r="ER184">
        <v>36</v>
      </c>
      <c r="ES184">
        <v>36.551000000000002</v>
      </c>
      <c r="ET184">
        <v>33.277299999999997</v>
      </c>
      <c r="EU184">
        <v>33.772799999999997</v>
      </c>
      <c r="EV184">
        <v>611.24599999999998</v>
      </c>
      <c r="EW184">
        <v>46.310400000000001</v>
      </c>
      <c r="EX184">
        <v>62.117899999999999</v>
      </c>
      <c r="EY184">
        <v>279.31400000000002</v>
      </c>
      <c r="EZ184">
        <v>0</v>
      </c>
      <c r="FA184">
        <v>-328.077</v>
      </c>
      <c r="FB184">
        <v>0</v>
      </c>
      <c r="FC184">
        <v>0</v>
      </c>
      <c r="FD184">
        <v>134.46700000000001</v>
      </c>
      <c r="FE184">
        <v>345.887</v>
      </c>
      <c r="FF184">
        <v>457.98599999999999</v>
      </c>
      <c r="FG184">
        <v>35.051499999999997</v>
      </c>
      <c r="FH184">
        <v>1644.3</v>
      </c>
      <c r="FI184">
        <v>0</v>
      </c>
      <c r="FJ184">
        <v>0</v>
      </c>
      <c r="FK184">
        <v>0</v>
      </c>
      <c r="FL184">
        <v>0</v>
      </c>
      <c r="FM184">
        <v>0</v>
      </c>
      <c r="FN184">
        <v>331.08699999999999</v>
      </c>
      <c r="FO184">
        <v>30.419499999999999</v>
      </c>
      <c r="FP184">
        <v>31.059000000000001</v>
      </c>
      <c r="FQ184">
        <v>134.90600000000001</v>
      </c>
      <c r="FR184">
        <v>-109.35899999999999</v>
      </c>
      <c r="FS184">
        <v>67.2333</v>
      </c>
      <c r="FT184">
        <v>173.38399999999999</v>
      </c>
      <c r="FU184">
        <v>228.99299999999999</v>
      </c>
      <c r="FV184">
        <v>17.5258</v>
      </c>
      <c r="FW184">
        <v>905.24800000000005</v>
      </c>
      <c r="FX184">
        <v>0</v>
      </c>
      <c r="FY184">
        <v>0</v>
      </c>
      <c r="FZ184">
        <v>0</v>
      </c>
      <c r="GA184">
        <v>0</v>
      </c>
      <c r="GB184">
        <v>3.0550999999999999</v>
      </c>
      <c r="GC184">
        <v>4801.42</v>
      </c>
      <c r="GD184">
        <v>2047.13</v>
      </c>
      <c r="GE184">
        <v>42.636000000000003</v>
      </c>
      <c r="GF184">
        <v>3.0550999999999999</v>
      </c>
      <c r="GG184">
        <v>4801.42</v>
      </c>
      <c r="GH184">
        <v>2017.78</v>
      </c>
      <c r="GI184">
        <v>42.0246</v>
      </c>
      <c r="GJ184">
        <v>0</v>
      </c>
      <c r="GK184">
        <v>0</v>
      </c>
      <c r="GN184" t="s">
        <v>1073</v>
      </c>
    </row>
    <row r="185" spans="1:196" x14ac:dyDescent="0.3">
      <c r="A185" s="110">
        <v>45981.722627314812</v>
      </c>
      <c r="B185" t="s">
        <v>1074</v>
      </c>
      <c r="D185">
        <v>13</v>
      </c>
      <c r="E185">
        <v>1</v>
      </c>
      <c r="F185">
        <v>2700</v>
      </c>
      <c r="G185" t="s">
        <v>452</v>
      </c>
      <c r="H185" t="s">
        <v>453</v>
      </c>
      <c r="I185">
        <v>0.78</v>
      </c>
      <c r="J185">
        <v>0.63</v>
      </c>
      <c r="K185">
        <v>3.33</v>
      </c>
      <c r="L185">
        <v>218</v>
      </c>
      <c r="M185">
        <v>1296.1400000000001</v>
      </c>
      <c r="N185">
        <v>1811.42</v>
      </c>
      <c r="O185">
        <v>347.46100000000001</v>
      </c>
      <c r="P185">
        <v>1227.8800000000001</v>
      </c>
      <c r="Q185">
        <v>0</v>
      </c>
      <c r="R185">
        <v>-6161.05</v>
      </c>
      <c r="S185">
        <v>0</v>
      </c>
      <c r="T185">
        <v>0</v>
      </c>
      <c r="U185">
        <v>615.745</v>
      </c>
      <c r="V185">
        <v>2247.11</v>
      </c>
      <c r="W185">
        <v>2371.31</v>
      </c>
      <c r="X185">
        <v>151.51499999999999</v>
      </c>
      <c r="Y185">
        <v>3907.52</v>
      </c>
      <c r="Z185">
        <v>4682.8999999999996</v>
      </c>
      <c r="AA185">
        <v>616.899</v>
      </c>
      <c r="AB185">
        <v>0</v>
      </c>
      <c r="AC185">
        <v>0</v>
      </c>
      <c r="AD185">
        <v>0</v>
      </c>
      <c r="AE185">
        <v>0</v>
      </c>
      <c r="AF185">
        <v>0</v>
      </c>
      <c r="AG185">
        <v>0</v>
      </c>
      <c r="AH185">
        <v>4.01</v>
      </c>
      <c r="AI185">
        <v>4.8099999999999996</v>
      </c>
      <c r="AJ185">
        <v>0.86</v>
      </c>
      <c r="AK185">
        <v>3.01</v>
      </c>
      <c r="AL185">
        <v>0</v>
      </c>
      <c r="AM185">
        <v>-7.11</v>
      </c>
      <c r="AN185">
        <v>0</v>
      </c>
      <c r="AO185">
        <v>0</v>
      </c>
      <c r="AP185">
        <v>1.66</v>
      </c>
      <c r="AQ185">
        <v>5.36</v>
      </c>
      <c r="AR185">
        <v>6.05</v>
      </c>
      <c r="AS185">
        <v>0.42</v>
      </c>
      <c r="AT185">
        <v>19.07</v>
      </c>
      <c r="AU185">
        <v>12.69</v>
      </c>
      <c r="AV185">
        <v>1.63</v>
      </c>
      <c r="AW185">
        <v>0.72</v>
      </c>
      <c r="AX185">
        <v>0.22</v>
      </c>
      <c r="AY185">
        <v>0.82</v>
      </c>
      <c r="AZ185">
        <v>-1.01</v>
      </c>
      <c r="BA185">
        <v>0</v>
      </c>
      <c r="BB185">
        <v>0</v>
      </c>
      <c r="BC185">
        <v>0.47</v>
      </c>
      <c r="BD185">
        <v>1.23</v>
      </c>
      <c r="BE185">
        <v>1.6</v>
      </c>
      <c r="BF185">
        <v>0.12</v>
      </c>
      <c r="BG185">
        <v>5.8</v>
      </c>
      <c r="BH185">
        <v>0.55068399999999995</v>
      </c>
      <c r="BI185">
        <v>5.6964800000000003E-2</v>
      </c>
      <c r="BJ185">
        <v>3.9676400000000001E-2</v>
      </c>
      <c r="BK185">
        <v>0.11697100000000001</v>
      </c>
      <c r="BL185">
        <v>0</v>
      </c>
      <c r="BM185">
        <v>-1.24759E-2</v>
      </c>
      <c r="BN185">
        <v>0</v>
      </c>
      <c r="BO185">
        <v>0</v>
      </c>
      <c r="BP185">
        <v>7.1403599999999998E-2</v>
      </c>
      <c r="BQ185">
        <v>0.14872299999999999</v>
      </c>
      <c r="BR185">
        <v>0.28698899999999999</v>
      </c>
      <c r="BS185">
        <v>2.56469E-2</v>
      </c>
      <c r="BT185">
        <v>1.2845800000000001</v>
      </c>
      <c r="BU185">
        <v>0.76429599999999998</v>
      </c>
      <c r="BV185">
        <v>1398.2</v>
      </c>
      <c r="BW185">
        <v>2062.92</v>
      </c>
      <c r="BX185">
        <v>347.46100000000001</v>
      </c>
      <c r="BY185">
        <v>1201.51</v>
      </c>
      <c r="BZ185">
        <v>-6161.05</v>
      </c>
      <c r="CA185">
        <v>615.745</v>
      </c>
      <c r="CB185">
        <v>2253.25</v>
      </c>
      <c r="CC185">
        <v>2371.31</v>
      </c>
      <c r="CD185">
        <v>151.51499999999999</v>
      </c>
      <c r="CE185">
        <v>4240.8599999999997</v>
      </c>
      <c r="CF185">
        <v>5010.09</v>
      </c>
      <c r="CG185">
        <v>695.59100000000001</v>
      </c>
      <c r="CH185">
        <v>0</v>
      </c>
      <c r="CI185">
        <v>0</v>
      </c>
      <c r="CJ185">
        <v>0</v>
      </c>
      <c r="CK185">
        <v>0</v>
      </c>
      <c r="CL185">
        <v>0</v>
      </c>
      <c r="CM185">
        <v>4.3099999999999996</v>
      </c>
      <c r="CN185">
        <v>5.35</v>
      </c>
      <c r="CO185">
        <v>0.86</v>
      </c>
      <c r="CP185">
        <v>2.95</v>
      </c>
      <c r="CQ185">
        <v>-7.27</v>
      </c>
      <c r="CR185">
        <v>1.66</v>
      </c>
      <c r="CS185">
        <v>5.37</v>
      </c>
      <c r="CT185">
        <v>6.05</v>
      </c>
      <c r="CU185">
        <v>0.42</v>
      </c>
      <c r="CV185">
        <v>19.7</v>
      </c>
      <c r="CW185">
        <v>13.47</v>
      </c>
      <c r="CX185">
        <v>1.74</v>
      </c>
      <c r="CY185">
        <v>0.79</v>
      </c>
      <c r="CZ185">
        <v>0.22</v>
      </c>
      <c r="DA185">
        <v>3.96</v>
      </c>
      <c r="DB185">
        <v>-1.01</v>
      </c>
      <c r="DC185">
        <v>0.47</v>
      </c>
      <c r="DD185">
        <v>1.24</v>
      </c>
      <c r="DE185">
        <v>1.6</v>
      </c>
      <c r="DF185">
        <v>0.12</v>
      </c>
      <c r="DG185">
        <v>9.1300000000000008</v>
      </c>
      <c r="DH185">
        <v>0.57282500000000003</v>
      </c>
      <c r="DI185">
        <v>5.9746899999999999E-2</v>
      </c>
      <c r="DJ185">
        <v>3.9676400000000001E-2</v>
      </c>
      <c r="DK185">
        <v>0.110417</v>
      </c>
      <c r="DL185">
        <v>-1.24759E-2</v>
      </c>
      <c r="DM185">
        <v>7.1403599999999998E-2</v>
      </c>
      <c r="DN185">
        <v>0.149085</v>
      </c>
      <c r="DO185">
        <v>0.28698899999999999</v>
      </c>
      <c r="DP185">
        <v>2.56469E-2</v>
      </c>
      <c r="DQ185">
        <v>1.30331</v>
      </c>
      <c r="DR185">
        <v>0.78266599999999997</v>
      </c>
      <c r="DS185" t="s">
        <v>908</v>
      </c>
      <c r="DT185" t="s">
        <v>700</v>
      </c>
      <c r="DU185" t="s">
        <v>909</v>
      </c>
      <c r="DV185" t="s">
        <v>455</v>
      </c>
      <c r="DW185">
        <v>1.8731399999999999E-2</v>
      </c>
      <c r="DX185">
        <v>1.8369799999999999E-2</v>
      </c>
      <c r="EC185">
        <v>12.69</v>
      </c>
      <c r="ED185">
        <v>0</v>
      </c>
      <c r="EE185">
        <v>13.47</v>
      </c>
      <c r="EF185">
        <v>0</v>
      </c>
      <c r="EG185">
        <v>3.39</v>
      </c>
      <c r="EH185">
        <v>0</v>
      </c>
      <c r="EI185">
        <v>2.8</v>
      </c>
      <c r="EJ185">
        <v>3.91</v>
      </c>
      <c r="EK185">
        <v>1</v>
      </c>
      <c r="EL185">
        <v>1</v>
      </c>
      <c r="EM185">
        <v>3.9238</v>
      </c>
      <c r="EP185">
        <v>1</v>
      </c>
      <c r="EQ185">
        <v>1</v>
      </c>
      <c r="ER185">
        <v>35.860999999999997</v>
      </c>
      <c r="ES185">
        <v>36.408999999999999</v>
      </c>
      <c r="ET185">
        <v>35.792400000000001</v>
      </c>
      <c r="EU185">
        <v>36.339100000000002</v>
      </c>
      <c r="EV185">
        <v>466.59</v>
      </c>
      <c r="EW185">
        <v>205.148</v>
      </c>
      <c r="EX185">
        <v>62.688899999999997</v>
      </c>
      <c r="EY185">
        <v>234.01499999999999</v>
      </c>
      <c r="EZ185">
        <v>0</v>
      </c>
      <c r="FA185">
        <v>-432.702</v>
      </c>
      <c r="FB185">
        <v>0</v>
      </c>
      <c r="FC185">
        <v>0</v>
      </c>
      <c r="FD185">
        <v>134.46700000000001</v>
      </c>
      <c r="FE185">
        <v>351.94400000000002</v>
      </c>
      <c r="FF185">
        <v>457.98599999999999</v>
      </c>
      <c r="FG185">
        <v>35.051499999999997</v>
      </c>
      <c r="FH185">
        <v>1515.19</v>
      </c>
      <c r="FI185">
        <v>0</v>
      </c>
      <c r="FJ185">
        <v>0</v>
      </c>
      <c r="FK185">
        <v>0</v>
      </c>
      <c r="FL185">
        <v>0</v>
      </c>
      <c r="FM185">
        <v>0</v>
      </c>
      <c r="FN185">
        <v>251.81100000000001</v>
      </c>
      <c r="FO185">
        <v>112.04300000000001</v>
      </c>
      <c r="FP185">
        <v>31.3444</v>
      </c>
      <c r="FQ185">
        <v>114.601</v>
      </c>
      <c r="FR185">
        <v>-144.23400000000001</v>
      </c>
      <c r="FS185">
        <v>67.2333</v>
      </c>
      <c r="FT185">
        <v>176.30600000000001</v>
      </c>
      <c r="FU185">
        <v>228.99299999999999</v>
      </c>
      <c r="FV185">
        <v>17.5258</v>
      </c>
      <c r="FW185">
        <v>855.62400000000002</v>
      </c>
      <c r="FX185">
        <v>0</v>
      </c>
      <c r="FY185">
        <v>0</v>
      </c>
      <c r="FZ185">
        <v>0</v>
      </c>
      <c r="GA185">
        <v>0</v>
      </c>
      <c r="GB185">
        <v>3.9238</v>
      </c>
      <c r="GC185">
        <v>6162.86</v>
      </c>
      <c r="GD185">
        <v>2609.5700000000002</v>
      </c>
      <c r="GE185">
        <v>42.343499999999999</v>
      </c>
      <c r="GF185">
        <v>3.9238</v>
      </c>
      <c r="GG185">
        <v>6162.86</v>
      </c>
      <c r="GH185">
        <v>2516.41</v>
      </c>
      <c r="GI185">
        <v>40.831899999999997</v>
      </c>
      <c r="GJ185">
        <v>0</v>
      </c>
      <c r="GK185">
        <v>0</v>
      </c>
      <c r="GN185" t="s">
        <v>1075</v>
      </c>
    </row>
    <row r="186" spans="1:196" x14ac:dyDescent="0.3">
      <c r="A186" s="110">
        <v>45981.723495370374</v>
      </c>
      <c r="B186" t="s">
        <v>1076</v>
      </c>
      <c r="D186">
        <v>14</v>
      </c>
      <c r="E186">
        <v>1</v>
      </c>
      <c r="F186">
        <v>2700</v>
      </c>
      <c r="G186" t="s">
        <v>452</v>
      </c>
      <c r="H186" t="s">
        <v>453</v>
      </c>
      <c r="I186">
        <v>1.05</v>
      </c>
      <c r="J186">
        <v>0.9</v>
      </c>
      <c r="K186">
        <v>3.36</v>
      </c>
      <c r="L186">
        <v>158</v>
      </c>
      <c r="M186">
        <v>1767.7</v>
      </c>
      <c r="N186">
        <v>1258.8</v>
      </c>
      <c r="O186">
        <v>340.84399999999999</v>
      </c>
      <c r="P186">
        <v>1476.04</v>
      </c>
      <c r="Q186">
        <v>0</v>
      </c>
      <c r="R186">
        <v>-5921.78</v>
      </c>
      <c r="S186">
        <v>0</v>
      </c>
      <c r="T186">
        <v>0</v>
      </c>
      <c r="U186">
        <v>615.745</v>
      </c>
      <c r="V186">
        <v>2223.64</v>
      </c>
      <c r="W186">
        <v>2371.31</v>
      </c>
      <c r="X186">
        <v>151.51499999999999</v>
      </c>
      <c r="Y186">
        <v>4283.82</v>
      </c>
      <c r="Z186">
        <v>4843.3900000000003</v>
      </c>
      <c r="AA186">
        <v>391.96600000000001</v>
      </c>
      <c r="AB186">
        <v>0</v>
      </c>
      <c r="AC186">
        <v>0</v>
      </c>
      <c r="AD186">
        <v>0</v>
      </c>
      <c r="AE186">
        <v>0</v>
      </c>
      <c r="AF186">
        <v>0</v>
      </c>
      <c r="AG186">
        <v>0</v>
      </c>
      <c r="AH186">
        <v>5.43</v>
      </c>
      <c r="AI186">
        <v>3</v>
      </c>
      <c r="AJ186">
        <v>0.85</v>
      </c>
      <c r="AK186">
        <v>3.65</v>
      </c>
      <c r="AL186">
        <v>0</v>
      </c>
      <c r="AM186">
        <v>-7.45</v>
      </c>
      <c r="AN186">
        <v>0</v>
      </c>
      <c r="AO186">
        <v>0</v>
      </c>
      <c r="AP186">
        <v>1.63</v>
      </c>
      <c r="AQ186">
        <v>5.28</v>
      </c>
      <c r="AR186">
        <v>6.02</v>
      </c>
      <c r="AS186">
        <v>0.41</v>
      </c>
      <c r="AT186">
        <v>18.82</v>
      </c>
      <c r="AU186">
        <v>12.93</v>
      </c>
      <c r="AV186">
        <v>2.34</v>
      </c>
      <c r="AW186">
        <v>0.42</v>
      </c>
      <c r="AX186">
        <v>0.22</v>
      </c>
      <c r="AY186">
        <v>1.05</v>
      </c>
      <c r="AZ186">
        <v>-1.23</v>
      </c>
      <c r="BA186">
        <v>0</v>
      </c>
      <c r="BB186">
        <v>0</v>
      </c>
      <c r="BC186">
        <v>0.47</v>
      </c>
      <c r="BD186">
        <v>1.22</v>
      </c>
      <c r="BE186">
        <v>1.6</v>
      </c>
      <c r="BF186">
        <v>0.12</v>
      </c>
      <c r="BG186">
        <v>6.21</v>
      </c>
      <c r="BH186">
        <v>0.69200399999999995</v>
      </c>
      <c r="BI186">
        <v>2.2438199999999998E-2</v>
      </c>
      <c r="BJ186">
        <v>3.8920799999999998E-2</v>
      </c>
      <c r="BK186">
        <v>0.15856999999999999</v>
      </c>
      <c r="BL186">
        <v>0</v>
      </c>
      <c r="BM186">
        <v>-2.0478799999999998E-2</v>
      </c>
      <c r="BN186">
        <v>0</v>
      </c>
      <c r="BO186">
        <v>0</v>
      </c>
      <c r="BP186">
        <v>7.1403599999999998E-2</v>
      </c>
      <c r="BQ186">
        <v>0.14598800000000001</v>
      </c>
      <c r="BR186">
        <v>0.28698899999999999</v>
      </c>
      <c r="BS186">
        <v>2.56469E-2</v>
      </c>
      <c r="BT186">
        <v>1.4214800000000001</v>
      </c>
      <c r="BU186">
        <v>0.91193299999999999</v>
      </c>
      <c r="BV186">
        <v>2001.49</v>
      </c>
      <c r="BW186">
        <v>1496.63</v>
      </c>
      <c r="BX186">
        <v>340.84399999999999</v>
      </c>
      <c r="BY186">
        <v>1401.79</v>
      </c>
      <c r="BZ186">
        <v>-5921.78</v>
      </c>
      <c r="CA186">
        <v>615.745</v>
      </c>
      <c r="CB186">
        <v>2230.9699999999998</v>
      </c>
      <c r="CC186">
        <v>2371.31</v>
      </c>
      <c r="CD186">
        <v>151.51499999999999</v>
      </c>
      <c r="CE186">
        <v>4688.53</v>
      </c>
      <c r="CF186">
        <v>5240.76</v>
      </c>
      <c r="CG186">
        <v>458.11599999999999</v>
      </c>
      <c r="CH186">
        <v>0</v>
      </c>
      <c r="CI186">
        <v>0</v>
      </c>
      <c r="CJ186">
        <v>0</v>
      </c>
      <c r="CK186">
        <v>0</v>
      </c>
      <c r="CL186">
        <v>0</v>
      </c>
      <c r="CM186">
        <v>6.17</v>
      </c>
      <c r="CN186">
        <v>3.5</v>
      </c>
      <c r="CO186">
        <v>0.85</v>
      </c>
      <c r="CP186">
        <v>3.46</v>
      </c>
      <c r="CQ186">
        <v>-7.62</v>
      </c>
      <c r="CR186">
        <v>1.63</v>
      </c>
      <c r="CS186">
        <v>5.3</v>
      </c>
      <c r="CT186">
        <v>6.02</v>
      </c>
      <c r="CU186">
        <v>0.41</v>
      </c>
      <c r="CV186">
        <v>19.72</v>
      </c>
      <c r="CW186">
        <v>13.98</v>
      </c>
      <c r="CX186">
        <v>2.61</v>
      </c>
      <c r="CY186">
        <v>0.48</v>
      </c>
      <c r="CZ186">
        <v>0.22</v>
      </c>
      <c r="DA186">
        <v>4.08</v>
      </c>
      <c r="DB186">
        <v>-1.23</v>
      </c>
      <c r="DC186">
        <v>0.47</v>
      </c>
      <c r="DD186">
        <v>1.22</v>
      </c>
      <c r="DE186">
        <v>1.6</v>
      </c>
      <c r="DF186">
        <v>0.12</v>
      </c>
      <c r="DG186">
        <v>9.57</v>
      </c>
      <c r="DH186">
        <v>0.80571199999999998</v>
      </c>
      <c r="DI186">
        <v>2.4259900000000001E-2</v>
      </c>
      <c r="DJ186">
        <v>3.8920799999999998E-2</v>
      </c>
      <c r="DK186">
        <v>0.145506</v>
      </c>
      <c r="DL186">
        <v>-2.0478799999999998E-2</v>
      </c>
      <c r="DM186">
        <v>7.1403599999999998E-2</v>
      </c>
      <c r="DN186">
        <v>0.146511</v>
      </c>
      <c r="DO186">
        <v>0.28698899999999999</v>
      </c>
      <c r="DP186">
        <v>2.56469E-2</v>
      </c>
      <c r="DQ186">
        <v>1.52447</v>
      </c>
      <c r="DR186">
        <v>1.0144</v>
      </c>
      <c r="DS186" t="s">
        <v>908</v>
      </c>
      <c r="DT186" t="s">
        <v>700</v>
      </c>
      <c r="DU186" t="s">
        <v>909</v>
      </c>
      <c r="DV186" t="s">
        <v>455</v>
      </c>
      <c r="DW186">
        <v>0.102989</v>
      </c>
      <c r="DX186">
        <v>0.102466</v>
      </c>
      <c r="EC186">
        <v>12.93</v>
      </c>
      <c r="ED186">
        <v>0</v>
      </c>
      <c r="EE186">
        <v>13.98</v>
      </c>
      <c r="EF186">
        <v>0</v>
      </c>
      <c r="EG186">
        <v>4.03</v>
      </c>
      <c r="EH186">
        <v>0</v>
      </c>
      <c r="EI186">
        <v>3.36</v>
      </c>
      <c r="EJ186">
        <v>4.03</v>
      </c>
      <c r="EK186">
        <v>1</v>
      </c>
      <c r="EL186">
        <v>1</v>
      </c>
      <c r="EM186">
        <v>3.2606999999999999</v>
      </c>
      <c r="EP186">
        <v>1</v>
      </c>
      <c r="EQ186">
        <v>1</v>
      </c>
      <c r="ER186">
        <v>40.548000000000002</v>
      </c>
      <c r="ES186">
        <v>41.192</v>
      </c>
      <c r="ET186">
        <v>40.518300000000004</v>
      </c>
      <c r="EU186">
        <v>41.161499999999997</v>
      </c>
      <c r="EV186">
        <v>667.39400000000001</v>
      </c>
      <c r="EW186">
        <v>120.38500000000001</v>
      </c>
      <c r="EX186">
        <v>61.495100000000001</v>
      </c>
      <c r="EY186">
        <v>298.71300000000002</v>
      </c>
      <c r="EZ186">
        <v>0</v>
      </c>
      <c r="FA186">
        <v>-525.56500000000005</v>
      </c>
      <c r="FB186">
        <v>0</v>
      </c>
      <c r="FC186">
        <v>0</v>
      </c>
      <c r="FD186">
        <v>134.46700000000001</v>
      </c>
      <c r="FE186">
        <v>347.54300000000001</v>
      </c>
      <c r="FF186">
        <v>457.98599999999999</v>
      </c>
      <c r="FG186">
        <v>35.051499999999997</v>
      </c>
      <c r="FH186">
        <v>1597.47</v>
      </c>
      <c r="FI186">
        <v>0</v>
      </c>
      <c r="FJ186">
        <v>0</v>
      </c>
      <c r="FK186">
        <v>0</v>
      </c>
      <c r="FL186">
        <v>0</v>
      </c>
      <c r="FM186">
        <v>0</v>
      </c>
      <c r="FN186">
        <v>376.04399999999998</v>
      </c>
      <c r="FO186">
        <v>68.125299999999996</v>
      </c>
      <c r="FP186">
        <v>30.747499999999999</v>
      </c>
      <c r="FQ186">
        <v>140.65100000000001</v>
      </c>
      <c r="FR186">
        <v>-175.18799999999999</v>
      </c>
      <c r="FS186">
        <v>67.2333</v>
      </c>
      <c r="FT186">
        <v>174.245</v>
      </c>
      <c r="FU186">
        <v>228.99299999999999</v>
      </c>
      <c r="FV186">
        <v>17.5258</v>
      </c>
      <c r="FW186">
        <v>928.37800000000004</v>
      </c>
      <c r="FX186">
        <v>0</v>
      </c>
      <c r="FY186">
        <v>0</v>
      </c>
      <c r="FZ186">
        <v>0</v>
      </c>
      <c r="GA186">
        <v>0</v>
      </c>
      <c r="GB186">
        <v>3.2606999999999999</v>
      </c>
      <c r="GC186">
        <v>5923.51</v>
      </c>
      <c r="GD186">
        <v>2368.17</v>
      </c>
      <c r="GE186">
        <v>39.979100000000003</v>
      </c>
      <c r="GF186">
        <v>3.2606999999999999</v>
      </c>
      <c r="GG186">
        <v>5923.51</v>
      </c>
      <c r="GH186">
        <v>2274.5</v>
      </c>
      <c r="GI186">
        <v>38.397799999999997</v>
      </c>
      <c r="GJ186">
        <v>0</v>
      </c>
      <c r="GK186">
        <v>0</v>
      </c>
      <c r="GN186" t="s">
        <v>1077</v>
      </c>
    </row>
    <row r="187" spans="1:196" x14ac:dyDescent="0.3">
      <c r="A187" s="110">
        <v>45981.724340277775</v>
      </c>
      <c r="B187" t="s">
        <v>1078</v>
      </c>
      <c r="D187">
        <v>15</v>
      </c>
      <c r="E187">
        <v>1</v>
      </c>
      <c r="F187">
        <v>2700</v>
      </c>
      <c r="G187" t="s">
        <v>452</v>
      </c>
      <c r="H187" t="s">
        <v>453</v>
      </c>
      <c r="I187">
        <v>0.66</v>
      </c>
      <c r="J187">
        <v>0.5</v>
      </c>
      <c r="K187">
        <v>2.76</v>
      </c>
      <c r="L187">
        <v>264</v>
      </c>
      <c r="M187">
        <v>194.38900000000001</v>
      </c>
      <c r="N187">
        <v>4552.6099999999997</v>
      </c>
      <c r="O187">
        <v>345.11500000000001</v>
      </c>
      <c r="P187">
        <v>765.61</v>
      </c>
      <c r="Q187">
        <v>0</v>
      </c>
      <c r="R187">
        <v>-9570.39</v>
      </c>
      <c r="S187">
        <v>0</v>
      </c>
      <c r="T187">
        <v>0</v>
      </c>
      <c r="U187">
        <v>615.745</v>
      </c>
      <c r="V187">
        <v>2314.58</v>
      </c>
      <c r="W187">
        <v>2371.31</v>
      </c>
      <c r="X187">
        <v>151.51499999999999</v>
      </c>
      <c r="Y187">
        <v>1740.48</v>
      </c>
      <c r="Z187">
        <v>5857.72</v>
      </c>
      <c r="AA187">
        <v>1005.86</v>
      </c>
      <c r="AB187">
        <v>0</v>
      </c>
      <c r="AC187">
        <v>0</v>
      </c>
      <c r="AD187">
        <v>0</v>
      </c>
      <c r="AE187">
        <v>0</v>
      </c>
      <c r="AF187">
        <v>0</v>
      </c>
      <c r="AG187">
        <v>0</v>
      </c>
      <c r="AH187">
        <v>0.67</v>
      </c>
      <c r="AI187">
        <v>10.7</v>
      </c>
      <c r="AJ187">
        <v>0.86</v>
      </c>
      <c r="AK187">
        <v>1.88</v>
      </c>
      <c r="AL187">
        <v>0</v>
      </c>
      <c r="AM187">
        <v>-10.94</v>
      </c>
      <c r="AN187">
        <v>0</v>
      </c>
      <c r="AO187">
        <v>0</v>
      </c>
      <c r="AP187">
        <v>1.63</v>
      </c>
      <c r="AQ187">
        <v>5.51</v>
      </c>
      <c r="AR187">
        <v>6.02</v>
      </c>
      <c r="AS187">
        <v>0.41</v>
      </c>
      <c r="AT187">
        <v>16.739999999999998</v>
      </c>
      <c r="AU187">
        <v>14.11</v>
      </c>
      <c r="AV187">
        <v>0.32</v>
      </c>
      <c r="AW187">
        <v>1.5</v>
      </c>
      <c r="AX187">
        <v>0.22</v>
      </c>
      <c r="AY187">
        <v>0.5</v>
      </c>
      <c r="AZ187">
        <v>-2.0099999999999998</v>
      </c>
      <c r="BA187">
        <v>0</v>
      </c>
      <c r="BB187">
        <v>0</v>
      </c>
      <c r="BC187">
        <v>0.47</v>
      </c>
      <c r="BD187">
        <v>1.27</v>
      </c>
      <c r="BE187">
        <v>1.6</v>
      </c>
      <c r="BF187">
        <v>0.12</v>
      </c>
      <c r="BG187">
        <v>3.99</v>
      </c>
      <c r="BH187">
        <v>0.109976</v>
      </c>
      <c r="BI187">
        <v>0.157273</v>
      </c>
      <c r="BJ187">
        <v>3.9408499999999999E-2</v>
      </c>
      <c r="BK187">
        <v>7.8608700000000004E-2</v>
      </c>
      <c r="BL187">
        <v>0</v>
      </c>
      <c r="BM187">
        <v>-3.6879700000000001E-2</v>
      </c>
      <c r="BN187">
        <v>0</v>
      </c>
      <c r="BO187">
        <v>0</v>
      </c>
      <c r="BP187">
        <v>7.1403599999999998E-2</v>
      </c>
      <c r="BQ187">
        <v>0.15465899999999999</v>
      </c>
      <c r="BR187">
        <v>0.28698899999999999</v>
      </c>
      <c r="BS187">
        <v>2.56469E-2</v>
      </c>
      <c r="BT187">
        <v>0.88708500000000001</v>
      </c>
      <c r="BU187">
        <v>0.385266</v>
      </c>
      <c r="BV187">
        <v>235.107</v>
      </c>
      <c r="BW187">
        <v>4832.09</v>
      </c>
      <c r="BX187">
        <v>345.11500000000001</v>
      </c>
      <c r="BY187">
        <v>746.15700000000004</v>
      </c>
      <c r="BZ187">
        <v>-9570.39</v>
      </c>
      <c r="CA187">
        <v>615.745</v>
      </c>
      <c r="CB187">
        <v>2320.83</v>
      </c>
      <c r="CC187">
        <v>2371.31</v>
      </c>
      <c r="CD187">
        <v>151.51499999999999</v>
      </c>
      <c r="CE187">
        <v>2047.47</v>
      </c>
      <c r="CF187">
        <v>6158.46</v>
      </c>
      <c r="CG187">
        <v>1058.02</v>
      </c>
      <c r="CH187">
        <v>0</v>
      </c>
      <c r="CI187">
        <v>0</v>
      </c>
      <c r="CJ187">
        <v>0</v>
      </c>
      <c r="CK187">
        <v>0</v>
      </c>
      <c r="CL187">
        <v>0</v>
      </c>
      <c r="CM187">
        <v>0.81</v>
      </c>
      <c r="CN187">
        <v>11.27</v>
      </c>
      <c r="CO187">
        <v>0.86</v>
      </c>
      <c r="CP187">
        <v>1.83</v>
      </c>
      <c r="CQ187">
        <v>-11.12</v>
      </c>
      <c r="CR187">
        <v>1.63</v>
      </c>
      <c r="CS187">
        <v>5.53</v>
      </c>
      <c r="CT187">
        <v>6.02</v>
      </c>
      <c r="CU187">
        <v>0.41</v>
      </c>
      <c r="CV187">
        <v>17.239999999999998</v>
      </c>
      <c r="CW187">
        <v>14.77</v>
      </c>
      <c r="CX187">
        <v>0.37</v>
      </c>
      <c r="CY187">
        <v>1.56</v>
      </c>
      <c r="CZ187">
        <v>0.22</v>
      </c>
      <c r="DA187">
        <v>3.14</v>
      </c>
      <c r="DB187">
        <v>-2.0099999999999998</v>
      </c>
      <c r="DC187">
        <v>0.47</v>
      </c>
      <c r="DD187">
        <v>1.28</v>
      </c>
      <c r="DE187">
        <v>1.6</v>
      </c>
      <c r="DF187">
        <v>0.12</v>
      </c>
      <c r="DG187">
        <v>6.75</v>
      </c>
      <c r="DH187">
        <v>0.14200199999999999</v>
      </c>
      <c r="DI187">
        <v>0.15968399999999999</v>
      </c>
      <c r="DJ187">
        <v>3.9408499999999999E-2</v>
      </c>
      <c r="DK187">
        <v>7.62713E-2</v>
      </c>
      <c r="DL187">
        <v>-3.6879700000000001E-2</v>
      </c>
      <c r="DM187">
        <v>7.1403599999999998E-2</v>
      </c>
      <c r="DN187">
        <v>0.15488499999999999</v>
      </c>
      <c r="DO187">
        <v>0.28698899999999999</v>
      </c>
      <c r="DP187">
        <v>2.56469E-2</v>
      </c>
      <c r="DQ187">
        <v>0.91941099999999998</v>
      </c>
      <c r="DR187">
        <v>0.41736600000000001</v>
      </c>
      <c r="DS187" t="s">
        <v>908</v>
      </c>
      <c r="DT187" t="s">
        <v>700</v>
      </c>
      <c r="DU187" t="s">
        <v>909</v>
      </c>
      <c r="DV187" t="s">
        <v>455</v>
      </c>
      <c r="DW187">
        <v>3.2326500000000001E-2</v>
      </c>
      <c r="DX187">
        <v>3.2099799999999998E-2</v>
      </c>
      <c r="EC187">
        <v>14.11</v>
      </c>
      <c r="ED187">
        <v>0</v>
      </c>
      <c r="EE187">
        <v>14.77</v>
      </c>
      <c r="EF187">
        <v>0</v>
      </c>
      <c r="EG187">
        <v>2.54</v>
      </c>
      <c r="EH187">
        <v>0</v>
      </c>
      <c r="EI187">
        <v>2.2000000000000002</v>
      </c>
      <c r="EJ187">
        <v>3.09</v>
      </c>
      <c r="EK187">
        <v>1</v>
      </c>
      <c r="EL187">
        <v>1</v>
      </c>
      <c r="EM187">
        <v>5.6820000000000004</v>
      </c>
      <c r="EP187">
        <v>1</v>
      </c>
      <c r="EQ187">
        <v>1</v>
      </c>
      <c r="ER187">
        <v>46.43</v>
      </c>
      <c r="ES187">
        <v>47.194000000000003</v>
      </c>
      <c r="ET187">
        <v>46.377800000000001</v>
      </c>
      <c r="EU187">
        <v>47.140599999999999</v>
      </c>
      <c r="EV187">
        <v>92.342200000000005</v>
      </c>
      <c r="EW187">
        <v>429.10300000000001</v>
      </c>
      <c r="EX187">
        <v>62.265599999999999</v>
      </c>
      <c r="EY187">
        <v>144.05199999999999</v>
      </c>
      <c r="EZ187">
        <v>0</v>
      </c>
      <c r="FA187">
        <v>-862.89499999999998</v>
      </c>
      <c r="FB187">
        <v>0</v>
      </c>
      <c r="FC187">
        <v>0</v>
      </c>
      <c r="FD187">
        <v>134.46700000000001</v>
      </c>
      <c r="FE187">
        <v>362.54199999999997</v>
      </c>
      <c r="FF187">
        <v>457.98599999999999</v>
      </c>
      <c r="FG187">
        <v>35.051499999999997</v>
      </c>
      <c r="FH187">
        <v>854.91300000000001</v>
      </c>
      <c r="FI187">
        <v>0</v>
      </c>
      <c r="FJ187">
        <v>0</v>
      </c>
      <c r="FK187">
        <v>0</v>
      </c>
      <c r="FL187">
        <v>0</v>
      </c>
      <c r="FM187">
        <v>0</v>
      </c>
      <c r="FN187">
        <v>55.142600000000002</v>
      </c>
      <c r="FO187">
        <v>222.11199999999999</v>
      </c>
      <c r="FP187">
        <v>31.1328</v>
      </c>
      <c r="FQ187">
        <v>70.259399999999999</v>
      </c>
      <c r="FR187">
        <v>-287.63200000000001</v>
      </c>
      <c r="FS187">
        <v>67.2333</v>
      </c>
      <c r="FT187">
        <v>181.66800000000001</v>
      </c>
      <c r="FU187">
        <v>228.99299999999999</v>
      </c>
      <c r="FV187">
        <v>17.5258</v>
      </c>
      <c r="FW187">
        <v>586.43499999999995</v>
      </c>
      <c r="FX187">
        <v>0</v>
      </c>
      <c r="FY187">
        <v>0</v>
      </c>
      <c r="FZ187">
        <v>0</v>
      </c>
      <c r="GA187">
        <v>0</v>
      </c>
      <c r="GB187">
        <v>5.6820000000000004</v>
      </c>
      <c r="GC187">
        <v>9573.19</v>
      </c>
      <c r="GD187">
        <v>4398.7</v>
      </c>
      <c r="GE187">
        <v>45.948099999999997</v>
      </c>
      <c r="GF187">
        <v>5.6820000000000004</v>
      </c>
      <c r="GG187">
        <v>9573.19</v>
      </c>
      <c r="GH187">
        <v>4296.8</v>
      </c>
      <c r="GI187">
        <v>44.883699999999997</v>
      </c>
      <c r="GJ187">
        <v>0</v>
      </c>
      <c r="GK187">
        <v>0</v>
      </c>
      <c r="GN187" t="s">
        <v>268</v>
      </c>
    </row>
    <row r="188" spans="1:196" x14ac:dyDescent="0.3">
      <c r="A188" s="110">
        <v>45981.725219907406</v>
      </c>
      <c r="B188" t="s">
        <v>1079</v>
      </c>
      <c r="D188">
        <v>16</v>
      </c>
      <c r="E188">
        <v>1</v>
      </c>
      <c r="F188">
        <v>2700</v>
      </c>
      <c r="G188" t="s">
        <v>452</v>
      </c>
      <c r="H188" t="s">
        <v>453</v>
      </c>
      <c r="I188">
        <v>0.84</v>
      </c>
      <c r="J188">
        <v>0.8</v>
      </c>
      <c r="K188">
        <v>3.91</v>
      </c>
      <c r="L188" t="s">
        <v>688</v>
      </c>
      <c r="M188">
        <v>3383.51</v>
      </c>
      <c r="N188">
        <v>90.322599999999994</v>
      </c>
      <c r="O188">
        <v>345.916</v>
      </c>
      <c r="P188">
        <v>1505.67</v>
      </c>
      <c r="Q188">
        <v>0</v>
      </c>
      <c r="R188">
        <v>-4646.3</v>
      </c>
      <c r="S188">
        <v>0</v>
      </c>
      <c r="T188">
        <v>0</v>
      </c>
      <c r="U188">
        <v>615.745</v>
      </c>
      <c r="V188">
        <v>2168.66</v>
      </c>
      <c r="W188">
        <v>2371.31</v>
      </c>
      <c r="X188">
        <v>151.51499999999999</v>
      </c>
      <c r="Y188">
        <v>5986.35</v>
      </c>
      <c r="Z188">
        <v>5325.42</v>
      </c>
      <c r="AA188">
        <v>48.419400000000003</v>
      </c>
      <c r="AB188">
        <v>0</v>
      </c>
      <c r="AC188">
        <v>0</v>
      </c>
      <c r="AD188">
        <v>0</v>
      </c>
      <c r="AE188">
        <v>0</v>
      </c>
      <c r="AF188">
        <v>0</v>
      </c>
      <c r="AG188">
        <v>0</v>
      </c>
      <c r="AH188">
        <v>9.85</v>
      </c>
      <c r="AI188">
        <v>0.19</v>
      </c>
      <c r="AJ188">
        <v>0.86</v>
      </c>
      <c r="AK188">
        <v>3.88</v>
      </c>
      <c r="AL188">
        <v>0</v>
      </c>
      <c r="AM188">
        <v>-5.69</v>
      </c>
      <c r="AN188">
        <v>0</v>
      </c>
      <c r="AO188">
        <v>0</v>
      </c>
      <c r="AP188">
        <v>1.66</v>
      </c>
      <c r="AQ188">
        <v>5.21</v>
      </c>
      <c r="AR188">
        <v>6.08</v>
      </c>
      <c r="AS188">
        <v>0.42</v>
      </c>
      <c r="AT188">
        <v>22.46</v>
      </c>
      <c r="AU188">
        <v>14.78</v>
      </c>
      <c r="AV188">
        <v>3.47</v>
      </c>
      <c r="AW188">
        <v>0.03</v>
      </c>
      <c r="AX188">
        <v>0.22</v>
      </c>
      <c r="AY188">
        <v>1.07</v>
      </c>
      <c r="AZ188">
        <v>-0.83</v>
      </c>
      <c r="BA188">
        <v>0</v>
      </c>
      <c r="BB188">
        <v>0</v>
      </c>
      <c r="BC188">
        <v>0.47</v>
      </c>
      <c r="BD188">
        <v>1.19</v>
      </c>
      <c r="BE188">
        <v>1.6</v>
      </c>
      <c r="BF188">
        <v>0.12</v>
      </c>
      <c r="BG188">
        <v>7.34</v>
      </c>
      <c r="BH188">
        <v>0.81225899999999995</v>
      </c>
      <c r="BI188" s="117">
        <v>5.2230800000000001E-5</v>
      </c>
      <c r="BJ188">
        <v>3.95E-2</v>
      </c>
      <c r="BK188">
        <v>0.16067000000000001</v>
      </c>
      <c r="BL188">
        <v>0</v>
      </c>
      <c r="BM188">
        <v>-1.07029E-2</v>
      </c>
      <c r="BN188">
        <v>0</v>
      </c>
      <c r="BO188">
        <v>0</v>
      </c>
      <c r="BP188">
        <v>7.1403599999999998E-2</v>
      </c>
      <c r="BQ188">
        <v>0.14252300000000001</v>
      </c>
      <c r="BR188">
        <v>0.28698899999999999</v>
      </c>
      <c r="BS188">
        <v>2.56469E-2</v>
      </c>
      <c r="BT188">
        <v>1.52834</v>
      </c>
      <c r="BU188">
        <v>1.01248</v>
      </c>
      <c r="BV188">
        <v>3615.51</v>
      </c>
      <c r="BW188">
        <v>199.76499999999999</v>
      </c>
      <c r="BX188">
        <v>345.916</v>
      </c>
      <c r="BY188">
        <v>1418.03</v>
      </c>
      <c r="BZ188">
        <v>-4646.3</v>
      </c>
      <c r="CA188">
        <v>615.745</v>
      </c>
      <c r="CB188">
        <v>2177.33</v>
      </c>
      <c r="CC188">
        <v>2371.31</v>
      </c>
      <c r="CD188">
        <v>151.51499999999999</v>
      </c>
      <c r="CE188">
        <v>6248.8</v>
      </c>
      <c r="CF188">
        <v>5579.21</v>
      </c>
      <c r="CG188">
        <v>100.889</v>
      </c>
      <c r="CH188">
        <v>0</v>
      </c>
      <c r="CI188">
        <v>0</v>
      </c>
      <c r="CJ188">
        <v>0</v>
      </c>
      <c r="CK188">
        <v>0</v>
      </c>
      <c r="CL188">
        <v>0</v>
      </c>
      <c r="CM188">
        <v>10.66</v>
      </c>
      <c r="CN188">
        <v>0.42</v>
      </c>
      <c r="CO188">
        <v>0.86</v>
      </c>
      <c r="CP188">
        <v>3.68</v>
      </c>
      <c r="CQ188">
        <v>-5.75</v>
      </c>
      <c r="CR188">
        <v>1.66</v>
      </c>
      <c r="CS188">
        <v>5.23</v>
      </c>
      <c r="CT188">
        <v>6.08</v>
      </c>
      <c r="CU188">
        <v>0.42</v>
      </c>
      <c r="CV188">
        <v>23.26</v>
      </c>
      <c r="CW188">
        <v>15.62</v>
      </c>
      <c r="CX188">
        <v>3.83</v>
      </c>
      <c r="CY188">
        <v>7.0000000000000007E-2</v>
      </c>
      <c r="CZ188">
        <v>0.22</v>
      </c>
      <c r="DA188">
        <v>4.57</v>
      </c>
      <c r="DB188">
        <v>-0.83</v>
      </c>
      <c r="DC188">
        <v>0.47</v>
      </c>
      <c r="DD188">
        <v>1.2</v>
      </c>
      <c r="DE188">
        <v>1.6</v>
      </c>
      <c r="DF188">
        <v>0.12</v>
      </c>
      <c r="DG188">
        <v>11.25</v>
      </c>
      <c r="DH188">
        <v>0.90009499999999998</v>
      </c>
      <c r="DI188" s="117">
        <v>9.8966600000000002E-5</v>
      </c>
      <c r="DJ188">
        <v>3.95E-2</v>
      </c>
      <c r="DK188">
        <v>0.15725</v>
      </c>
      <c r="DL188">
        <v>-1.07029E-2</v>
      </c>
      <c r="DM188">
        <v>7.1403599999999998E-2</v>
      </c>
      <c r="DN188">
        <v>0.143035</v>
      </c>
      <c r="DO188">
        <v>0.28698899999999999</v>
      </c>
      <c r="DP188">
        <v>2.56469E-2</v>
      </c>
      <c r="DQ188">
        <v>1.6133200000000001</v>
      </c>
      <c r="DR188">
        <v>1.09694</v>
      </c>
      <c r="DS188" t="s">
        <v>908</v>
      </c>
      <c r="DT188" t="s">
        <v>700</v>
      </c>
      <c r="DU188" t="s">
        <v>909</v>
      </c>
      <c r="DV188" t="s">
        <v>455</v>
      </c>
      <c r="DW188">
        <v>8.4974499999999994E-2</v>
      </c>
      <c r="DX188">
        <v>8.4462400000000007E-2</v>
      </c>
      <c r="EC188">
        <v>14.78</v>
      </c>
      <c r="ED188">
        <v>0</v>
      </c>
      <c r="EE188">
        <v>15.62</v>
      </c>
      <c r="EF188">
        <v>0</v>
      </c>
      <c r="EG188">
        <v>4.79</v>
      </c>
      <c r="EH188">
        <v>0</v>
      </c>
      <c r="EI188">
        <v>4.17</v>
      </c>
      <c r="EJ188">
        <v>4.5199999999999996</v>
      </c>
      <c r="EK188">
        <v>1</v>
      </c>
      <c r="EL188">
        <v>1</v>
      </c>
      <c r="EM188">
        <v>2.8130000000000002</v>
      </c>
      <c r="EP188">
        <v>1</v>
      </c>
      <c r="EQ188">
        <v>1</v>
      </c>
      <c r="ER188">
        <v>45.628</v>
      </c>
      <c r="ES188">
        <v>46.375</v>
      </c>
      <c r="ET188">
        <v>45.556600000000003</v>
      </c>
      <c r="EU188">
        <v>46.302599999999998</v>
      </c>
      <c r="EV188">
        <v>992.11</v>
      </c>
      <c r="EW188">
        <v>9.9750700000000005</v>
      </c>
      <c r="EX188">
        <v>62.4101</v>
      </c>
      <c r="EY188">
        <v>306.19600000000003</v>
      </c>
      <c r="EZ188">
        <v>0</v>
      </c>
      <c r="FA188">
        <v>-356.99599999999998</v>
      </c>
      <c r="FB188">
        <v>0</v>
      </c>
      <c r="FC188">
        <v>0</v>
      </c>
      <c r="FD188">
        <v>134.46700000000001</v>
      </c>
      <c r="FE188">
        <v>340.11200000000002</v>
      </c>
      <c r="FF188">
        <v>457.98599999999999</v>
      </c>
      <c r="FG188">
        <v>35.051499999999997</v>
      </c>
      <c r="FH188">
        <v>1981.31</v>
      </c>
      <c r="FI188">
        <v>0</v>
      </c>
      <c r="FJ188">
        <v>0</v>
      </c>
      <c r="FK188">
        <v>0</v>
      </c>
      <c r="FL188">
        <v>0</v>
      </c>
      <c r="FM188">
        <v>0</v>
      </c>
      <c r="FN188">
        <v>548.95299999999997</v>
      </c>
      <c r="FO188">
        <v>10.087899999999999</v>
      </c>
      <c r="FP188">
        <v>31.205100000000002</v>
      </c>
      <c r="FQ188">
        <v>145.63</v>
      </c>
      <c r="FR188">
        <v>-118.999</v>
      </c>
      <c r="FS188">
        <v>67.2333</v>
      </c>
      <c r="FT188">
        <v>170.51499999999999</v>
      </c>
      <c r="FU188">
        <v>228.99299999999999</v>
      </c>
      <c r="FV188">
        <v>17.5258</v>
      </c>
      <c r="FW188">
        <v>1101.1400000000001</v>
      </c>
      <c r="FX188">
        <v>0</v>
      </c>
      <c r="FY188">
        <v>0</v>
      </c>
      <c r="FZ188">
        <v>0</v>
      </c>
      <c r="GA188">
        <v>0</v>
      </c>
      <c r="GB188">
        <v>2.8130000000000002</v>
      </c>
      <c r="GC188">
        <v>4647.67</v>
      </c>
      <c r="GD188">
        <v>1901.37</v>
      </c>
      <c r="GE188">
        <v>40.9101</v>
      </c>
      <c r="GF188">
        <v>2.8130000000000002</v>
      </c>
      <c r="GG188">
        <v>4647.67</v>
      </c>
      <c r="GH188">
        <v>1870.78</v>
      </c>
      <c r="GI188">
        <v>40.251899999999999</v>
      </c>
      <c r="GJ188">
        <v>0</v>
      </c>
      <c r="GK188">
        <v>0</v>
      </c>
      <c r="GN188" t="s">
        <v>1080</v>
      </c>
    </row>
    <row r="189" spans="1:196" x14ac:dyDescent="0.3">
      <c r="A189" s="110">
        <v>45981.725972222222</v>
      </c>
      <c r="B189" t="s">
        <v>1081</v>
      </c>
      <c r="D189">
        <v>12</v>
      </c>
      <c r="E189">
        <v>1</v>
      </c>
      <c r="F189">
        <v>2100</v>
      </c>
      <c r="G189" t="s">
        <v>452</v>
      </c>
      <c r="H189" t="s">
        <v>453</v>
      </c>
      <c r="I189">
        <v>0.51</v>
      </c>
      <c r="J189">
        <v>0.47</v>
      </c>
      <c r="K189">
        <v>4.03</v>
      </c>
      <c r="L189">
        <v>49</v>
      </c>
      <c r="M189">
        <v>1531.55</v>
      </c>
      <c r="N189">
        <v>176.74199999999999</v>
      </c>
      <c r="O189">
        <v>277.07299999999998</v>
      </c>
      <c r="P189">
        <v>1304.79</v>
      </c>
      <c r="Q189">
        <v>0</v>
      </c>
      <c r="R189">
        <v>-4222.1400000000003</v>
      </c>
      <c r="S189">
        <v>0</v>
      </c>
      <c r="T189">
        <v>0</v>
      </c>
      <c r="U189">
        <v>505.55700000000002</v>
      </c>
      <c r="V189">
        <v>935</v>
      </c>
      <c r="W189">
        <v>2025.88</v>
      </c>
      <c r="X189">
        <v>119.621</v>
      </c>
      <c r="Y189">
        <v>2654.07</v>
      </c>
      <c r="Z189">
        <v>3290.15</v>
      </c>
      <c r="AA189">
        <v>39.826999999999998</v>
      </c>
      <c r="AB189">
        <v>0</v>
      </c>
      <c r="AC189">
        <v>0</v>
      </c>
      <c r="AD189">
        <v>0</v>
      </c>
      <c r="AE189">
        <v>43.1492</v>
      </c>
      <c r="AF189">
        <v>43.1492</v>
      </c>
      <c r="AG189">
        <v>0</v>
      </c>
      <c r="AH189">
        <v>5.87</v>
      </c>
      <c r="AI189">
        <v>0.61</v>
      </c>
      <c r="AJ189">
        <v>0.88</v>
      </c>
      <c r="AK189">
        <v>4.18</v>
      </c>
      <c r="AL189">
        <v>0</v>
      </c>
      <c r="AM189">
        <v>-5.13</v>
      </c>
      <c r="AN189">
        <v>0</v>
      </c>
      <c r="AO189">
        <v>0</v>
      </c>
      <c r="AP189">
        <v>1.75</v>
      </c>
      <c r="AQ189">
        <v>5.43</v>
      </c>
      <c r="AR189">
        <v>6.66</v>
      </c>
      <c r="AS189">
        <v>0.42</v>
      </c>
      <c r="AT189">
        <v>20.67</v>
      </c>
      <c r="AU189">
        <v>11.54</v>
      </c>
      <c r="AV189">
        <v>2.35</v>
      </c>
      <c r="AW189">
        <v>0.11</v>
      </c>
      <c r="AX189">
        <v>0.22</v>
      </c>
      <c r="AY189">
        <v>1.1100000000000001</v>
      </c>
      <c r="AZ189">
        <v>-0.87</v>
      </c>
      <c r="BA189">
        <v>0</v>
      </c>
      <c r="BB189">
        <v>0</v>
      </c>
      <c r="BC189">
        <v>0.5</v>
      </c>
      <c r="BD189">
        <v>2.57</v>
      </c>
      <c r="BE189">
        <v>1.76</v>
      </c>
      <c r="BF189">
        <v>0.12</v>
      </c>
      <c r="BG189">
        <v>7.87</v>
      </c>
      <c r="BH189">
        <v>0.53001699999999996</v>
      </c>
      <c r="BI189">
        <v>8.98032E-3</v>
      </c>
      <c r="BJ189">
        <v>3.1638800000000002E-2</v>
      </c>
      <c r="BK189">
        <v>0.14572499999999999</v>
      </c>
      <c r="BL189">
        <v>0</v>
      </c>
      <c r="BM189">
        <v>-6.98747E-3</v>
      </c>
      <c r="BN189">
        <v>0</v>
      </c>
      <c r="BO189">
        <v>0</v>
      </c>
      <c r="BP189">
        <v>5.8625900000000002E-2</v>
      </c>
      <c r="BQ189">
        <v>8.6452899999999999E-2</v>
      </c>
      <c r="BR189">
        <v>0.24510499999999999</v>
      </c>
      <c r="BS189">
        <v>2.02483E-2</v>
      </c>
      <c r="BT189">
        <v>1.11981</v>
      </c>
      <c r="BU189">
        <v>0.71636100000000003</v>
      </c>
      <c r="BV189">
        <v>1642.07</v>
      </c>
      <c r="BW189">
        <v>235.41</v>
      </c>
      <c r="BX189">
        <v>277.07299999999998</v>
      </c>
      <c r="BY189">
        <v>1271.28</v>
      </c>
      <c r="BZ189">
        <v>-4222.1400000000003</v>
      </c>
      <c r="CA189">
        <v>505.55700000000002</v>
      </c>
      <c r="CB189">
        <v>940.84699999999998</v>
      </c>
      <c r="CC189">
        <v>2025.88</v>
      </c>
      <c r="CD189">
        <v>119.621</v>
      </c>
      <c r="CE189">
        <v>2795.6</v>
      </c>
      <c r="CF189">
        <v>3425.83</v>
      </c>
      <c r="CG189">
        <v>73.775199999999998</v>
      </c>
      <c r="CH189">
        <v>0</v>
      </c>
      <c r="CI189">
        <v>0</v>
      </c>
      <c r="CJ189">
        <v>43.1492</v>
      </c>
      <c r="CK189">
        <v>43.1492</v>
      </c>
      <c r="CL189">
        <v>0</v>
      </c>
      <c r="CM189">
        <v>6.27</v>
      </c>
      <c r="CN189">
        <v>0.83</v>
      </c>
      <c r="CO189">
        <v>0.88</v>
      </c>
      <c r="CP189">
        <v>4.07</v>
      </c>
      <c r="CQ189">
        <v>-5.18</v>
      </c>
      <c r="CR189">
        <v>1.75</v>
      </c>
      <c r="CS189">
        <v>5.44</v>
      </c>
      <c r="CT189">
        <v>6.66</v>
      </c>
      <c r="CU189">
        <v>0.42</v>
      </c>
      <c r="CV189">
        <v>21.14</v>
      </c>
      <c r="CW189">
        <v>12.05</v>
      </c>
      <c r="CX189">
        <v>2.5</v>
      </c>
      <c r="CY189">
        <v>0.15</v>
      </c>
      <c r="CZ189">
        <v>0.22</v>
      </c>
      <c r="DA189">
        <v>4.95</v>
      </c>
      <c r="DB189">
        <v>-0.87</v>
      </c>
      <c r="DC189">
        <v>0.5</v>
      </c>
      <c r="DD189">
        <v>2.57</v>
      </c>
      <c r="DE189">
        <v>1.76</v>
      </c>
      <c r="DF189">
        <v>0.12</v>
      </c>
      <c r="DG189">
        <v>11.9</v>
      </c>
      <c r="DH189">
        <v>0.546149</v>
      </c>
      <c r="DI189">
        <v>9.0878699999999996E-3</v>
      </c>
      <c r="DJ189">
        <v>3.1638800000000002E-2</v>
      </c>
      <c r="DK189">
        <v>0.14361299999999999</v>
      </c>
      <c r="DL189">
        <v>-6.98747E-3</v>
      </c>
      <c r="DM189">
        <v>5.8625900000000002E-2</v>
      </c>
      <c r="DN189">
        <v>8.6817800000000001E-2</v>
      </c>
      <c r="DO189">
        <v>0.24510499999999999</v>
      </c>
      <c r="DP189">
        <v>2.02483E-2</v>
      </c>
      <c r="DQ189">
        <v>1.1343000000000001</v>
      </c>
      <c r="DR189">
        <v>0.73048900000000005</v>
      </c>
      <c r="DS189" t="s">
        <v>908</v>
      </c>
      <c r="DT189" t="s">
        <v>700</v>
      </c>
      <c r="DU189" t="s">
        <v>909</v>
      </c>
      <c r="DV189" t="s">
        <v>455</v>
      </c>
      <c r="DW189">
        <v>1.44931E-2</v>
      </c>
      <c r="DX189">
        <v>1.41282E-2</v>
      </c>
      <c r="EC189">
        <v>11.54</v>
      </c>
      <c r="ED189">
        <v>0</v>
      </c>
      <c r="EE189">
        <v>12.05</v>
      </c>
      <c r="EF189">
        <v>0</v>
      </c>
      <c r="EG189">
        <v>3.79</v>
      </c>
      <c r="EH189">
        <v>0</v>
      </c>
      <c r="EI189">
        <v>2.93</v>
      </c>
      <c r="EJ189">
        <v>4.8899999999999997</v>
      </c>
      <c r="EK189">
        <v>1</v>
      </c>
      <c r="EL189">
        <v>1</v>
      </c>
      <c r="EM189">
        <v>2.6873</v>
      </c>
      <c r="EP189">
        <v>1</v>
      </c>
      <c r="EQ189">
        <v>1</v>
      </c>
      <c r="ER189">
        <v>26.847999999999999</v>
      </c>
      <c r="ES189">
        <v>27.213000000000001</v>
      </c>
      <c r="ET189">
        <v>26.9893</v>
      </c>
      <c r="EU189">
        <v>27.356400000000001</v>
      </c>
      <c r="EV189">
        <v>522.73400000000004</v>
      </c>
      <c r="EW189">
        <v>25.499600000000001</v>
      </c>
      <c r="EX189">
        <v>49.9895</v>
      </c>
      <c r="EY189">
        <v>246.79599999999999</v>
      </c>
      <c r="EZ189">
        <v>0</v>
      </c>
      <c r="FA189">
        <v>-288.58</v>
      </c>
      <c r="FB189">
        <v>0</v>
      </c>
      <c r="FC189">
        <v>0</v>
      </c>
      <c r="FD189">
        <v>110.404</v>
      </c>
      <c r="FE189">
        <v>156.88800000000001</v>
      </c>
      <c r="FF189">
        <v>391.38499999999999</v>
      </c>
      <c r="FG189">
        <v>27.673200000000001</v>
      </c>
      <c r="FH189">
        <v>1242.79</v>
      </c>
      <c r="FI189">
        <v>0</v>
      </c>
      <c r="FJ189">
        <v>0</v>
      </c>
      <c r="FK189">
        <v>0</v>
      </c>
      <c r="FL189">
        <v>252.315</v>
      </c>
      <c r="FM189">
        <v>252.315</v>
      </c>
      <c r="FN189">
        <v>280.07100000000003</v>
      </c>
      <c r="FO189">
        <v>16.9802</v>
      </c>
      <c r="FP189">
        <v>24.994700000000002</v>
      </c>
      <c r="FQ189">
        <v>119.75</v>
      </c>
      <c r="FR189">
        <v>-96.193399999999997</v>
      </c>
      <c r="FS189">
        <v>55.201799999999999</v>
      </c>
      <c r="FT189">
        <v>78.835300000000004</v>
      </c>
      <c r="FU189">
        <v>195.69200000000001</v>
      </c>
      <c r="FV189">
        <v>13.836600000000001</v>
      </c>
      <c r="FW189">
        <v>689.16899999999998</v>
      </c>
      <c r="FX189">
        <v>0</v>
      </c>
      <c r="FY189">
        <v>0</v>
      </c>
      <c r="FZ189">
        <v>252.315</v>
      </c>
      <c r="GA189">
        <v>252.315</v>
      </c>
      <c r="GB189">
        <v>2.6873</v>
      </c>
      <c r="GC189">
        <v>4223.38</v>
      </c>
      <c r="GD189">
        <v>2271.0700000000002</v>
      </c>
      <c r="GE189">
        <v>53.773800000000001</v>
      </c>
      <c r="GF189">
        <v>2.6873</v>
      </c>
      <c r="GG189">
        <v>4223.38</v>
      </c>
      <c r="GH189">
        <v>2248.14</v>
      </c>
      <c r="GI189">
        <v>53.230699999999999</v>
      </c>
      <c r="GJ189">
        <v>0</v>
      </c>
      <c r="GK189">
        <v>0</v>
      </c>
      <c r="GN189" t="s">
        <v>1082</v>
      </c>
    </row>
    <row r="190" spans="1:196" x14ac:dyDescent="0.3">
      <c r="A190" s="110">
        <v>45981.726747685185</v>
      </c>
      <c r="B190" t="s">
        <v>1083</v>
      </c>
      <c r="D190">
        <v>12</v>
      </c>
      <c r="E190">
        <v>1</v>
      </c>
      <c r="F190">
        <v>2100</v>
      </c>
      <c r="G190" t="s">
        <v>452</v>
      </c>
      <c r="H190" t="s">
        <v>453</v>
      </c>
      <c r="I190">
        <v>0.51</v>
      </c>
      <c r="J190">
        <v>1.42</v>
      </c>
      <c r="K190">
        <v>4.57</v>
      </c>
      <c r="L190">
        <v>49</v>
      </c>
      <c r="M190">
        <v>1531.55</v>
      </c>
      <c r="N190">
        <v>176.74199999999999</v>
      </c>
      <c r="O190">
        <v>277.07299999999998</v>
      </c>
      <c r="P190">
        <v>1304.79</v>
      </c>
      <c r="Q190">
        <v>0</v>
      </c>
      <c r="R190">
        <v>-6876.21</v>
      </c>
      <c r="S190">
        <v>0</v>
      </c>
      <c r="T190">
        <v>0</v>
      </c>
      <c r="U190">
        <v>505.55700000000002</v>
      </c>
      <c r="V190">
        <v>935</v>
      </c>
      <c r="W190">
        <v>2025.88</v>
      </c>
      <c r="X190">
        <v>119.621</v>
      </c>
      <c r="Y190">
        <v>1.0978100000000001E-3</v>
      </c>
      <c r="Z190">
        <v>3290.15</v>
      </c>
      <c r="AA190">
        <v>39.826999999999998</v>
      </c>
      <c r="AB190">
        <v>0</v>
      </c>
      <c r="AC190">
        <v>0</v>
      </c>
      <c r="AD190">
        <v>0</v>
      </c>
      <c r="AE190">
        <v>43.1492</v>
      </c>
      <c r="AF190">
        <v>43.1492</v>
      </c>
      <c r="AG190">
        <v>0</v>
      </c>
      <c r="AH190">
        <v>5.87</v>
      </c>
      <c r="AI190">
        <v>0.61</v>
      </c>
      <c r="AJ190">
        <v>0.88</v>
      </c>
      <c r="AK190">
        <v>4.18</v>
      </c>
      <c r="AL190">
        <v>0</v>
      </c>
      <c r="AM190">
        <v>-6.08</v>
      </c>
      <c r="AN190">
        <v>0</v>
      </c>
      <c r="AO190">
        <v>0</v>
      </c>
      <c r="AP190">
        <v>1.75</v>
      </c>
      <c r="AQ190">
        <v>5.43</v>
      </c>
      <c r="AR190">
        <v>6.66</v>
      </c>
      <c r="AS190">
        <v>0.42</v>
      </c>
      <c r="AT190">
        <v>19.72</v>
      </c>
      <c r="AU190">
        <v>11.54</v>
      </c>
      <c r="AV190">
        <v>2.35</v>
      </c>
      <c r="AW190">
        <v>0.11</v>
      </c>
      <c r="AX190">
        <v>0.22</v>
      </c>
      <c r="AY190">
        <v>1.1100000000000001</v>
      </c>
      <c r="AZ190">
        <v>-1.41</v>
      </c>
      <c r="BA190">
        <v>0</v>
      </c>
      <c r="BB190">
        <v>0</v>
      </c>
      <c r="BC190">
        <v>0.5</v>
      </c>
      <c r="BD190">
        <v>2.57</v>
      </c>
      <c r="BE190">
        <v>1.76</v>
      </c>
      <c r="BF190">
        <v>0.12</v>
      </c>
      <c r="BG190">
        <v>7.33</v>
      </c>
      <c r="BH190">
        <v>0.53001699999999996</v>
      </c>
      <c r="BI190">
        <v>8.98032E-3</v>
      </c>
      <c r="BJ190">
        <v>3.1638800000000002E-2</v>
      </c>
      <c r="BK190">
        <v>0.14572499999999999</v>
      </c>
      <c r="BL190">
        <v>0</v>
      </c>
      <c r="BM190">
        <v>-1.1379800000000001E-2</v>
      </c>
      <c r="BN190">
        <v>0</v>
      </c>
      <c r="BO190">
        <v>0</v>
      </c>
      <c r="BP190">
        <v>5.8625900000000002E-2</v>
      </c>
      <c r="BQ190">
        <v>8.6452899999999999E-2</v>
      </c>
      <c r="BR190">
        <v>0.24510499999999999</v>
      </c>
      <c r="BS190">
        <v>2.02483E-2</v>
      </c>
      <c r="BT190">
        <v>1.11541</v>
      </c>
      <c r="BU190">
        <v>0.71636100000000003</v>
      </c>
      <c r="BV190">
        <v>1642.07</v>
      </c>
      <c r="BW190">
        <v>235.41</v>
      </c>
      <c r="BX190">
        <v>277.07299999999998</v>
      </c>
      <c r="BY190">
        <v>1271.28</v>
      </c>
      <c r="BZ190">
        <v>-4222.1400000000003</v>
      </c>
      <c r="CA190">
        <v>505.55700000000002</v>
      </c>
      <c r="CB190">
        <v>940.84699999999998</v>
      </c>
      <c r="CC190">
        <v>2025.88</v>
      </c>
      <c r="CD190">
        <v>119.621</v>
      </c>
      <c r="CE190">
        <v>2795.6</v>
      </c>
      <c r="CF190">
        <v>3425.83</v>
      </c>
      <c r="CG190">
        <v>73.775199999999998</v>
      </c>
      <c r="CH190">
        <v>0</v>
      </c>
      <c r="CI190">
        <v>0</v>
      </c>
      <c r="CJ190">
        <v>43.1492</v>
      </c>
      <c r="CK190">
        <v>43.1492</v>
      </c>
      <c r="CL190">
        <v>0</v>
      </c>
      <c r="CM190">
        <v>6.27</v>
      </c>
      <c r="CN190">
        <v>0.83</v>
      </c>
      <c r="CO190">
        <v>0.88</v>
      </c>
      <c r="CP190">
        <v>4.07</v>
      </c>
      <c r="CQ190">
        <v>-5.18</v>
      </c>
      <c r="CR190">
        <v>1.75</v>
      </c>
      <c r="CS190">
        <v>5.44</v>
      </c>
      <c r="CT190">
        <v>6.66</v>
      </c>
      <c r="CU190">
        <v>0.42</v>
      </c>
      <c r="CV190">
        <v>21.14</v>
      </c>
      <c r="CW190">
        <v>12.05</v>
      </c>
      <c r="CX190">
        <v>2.5</v>
      </c>
      <c r="CY190">
        <v>0.15</v>
      </c>
      <c r="CZ190">
        <v>0.22</v>
      </c>
      <c r="DA190">
        <v>4.95</v>
      </c>
      <c r="DB190">
        <v>-0.87</v>
      </c>
      <c r="DC190">
        <v>0.5</v>
      </c>
      <c r="DD190">
        <v>2.57</v>
      </c>
      <c r="DE190">
        <v>1.76</v>
      </c>
      <c r="DF190">
        <v>0.12</v>
      </c>
      <c r="DG190">
        <v>11.9</v>
      </c>
      <c r="DH190">
        <v>0.546149</v>
      </c>
      <c r="DI190">
        <v>9.0878699999999996E-3</v>
      </c>
      <c r="DJ190">
        <v>3.1638800000000002E-2</v>
      </c>
      <c r="DK190">
        <v>0.14361299999999999</v>
      </c>
      <c r="DL190">
        <v>-6.98747E-3</v>
      </c>
      <c r="DM190">
        <v>5.8625900000000002E-2</v>
      </c>
      <c r="DN190">
        <v>8.6817800000000001E-2</v>
      </c>
      <c r="DO190">
        <v>0.24510499999999999</v>
      </c>
      <c r="DP190">
        <v>2.02483E-2</v>
      </c>
      <c r="DQ190">
        <v>1.1343000000000001</v>
      </c>
      <c r="DR190">
        <v>0.73048900000000005</v>
      </c>
      <c r="DS190" t="s">
        <v>908</v>
      </c>
      <c r="DT190" t="s">
        <v>700</v>
      </c>
      <c r="DU190" t="s">
        <v>909</v>
      </c>
      <c r="DV190" t="s">
        <v>455</v>
      </c>
      <c r="DW190">
        <v>1.88855E-2</v>
      </c>
      <c r="DX190">
        <v>1.41282E-2</v>
      </c>
      <c r="EC190">
        <v>11.54</v>
      </c>
      <c r="ED190">
        <v>0</v>
      </c>
      <c r="EE190">
        <v>12.05</v>
      </c>
      <c r="EF190">
        <v>0</v>
      </c>
      <c r="EG190">
        <v>3.79</v>
      </c>
      <c r="EH190">
        <v>0</v>
      </c>
      <c r="EI190">
        <v>2.93</v>
      </c>
      <c r="EJ190">
        <v>4.8899999999999997</v>
      </c>
      <c r="EK190">
        <v>1</v>
      </c>
      <c r="EL190">
        <v>1.6286099999999999</v>
      </c>
      <c r="EM190">
        <v>4.3765499999999999</v>
      </c>
      <c r="EP190">
        <v>1</v>
      </c>
      <c r="EQ190">
        <v>1</v>
      </c>
      <c r="ER190">
        <v>26.847999999999999</v>
      </c>
      <c r="ES190">
        <v>27.213000000000001</v>
      </c>
      <c r="ET190">
        <v>26.9893</v>
      </c>
      <c r="EU190">
        <v>27.356400000000001</v>
      </c>
      <c r="EV190">
        <v>522.73400000000004</v>
      </c>
      <c r="EW190">
        <v>25.499600000000001</v>
      </c>
      <c r="EX190">
        <v>49.9895</v>
      </c>
      <c r="EY190">
        <v>246.79599999999999</v>
      </c>
      <c r="EZ190">
        <v>0</v>
      </c>
      <c r="FA190">
        <v>-469.98399999999998</v>
      </c>
      <c r="FB190">
        <v>0</v>
      </c>
      <c r="FC190">
        <v>0</v>
      </c>
      <c r="FD190">
        <v>110.404</v>
      </c>
      <c r="FE190">
        <v>156.88800000000001</v>
      </c>
      <c r="FF190">
        <v>391.38499999999999</v>
      </c>
      <c r="FG190">
        <v>27.673200000000001</v>
      </c>
      <c r="FH190">
        <v>1061.3800000000001</v>
      </c>
      <c r="FI190">
        <v>0</v>
      </c>
      <c r="FJ190">
        <v>0</v>
      </c>
      <c r="FK190">
        <v>0</v>
      </c>
      <c r="FL190">
        <v>252.315</v>
      </c>
      <c r="FM190">
        <v>252.315</v>
      </c>
      <c r="FN190">
        <v>280.07100000000003</v>
      </c>
      <c r="FO190">
        <v>16.9802</v>
      </c>
      <c r="FP190">
        <v>24.994700000000002</v>
      </c>
      <c r="FQ190">
        <v>119.75</v>
      </c>
      <c r="FR190">
        <v>-96.193399999999997</v>
      </c>
      <c r="FS190">
        <v>55.201799999999999</v>
      </c>
      <c r="FT190">
        <v>78.835300000000004</v>
      </c>
      <c r="FU190">
        <v>195.69200000000001</v>
      </c>
      <c r="FV190">
        <v>13.836600000000001</v>
      </c>
      <c r="FW190">
        <v>689.16899999999998</v>
      </c>
      <c r="FX190">
        <v>0</v>
      </c>
      <c r="FY190">
        <v>0</v>
      </c>
      <c r="FZ190">
        <v>252.315</v>
      </c>
      <c r="GA190">
        <v>252.315</v>
      </c>
      <c r="GB190">
        <v>4.3765499999999999</v>
      </c>
      <c r="GC190">
        <v>6878.22</v>
      </c>
      <c r="GD190">
        <v>4698.05</v>
      </c>
      <c r="GE190">
        <v>68.303200000000004</v>
      </c>
      <c r="GF190">
        <v>2.6873</v>
      </c>
      <c r="GG190">
        <v>4223.38</v>
      </c>
      <c r="GH190">
        <v>2248.14</v>
      </c>
      <c r="GI190">
        <v>53.230699999999999</v>
      </c>
      <c r="GJ190">
        <v>0</v>
      </c>
      <c r="GK190">
        <v>0</v>
      </c>
      <c r="GN190" t="s">
        <v>1084</v>
      </c>
    </row>
    <row r="191" spans="1:196" x14ac:dyDescent="0.3">
      <c r="A191" s="110">
        <v>45981.72755787037</v>
      </c>
      <c r="B191" t="s">
        <v>1085</v>
      </c>
      <c r="D191">
        <v>12</v>
      </c>
      <c r="E191">
        <v>1</v>
      </c>
      <c r="F191">
        <v>2100</v>
      </c>
      <c r="G191" t="s">
        <v>452</v>
      </c>
      <c r="H191" t="s">
        <v>456</v>
      </c>
      <c r="I191">
        <v>0.51</v>
      </c>
      <c r="J191">
        <v>-7.0000000000000007E-2</v>
      </c>
      <c r="K191">
        <v>3.8</v>
      </c>
      <c r="L191">
        <v>49</v>
      </c>
      <c r="M191">
        <v>1531.55</v>
      </c>
      <c r="N191">
        <v>176.74199999999999</v>
      </c>
      <c r="O191">
        <v>277.07299999999998</v>
      </c>
      <c r="P191">
        <v>1304.79</v>
      </c>
      <c r="Q191">
        <v>0</v>
      </c>
      <c r="R191">
        <v>-3142.29</v>
      </c>
      <c r="S191">
        <v>0</v>
      </c>
      <c r="T191">
        <v>0</v>
      </c>
      <c r="U191">
        <v>505.55700000000002</v>
      </c>
      <c r="V191">
        <v>935</v>
      </c>
      <c r="W191">
        <v>2025.88</v>
      </c>
      <c r="X191">
        <v>119.621</v>
      </c>
      <c r="Y191">
        <v>3733.92</v>
      </c>
      <c r="Z191">
        <v>3290.15</v>
      </c>
      <c r="AA191">
        <v>39.826999999999998</v>
      </c>
      <c r="AB191">
        <v>0</v>
      </c>
      <c r="AC191">
        <v>0</v>
      </c>
      <c r="AD191">
        <v>0</v>
      </c>
      <c r="AE191">
        <v>43.1492</v>
      </c>
      <c r="AF191">
        <v>43.1492</v>
      </c>
      <c r="AG191">
        <v>0</v>
      </c>
      <c r="AH191">
        <v>5.87</v>
      </c>
      <c r="AI191">
        <v>0.61</v>
      </c>
      <c r="AJ191">
        <v>0.88</v>
      </c>
      <c r="AK191">
        <v>4.18</v>
      </c>
      <c r="AL191">
        <v>0</v>
      </c>
      <c r="AM191">
        <v>-4.59</v>
      </c>
      <c r="AN191">
        <v>0</v>
      </c>
      <c r="AO191">
        <v>0</v>
      </c>
      <c r="AP191">
        <v>1.75</v>
      </c>
      <c r="AQ191">
        <v>5.43</v>
      </c>
      <c r="AR191">
        <v>6.66</v>
      </c>
      <c r="AS191">
        <v>0.42</v>
      </c>
      <c r="AT191">
        <v>21.21</v>
      </c>
      <c r="AU191">
        <v>11.54</v>
      </c>
      <c r="AV191">
        <v>2.35</v>
      </c>
      <c r="AW191">
        <v>0.11</v>
      </c>
      <c r="AX191">
        <v>0.22</v>
      </c>
      <c r="AY191">
        <v>1.1100000000000001</v>
      </c>
      <c r="AZ191">
        <v>-0.64</v>
      </c>
      <c r="BA191">
        <v>0</v>
      </c>
      <c r="BB191">
        <v>0</v>
      </c>
      <c r="BC191">
        <v>0.5</v>
      </c>
      <c r="BD191">
        <v>2.57</v>
      </c>
      <c r="BE191">
        <v>1.76</v>
      </c>
      <c r="BF191">
        <v>0.12</v>
      </c>
      <c r="BG191">
        <v>8.1</v>
      </c>
      <c r="BH191">
        <v>0.53001699999999996</v>
      </c>
      <c r="BI191">
        <v>8.98032E-3</v>
      </c>
      <c r="BJ191">
        <v>3.1638800000000002E-2</v>
      </c>
      <c r="BK191">
        <v>0.14572499999999999</v>
      </c>
      <c r="BL191">
        <v>0</v>
      </c>
      <c r="BM191">
        <v>-5.2003700000000002E-3</v>
      </c>
      <c r="BN191">
        <v>0</v>
      </c>
      <c r="BO191">
        <v>0</v>
      </c>
      <c r="BP191">
        <v>5.8625900000000002E-2</v>
      </c>
      <c r="BQ191">
        <v>8.6452899999999999E-2</v>
      </c>
      <c r="BR191">
        <v>0.24510499999999999</v>
      </c>
      <c r="BS191">
        <v>2.02483E-2</v>
      </c>
      <c r="BT191">
        <v>1.1215900000000001</v>
      </c>
      <c r="BU191">
        <v>0.71636100000000003</v>
      </c>
      <c r="BV191">
        <v>1642.07</v>
      </c>
      <c r="BW191">
        <v>235.41</v>
      </c>
      <c r="BX191">
        <v>277.07299999999998</v>
      </c>
      <c r="BY191">
        <v>1271.28</v>
      </c>
      <c r="BZ191">
        <v>-4222.1400000000003</v>
      </c>
      <c r="CA191">
        <v>505.55700000000002</v>
      </c>
      <c r="CB191">
        <v>940.84699999999998</v>
      </c>
      <c r="CC191">
        <v>2025.88</v>
      </c>
      <c r="CD191">
        <v>119.621</v>
      </c>
      <c r="CE191">
        <v>2795.6</v>
      </c>
      <c r="CF191">
        <v>3425.83</v>
      </c>
      <c r="CG191">
        <v>73.775199999999998</v>
      </c>
      <c r="CH191">
        <v>0</v>
      </c>
      <c r="CI191">
        <v>0</v>
      </c>
      <c r="CJ191">
        <v>43.1492</v>
      </c>
      <c r="CK191">
        <v>43.1492</v>
      </c>
      <c r="CL191">
        <v>0</v>
      </c>
      <c r="CM191">
        <v>6.27</v>
      </c>
      <c r="CN191">
        <v>0.83</v>
      </c>
      <c r="CO191">
        <v>0.88</v>
      </c>
      <c r="CP191">
        <v>4.07</v>
      </c>
      <c r="CQ191">
        <v>-5.18</v>
      </c>
      <c r="CR191">
        <v>1.75</v>
      </c>
      <c r="CS191">
        <v>5.44</v>
      </c>
      <c r="CT191">
        <v>6.66</v>
      </c>
      <c r="CU191">
        <v>0.42</v>
      </c>
      <c r="CV191">
        <v>21.14</v>
      </c>
      <c r="CW191">
        <v>12.05</v>
      </c>
      <c r="CX191">
        <v>2.5</v>
      </c>
      <c r="CY191">
        <v>0.15</v>
      </c>
      <c r="CZ191">
        <v>0.22</v>
      </c>
      <c r="DA191">
        <v>4.95</v>
      </c>
      <c r="DB191">
        <v>-0.87</v>
      </c>
      <c r="DC191">
        <v>0.5</v>
      </c>
      <c r="DD191">
        <v>2.57</v>
      </c>
      <c r="DE191">
        <v>1.76</v>
      </c>
      <c r="DF191">
        <v>0.12</v>
      </c>
      <c r="DG191">
        <v>11.9</v>
      </c>
      <c r="DH191">
        <v>0.546149</v>
      </c>
      <c r="DI191">
        <v>9.0878699999999996E-3</v>
      </c>
      <c r="DJ191">
        <v>3.1638800000000002E-2</v>
      </c>
      <c r="DK191">
        <v>0.14361299999999999</v>
      </c>
      <c r="DL191">
        <v>-6.98747E-3</v>
      </c>
      <c r="DM191">
        <v>5.8625900000000002E-2</v>
      </c>
      <c r="DN191">
        <v>8.6817800000000001E-2</v>
      </c>
      <c r="DO191">
        <v>0.24510499999999999</v>
      </c>
      <c r="DP191">
        <v>2.02483E-2</v>
      </c>
      <c r="DQ191">
        <v>1.1343000000000001</v>
      </c>
      <c r="DR191">
        <v>0.73048900000000005</v>
      </c>
      <c r="DS191" t="s">
        <v>908</v>
      </c>
      <c r="DT191" t="s">
        <v>700</v>
      </c>
      <c r="DU191" t="s">
        <v>909</v>
      </c>
      <c r="DV191" t="s">
        <v>455</v>
      </c>
      <c r="DW191">
        <v>1.2706E-2</v>
      </c>
      <c r="DX191">
        <v>1.41282E-2</v>
      </c>
      <c r="EC191">
        <v>11.54</v>
      </c>
      <c r="ED191">
        <v>0</v>
      </c>
      <c r="EE191">
        <v>12.05</v>
      </c>
      <c r="EF191">
        <v>0</v>
      </c>
      <c r="EG191">
        <v>3.79</v>
      </c>
      <c r="EH191">
        <v>0</v>
      </c>
      <c r="EI191">
        <v>2.93</v>
      </c>
      <c r="EJ191">
        <v>4.8899999999999997</v>
      </c>
      <c r="EK191">
        <v>1</v>
      </c>
      <c r="EL191">
        <v>0.74424100000000004</v>
      </c>
      <c r="EM191">
        <v>2</v>
      </c>
      <c r="EP191">
        <v>1</v>
      </c>
      <c r="EQ191">
        <v>1</v>
      </c>
      <c r="ER191">
        <v>26.847999999999999</v>
      </c>
      <c r="ES191">
        <v>27.213000000000001</v>
      </c>
      <c r="ET191">
        <v>26.9893</v>
      </c>
      <c r="EU191">
        <v>27.356400000000001</v>
      </c>
      <c r="EV191">
        <v>522.73400000000004</v>
      </c>
      <c r="EW191">
        <v>25.499600000000001</v>
      </c>
      <c r="EX191">
        <v>49.9895</v>
      </c>
      <c r="EY191">
        <v>246.79599999999999</v>
      </c>
      <c r="EZ191">
        <v>0</v>
      </c>
      <c r="FA191">
        <v>-214.773</v>
      </c>
      <c r="FB191">
        <v>0</v>
      </c>
      <c r="FC191">
        <v>0</v>
      </c>
      <c r="FD191">
        <v>110.404</v>
      </c>
      <c r="FE191">
        <v>156.88800000000001</v>
      </c>
      <c r="FF191">
        <v>391.38499999999999</v>
      </c>
      <c r="FG191">
        <v>27.673200000000001</v>
      </c>
      <c r="FH191">
        <v>1316.59</v>
      </c>
      <c r="FI191">
        <v>0</v>
      </c>
      <c r="FJ191">
        <v>0</v>
      </c>
      <c r="FK191">
        <v>0</v>
      </c>
      <c r="FL191">
        <v>252.315</v>
      </c>
      <c r="FM191">
        <v>252.315</v>
      </c>
      <c r="FN191">
        <v>280.07100000000003</v>
      </c>
      <c r="FO191">
        <v>16.9802</v>
      </c>
      <c r="FP191">
        <v>24.994700000000002</v>
      </c>
      <c r="FQ191">
        <v>119.75</v>
      </c>
      <c r="FR191">
        <v>-96.193399999999997</v>
      </c>
      <c r="FS191">
        <v>55.201799999999999</v>
      </c>
      <c r="FT191">
        <v>78.835300000000004</v>
      </c>
      <c r="FU191">
        <v>195.69200000000001</v>
      </c>
      <c r="FV191">
        <v>13.836600000000001</v>
      </c>
      <c r="FW191">
        <v>689.16899999999998</v>
      </c>
      <c r="FX191">
        <v>0</v>
      </c>
      <c r="FY191">
        <v>0</v>
      </c>
      <c r="FZ191">
        <v>252.315</v>
      </c>
      <c r="GA191">
        <v>252.315</v>
      </c>
      <c r="GB191">
        <v>2</v>
      </c>
      <c r="GC191">
        <v>3143.22</v>
      </c>
      <c r="GD191">
        <v>1349.76</v>
      </c>
      <c r="GE191">
        <v>42.941899999999997</v>
      </c>
      <c r="GF191">
        <v>2.6873</v>
      </c>
      <c r="GG191">
        <v>4223.38</v>
      </c>
      <c r="GH191">
        <v>2248.14</v>
      </c>
      <c r="GI191">
        <v>53.230699999999999</v>
      </c>
      <c r="GJ191">
        <v>0</v>
      </c>
      <c r="GK191">
        <v>0</v>
      </c>
      <c r="GN191" t="s">
        <v>1086</v>
      </c>
    </row>
    <row r="192" spans="1:196" x14ac:dyDescent="0.3">
      <c r="A192" s="110">
        <v>45981.728321759256</v>
      </c>
      <c r="B192" t="s">
        <v>1087</v>
      </c>
      <c r="D192">
        <v>12</v>
      </c>
      <c r="E192">
        <v>1</v>
      </c>
      <c r="F192">
        <v>2100</v>
      </c>
      <c r="G192" t="s">
        <v>452</v>
      </c>
      <c r="H192" t="s">
        <v>453</v>
      </c>
      <c r="I192">
        <v>0.51</v>
      </c>
      <c r="J192">
        <v>0.47</v>
      </c>
      <c r="K192">
        <v>4.03</v>
      </c>
      <c r="L192">
        <v>49</v>
      </c>
      <c r="M192">
        <v>1531.55</v>
      </c>
      <c r="N192">
        <v>176.74199999999999</v>
      </c>
      <c r="O192">
        <v>277.07299999999998</v>
      </c>
      <c r="P192">
        <v>1304.79</v>
      </c>
      <c r="Q192">
        <v>0</v>
      </c>
      <c r="R192">
        <v>-4235.38</v>
      </c>
      <c r="S192">
        <v>0</v>
      </c>
      <c r="T192">
        <v>0</v>
      </c>
      <c r="U192">
        <v>505.55700000000002</v>
      </c>
      <c r="V192">
        <v>935</v>
      </c>
      <c r="W192">
        <v>2025.88</v>
      </c>
      <c r="X192">
        <v>119.621</v>
      </c>
      <c r="Y192">
        <v>2640.83</v>
      </c>
      <c r="Z192">
        <v>3290.15</v>
      </c>
      <c r="AA192">
        <v>39.826999999999998</v>
      </c>
      <c r="AB192">
        <v>0</v>
      </c>
      <c r="AC192">
        <v>0</v>
      </c>
      <c r="AD192">
        <v>0</v>
      </c>
      <c r="AE192">
        <v>43.1492</v>
      </c>
      <c r="AF192">
        <v>43.1492</v>
      </c>
      <c r="AG192">
        <v>0</v>
      </c>
      <c r="AH192">
        <v>5.87</v>
      </c>
      <c r="AI192">
        <v>0.61</v>
      </c>
      <c r="AJ192">
        <v>0.88</v>
      </c>
      <c r="AK192">
        <v>4.18</v>
      </c>
      <c r="AL192">
        <v>0</v>
      </c>
      <c r="AM192">
        <v>-5.13</v>
      </c>
      <c r="AN192">
        <v>0</v>
      </c>
      <c r="AO192">
        <v>0</v>
      </c>
      <c r="AP192">
        <v>1.75</v>
      </c>
      <c r="AQ192">
        <v>5.43</v>
      </c>
      <c r="AR192">
        <v>6.66</v>
      </c>
      <c r="AS192">
        <v>0.42</v>
      </c>
      <c r="AT192">
        <v>20.67</v>
      </c>
      <c r="AU192">
        <v>11.54</v>
      </c>
      <c r="AV192">
        <v>2.35</v>
      </c>
      <c r="AW192">
        <v>0.11</v>
      </c>
      <c r="AX192">
        <v>0.22</v>
      </c>
      <c r="AY192">
        <v>1.1100000000000001</v>
      </c>
      <c r="AZ192">
        <v>-0.87</v>
      </c>
      <c r="BA192">
        <v>0</v>
      </c>
      <c r="BB192">
        <v>0</v>
      </c>
      <c r="BC192">
        <v>0.5</v>
      </c>
      <c r="BD192">
        <v>2.57</v>
      </c>
      <c r="BE192">
        <v>1.76</v>
      </c>
      <c r="BF192">
        <v>0.12</v>
      </c>
      <c r="BG192">
        <v>7.87</v>
      </c>
      <c r="BH192">
        <v>0.53001699999999996</v>
      </c>
      <c r="BI192">
        <v>8.98032E-3</v>
      </c>
      <c r="BJ192">
        <v>3.1638800000000002E-2</v>
      </c>
      <c r="BK192">
        <v>0.14572499999999999</v>
      </c>
      <c r="BL192">
        <v>0</v>
      </c>
      <c r="BM192">
        <v>-6.9700200000000004E-3</v>
      </c>
      <c r="BN192">
        <v>0</v>
      </c>
      <c r="BO192">
        <v>0</v>
      </c>
      <c r="BP192">
        <v>5.8625900000000002E-2</v>
      </c>
      <c r="BQ192">
        <v>8.6452899999999999E-2</v>
      </c>
      <c r="BR192">
        <v>0.24510499999999999</v>
      </c>
      <c r="BS192">
        <v>2.02483E-2</v>
      </c>
      <c r="BT192">
        <v>1.11982</v>
      </c>
      <c r="BU192">
        <v>0.71636100000000003</v>
      </c>
      <c r="BV192">
        <v>1642.07</v>
      </c>
      <c r="BW192">
        <v>235.41</v>
      </c>
      <c r="BX192">
        <v>277.07299999999998</v>
      </c>
      <c r="BY192">
        <v>1271.28</v>
      </c>
      <c r="BZ192">
        <v>-4222.1400000000003</v>
      </c>
      <c r="CA192">
        <v>505.55700000000002</v>
      </c>
      <c r="CB192">
        <v>940.84699999999998</v>
      </c>
      <c r="CC192">
        <v>2025.88</v>
      </c>
      <c r="CD192">
        <v>119.621</v>
      </c>
      <c r="CE192">
        <v>2795.6</v>
      </c>
      <c r="CF192">
        <v>3425.83</v>
      </c>
      <c r="CG192">
        <v>73.775199999999998</v>
      </c>
      <c r="CH192">
        <v>0</v>
      </c>
      <c r="CI192">
        <v>0</v>
      </c>
      <c r="CJ192">
        <v>43.1492</v>
      </c>
      <c r="CK192">
        <v>43.1492</v>
      </c>
      <c r="CL192">
        <v>0</v>
      </c>
      <c r="CM192">
        <v>6.27</v>
      </c>
      <c r="CN192">
        <v>0.83</v>
      </c>
      <c r="CO192">
        <v>0.88</v>
      </c>
      <c r="CP192">
        <v>4.07</v>
      </c>
      <c r="CQ192">
        <v>-5.18</v>
      </c>
      <c r="CR192">
        <v>1.75</v>
      </c>
      <c r="CS192">
        <v>5.44</v>
      </c>
      <c r="CT192">
        <v>6.66</v>
      </c>
      <c r="CU192">
        <v>0.42</v>
      </c>
      <c r="CV192">
        <v>21.14</v>
      </c>
      <c r="CW192">
        <v>12.05</v>
      </c>
      <c r="CX192">
        <v>2.5</v>
      </c>
      <c r="CY192">
        <v>0.15</v>
      </c>
      <c r="CZ192">
        <v>0.22</v>
      </c>
      <c r="DA192">
        <v>4.95</v>
      </c>
      <c r="DB192">
        <v>-0.87</v>
      </c>
      <c r="DC192">
        <v>0.5</v>
      </c>
      <c r="DD192">
        <v>2.57</v>
      </c>
      <c r="DE192">
        <v>1.76</v>
      </c>
      <c r="DF192">
        <v>0.12</v>
      </c>
      <c r="DG192">
        <v>11.9</v>
      </c>
      <c r="DH192">
        <v>0.546149</v>
      </c>
      <c r="DI192">
        <v>9.0878699999999996E-3</v>
      </c>
      <c r="DJ192">
        <v>3.1638800000000002E-2</v>
      </c>
      <c r="DK192">
        <v>0.14361299999999999</v>
      </c>
      <c r="DL192">
        <v>-6.98747E-3</v>
      </c>
      <c r="DM192">
        <v>5.8625900000000002E-2</v>
      </c>
      <c r="DN192">
        <v>8.6817800000000001E-2</v>
      </c>
      <c r="DO192">
        <v>0.24510499999999999</v>
      </c>
      <c r="DP192">
        <v>2.02483E-2</v>
      </c>
      <c r="DQ192">
        <v>1.1343000000000001</v>
      </c>
      <c r="DR192">
        <v>0.73048900000000005</v>
      </c>
      <c r="DS192" t="s">
        <v>908</v>
      </c>
      <c r="DT192" t="s">
        <v>700</v>
      </c>
      <c r="DU192" t="s">
        <v>909</v>
      </c>
      <c r="DV192" t="s">
        <v>455</v>
      </c>
      <c r="DW192">
        <v>1.4475699999999999E-2</v>
      </c>
      <c r="DX192">
        <v>1.41282E-2</v>
      </c>
      <c r="EC192">
        <v>11.54</v>
      </c>
      <c r="ED192">
        <v>0</v>
      </c>
      <c r="EE192">
        <v>12.05</v>
      </c>
      <c r="EF192">
        <v>0</v>
      </c>
      <c r="EG192">
        <v>3.79</v>
      </c>
      <c r="EH192">
        <v>0</v>
      </c>
      <c r="EI192">
        <v>2.93</v>
      </c>
      <c r="EJ192">
        <v>4.8899999999999997</v>
      </c>
      <c r="EK192">
        <v>1</v>
      </c>
      <c r="EL192">
        <v>1</v>
      </c>
      <c r="EM192">
        <v>2.6873</v>
      </c>
      <c r="EP192">
        <v>1</v>
      </c>
      <c r="EQ192">
        <v>1</v>
      </c>
      <c r="ER192">
        <v>26.847999999999999</v>
      </c>
      <c r="ES192">
        <v>27.213000000000001</v>
      </c>
      <c r="ET192">
        <v>26.9893</v>
      </c>
      <c r="EU192">
        <v>27.356400000000001</v>
      </c>
      <c r="EV192">
        <v>522.73400000000004</v>
      </c>
      <c r="EW192">
        <v>25.499600000000001</v>
      </c>
      <c r="EX192">
        <v>49.9895</v>
      </c>
      <c r="EY192">
        <v>246.79599999999999</v>
      </c>
      <c r="EZ192">
        <v>0</v>
      </c>
      <c r="FA192">
        <v>-288.92899999999997</v>
      </c>
      <c r="FB192">
        <v>0</v>
      </c>
      <c r="FC192">
        <v>0</v>
      </c>
      <c r="FD192">
        <v>110.404</v>
      </c>
      <c r="FE192">
        <v>156.88800000000001</v>
      </c>
      <c r="FF192">
        <v>391.38499999999999</v>
      </c>
      <c r="FG192">
        <v>27.673200000000001</v>
      </c>
      <c r="FH192">
        <v>1242.44</v>
      </c>
      <c r="FI192">
        <v>0</v>
      </c>
      <c r="FJ192">
        <v>0</v>
      </c>
      <c r="FK192">
        <v>0</v>
      </c>
      <c r="FL192">
        <v>252.315</v>
      </c>
      <c r="FM192">
        <v>252.315</v>
      </c>
      <c r="FN192">
        <v>280.07100000000003</v>
      </c>
      <c r="FO192">
        <v>16.9802</v>
      </c>
      <c r="FP192">
        <v>24.994700000000002</v>
      </c>
      <c r="FQ192">
        <v>119.75</v>
      </c>
      <c r="FR192">
        <v>-96.193399999999997</v>
      </c>
      <c r="FS192">
        <v>55.201799999999999</v>
      </c>
      <c r="FT192">
        <v>78.835300000000004</v>
      </c>
      <c r="FU192">
        <v>195.69200000000001</v>
      </c>
      <c r="FV192">
        <v>13.836600000000001</v>
      </c>
      <c r="FW192">
        <v>689.16899999999998</v>
      </c>
      <c r="FX192">
        <v>0</v>
      </c>
      <c r="FY192">
        <v>0</v>
      </c>
      <c r="FZ192">
        <v>252.315</v>
      </c>
      <c r="GA192">
        <v>252.315</v>
      </c>
      <c r="GB192">
        <v>2.6873</v>
      </c>
      <c r="GC192">
        <v>4236.62</v>
      </c>
      <c r="GD192">
        <v>2284.77</v>
      </c>
      <c r="GE192">
        <v>53.929000000000002</v>
      </c>
      <c r="GF192">
        <v>2.6873</v>
      </c>
      <c r="GG192">
        <v>4223.38</v>
      </c>
      <c r="GH192">
        <v>2248.14</v>
      </c>
      <c r="GI192">
        <v>53.230699999999999</v>
      </c>
      <c r="GJ192">
        <v>0</v>
      </c>
      <c r="GK192">
        <v>0</v>
      </c>
      <c r="GN192" t="s">
        <v>1088</v>
      </c>
    </row>
    <row r="193" spans="1:196" x14ac:dyDescent="0.3">
      <c r="A193" s="110">
        <v>45981.729131944441</v>
      </c>
      <c r="B193" t="s">
        <v>1089</v>
      </c>
      <c r="D193">
        <v>12</v>
      </c>
      <c r="E193">
        <v>1</v>
      </c>
      <c r="F193">
        <v>2100</v>
      </c>
      <c r="G193" t="s">
        <v>452</v>
      </c>
      <c r="H193" t="s">
        <v>453</v>
      </c>
      <c r="I193">
        <v>0.51</v>
      </c>
      <c r="J193">
        <v>1.72</v>
      </c>
      <c r="K193">
        <v>4.46</v>
      </c>
      <c r="L193">
        <v>49</v>
      </c>
      <c r="M193">
        <v>1531.55</v>
      </c>
      <c r="N193">
        <v>176.74199999999999</v>
      </c>
      <c r="O193">
        <v>277.07299999999998</v>
      </c>
      <c r="P193">
        <v>1304.79</v>
      </c>
      <c r="Q193">
        <v>0</v>
      </c>
      <c r="R193">
        <v>-5345.93</v>
      </c>
      <c r="S193">
        <v>0</v>
      </c>
      <c r="T193">
        <v>0</v>
      </c>
      <c r="U193">
        <v>505.55700000000002</v>
      </c>
      <c r="V193">
        <v>935</v>
      </c>
      <c r="W193">
        <v>2025.88</v>
      </c>
      <c r="X193">
        <v>119.621</v>
      </c>
      <c r="Y193">
        <v>1530.28</v>
      </c>
      <c r="Z193">
        <v>3290.15</v>
      </c>
      <c r="AA193">
        <v>39.826999999999998</v>
      </c>
      <c r="AB193">
        <v>0</v>
      </c>
      <c r="AC193">
        <v>0</v>
      </c>
      <c r="AD193">
        <v>0</v>
      </c>
      <c r="AE193">
        <v>43.1492</v>
      </c>
      <c r="AF193">
        <v>43.1492</v>
      </c>
      <c r="AG193">
        <v>0</v>
      </c>
      <c r="AH193">
        <v>5.87</v>
      </c>
      <c r="AI193">
        <v>0.61</v>
      </c>
      <c r="AJ193">
        <v>0.88</v>
      </c>
      <c r="AK193">
        <v>4.18</v>
      </c>
      <c r="AL193">
        <v>0</v>
      </c>
      <c r="AM193">
        <v>-6.38</v>
      </c>
      <c r="AN193">
        <v>0</v>
      </c>
      <c r="AO193">
        <v>0</v>
      </c>
      <c r="AP193">
        <v>1.75</v>
      </c>
      <c r="AQ193">
        <v>5.43</v>
      </c>
      <c r="AR193">
        <v>6.66</v>
      </c>
      <c r="AS193">
        <v>0.42</v>
      </c>
      <c r="AT193">
        <v>19.420000000000002</v>
      </c>
      <c r="AU193">
        <v>11.54</v>
      </c>
      <c r="AV193">
        <v>2.35</v>
      </c>
      <c r="AW193">
        <v>0.11</v>
      </c>
      <c r="AX193">
        <v>0.22</v>
      </c>
      <c r="AY193">
        <v>1.1100000000000001</v>
      </c>
      <c r="AZ193">
        <v>-1.3</v>
      </c>
      <c r="BA193">
        <v>0</v>
      </c>
      <c r="BB193">
        <v>0</v>
      </c>
      <c r="BC193">
        <v>0.5</v>
      </c>
      <c r="BD193">
        <v>2.57</v>
      </c>
      <c r="BE193">
        <v>1.76</v>
      </c>
      <c r="BF193">
        <v>0.12</v>
      </c>
      <c r="BG193">
        <v>7.44</v>
      </c>
      <c r="BH193">
        <v>0.53001699999999996</v>
      </c>
      <c r="BI193">
        <v>8.98032E-3</v>
      </c>
      <c r="BJ193">
        <v>3.1638800000000002E-2</v>
      </c>
      <c r="BK193">
        <v>0.14572499999999999</v>
      </c>
      <c r="BL193">
        <v>0</v>
      </c>
      <c r="BM193">
        <v>-1.49012E-2</v>
      </c>
      <c r="BN193">
        <v>0</v>
      </c>
      <c r="BO193">
        <v>0</v>
      </c>
      <c r="BP193">
        <v>5.8625900000000002E-2</v>
      </c>
      <c r="BQ193">
        <v>8.6452899999999999E-2</v>
      </c>
      <c r="BR193">
        <v>0.24510499999999999</v>
      </c>
      <c r="BS193">
        <v>2.02483E-2</v>
      </c>
      <c r="BT193">
        <v>1.11189</v>
      </c>
      <c r="BU193">
        <v>0.71636100000000003</v>
      </c>
      <c r="BV193">
        <v>1642.07</v>
      </c>
      <c r="BW193">
        <v>235.41</v>
      </c>
      <c r="BX193">
        <v>277.07299999999998</v>
      </c>
      <c r="BY193">
        <v>1271.28</v>
      </c>
      <c r="BZ193">
        <v>-4222.1400000000003</v>
      </c>
      <c r="CA193">
        <v>505.55700000000002</v>
      </c>
      <c r="CB193">
        <v>940.84699999999998</v>
      </c>
      <c r="CC193">
        <v>2025.88</v>
      </c>
      <c r="CD193">
        <v>119.621</v>
      </c>
      <c r="CE193">
        <v>2795.6</v>
      </c>
      <c r="CF193">
        <v>3425.83</v>
      </c>
      <c r="CG193">
        <v>73.775199999999998</v>
      </c>
      <c r="CH193">
        <v>0</v>
      </c>
      <c r="CI193">
        <v>0</v>
      </c>
      <c r="CJ193">
        <v>43.1492</v>
      </c>
      <c r="CK193">
        <v>43.1492</v>
      </c>
      <c r="CL193">
        <v>0</v>
      </c>
      <c r="CM193">
        <v>6.27</v>
      </c>
      <c r="CN193">
        <v>0.83</v>
      </c>
      <c r="CO193">
        <v>0.88</v>
      </c>
      <c r="CP193">
        <v>4.07</v>
      </c>
      <c r="CQ193">
        <v>-5.18</v>
      </c>
      <c r="CR193">
        <v>1.75</v>
      </c>
      <c r="CS193">
        <v>5.44</v>
      </c>
      <c r="CT193">
        <v>6.66</v>
      </c>
      <c r="CU193">
        <v>0.42</v>
      </c>
      <c r="CV193">
        <v>21.14</v>
      </c>
      <c r="CW193">
        <v>12.05</v>
      </c>
      <c r="CX193">
        <v>2.5</v>
      </c>
      <c r="CY193">
        <v>0.15</v>
      </c>
      <c r="CZ193">
        <v>0.22</v>
      </c>
      <c r="DA193">
        <v>4.95</v>
      </c>
      <c r="DB193">
        <v>-0.87</v>
      </c>
      <c r="DC193">
        <v>0.5</v>
      </c>
      <c r="DD193">
        <v>2.57</v>
      </c>
      <c r="DE193">
        <v>1.76</v>
      </c>
      <c r="DF193">
        <v>0.12</v>
      </c>
      <c r="DG193">
        <v>11.9</v>
      </c>
      <c r="DH193">
        <v>0.546149</v>
      </c>
      <c r="DI193">
        <v>9.0878699999999996E-3</v>
      </c>
      <c r="DJ193">
        <v>3.1638800000000002E-2</v>
      </c>
      <c r="DK193">
        <v>0.14361299999999999</v>
      </c>
      <c r="DL193">
        <v>-6.98747E-3</v>
      </c>
      <c r="DM193">
        <v>5.8625900000000002E-2</v>
      </c>
      <c r="DN193">
        <v>8.6817800000000001E-2</v>
      </c>
      <c r="DO193">
        <v>0.24510499999999999</v>
      </c>
      <c r="DP193">
        <v>2.02483E-2</v>
      </c>
      <c r="DQ193">
        <v>1.1343000000000001</v>
      </c>
      <c r="DR193">
        <v>0.73048900000000005</v>
      </c>
      <c r="DS193" t="s">
        <v>908</v>
      </c>
      <c r="DT193" t="s">
        <v>700</v>
      </c>
      <c r="DU193" t="s">
        <v>909</v>
      </c>
      <c r="DV193" t="s">
        <v>455</v>
      </c>
      <c r="DW193">
        <v>2.24069E-2</v>
      </c>
      <c r="DX193">
        <v>1.41282E-2</v>
      </c>
      <c r="EC193">
        <v>11.54</v>
      </c>
      <c r="ED193">
        <v>0</v>
      </c>
      <c r="EE193">
        <v>12.05</v>
      </c>
      <c r="EF193">
        <v>0</v>
      </c>
      <c r="EG193">
        <v>3.79</v>
      </c>
      <c r="EH193">
        <v>0</v>
      </c>
      <c r="EI193">
        <v>2.93</v>
      </c>
      <c r="EJ193">
        <v>4.8899999999999997</v>
      </c>
      <c r="EK193">
        <v>1</v>
      </c>
      <c r="EL193">
        <v>1</v>
      </c>
      <c r="EM193">
        <v>2.6873</v>
      </c>
      <c r="EP193">
        <v>1</v>
      </c>
      <c r="EQ193">
        <v>1</v>
      </c>
      <c r="ER193">
        <v>26.847999999999999</v>
      </c>
      <c r="ES193">
        <v>27.213000000000001</v>
      </c>
      <c r="ET193">
        <v>26.9893</v>
      </c>
      <c r="EU193">
        <v>27.356400000000001</v>
      </c>
      <c r="EV193">
        <v>522.73400000000004</v>
      </c>
      <c r="EW193">
        <v>25.499600000000001</v>
      </c>
      <c r="EX193">
        <v>49.9895</v>
      </c>
      <c r="EY193">
        <v>246.79599999999999</v>
      </c>
      <c r="EZ193">
        <v>0</v>
      </c>
      <c r="FA193">
        <v>-432.73700000000002</v>
      </c>
      <c r="FB193">
        <v>0</v>
      </c>
      <c r="FC193">
        <v>0</v>
      </c>
      <c r="FD193">
        <v>110.404</v>
      </c>
      <c r="FE193">
        <v>156.88800000000001</v>
      </c>
      <c r="FF193">
        <v>391.38499999999999</v>
      </c>
      <c r="FG193">
        <v>27.673200000000001</v>
      </c>
      <c r="FH193">
        <v>1098.6300000000001</v>
      </c>
      <c r="FI193">
        <v>0</v>
      </c>
      <c r="FJ193">
        <v>0</v>
      </c>
      <c r="FK193">
        <v>0</v>
      </c>
      <c r="FL193">
        <v>252.315</v>
      </c>
      <c r="FM193">
        <v>252.315</v>
      </c>
      <c r="FN193">
        <v>280.07100000000003</v>
      </c>
      <c r="FO193">
        <v>16.9802</v>
      </c>
      <c r="FP193">
        <v>24.994700000000002</v>
      </c>
      <c r="FQ193">
        <v>119.75</v>
      </c>
      <c r="FR193">
        <v>-96.193399999999997</v>
      </c>
      <c r="FS193">
        <v>55.201799999999999</v>
      </c>
      <c r="FT193">
        <v>78.835300000000004</v>
      </c>
      <c r="FU193">
        <v>195.69200000000001</v>
      </c>
      <c r="FV193">
        <v>13.836600000000001</v>
      </c>
      <c r="FW193">
        <v>689.16899999999998</v>
      </c>
      <c r="FX193">
        <v>0</v>
      </c>
      <c r="FY193">
        <v>0</v>
      </c>
      <c r="FZ193">
        <v>252.315</v>
      </c>
      <c r="GA193">
        <v>252.315</v>
      </c>
      <c r="GB193">
        <v>2.6873</v>
      </c>
      <c r="GC193">
        <v>5347.49</v>
      </c>
      <c r="GD193">
        <v>2994.45</v>
      </c>
      <c r="GE193">
        <v>55.997300000000003</v>
      </c>
      <c r="GF193">
        <v>2.6873</v>
      </c>
      <c r="GG193">
        <v>4223.38</v>
      </c>
      <c r="GH193">
        <v>2248.14</v>
      </c>
      <c r="GI193">
        <v>53.230699999999999</v>
      </c>
      <c r="GJ193">
        <v>0</v>
      </c>
      <c r="GK193">
        <v>0</v>
      </c>
      <c r="GN193" t="s">
        <v>1090</v>
      </c>
    </row>
    <row r="194" spans="1:196" x14ac:dyDescent="0.3">
      <c r="A194" s="110">
        <v>45981.729895833334</v>
      </c>
      <c r="B194" t="s">
        <v>1091</v>
      </c>
      <c r="D194">
        <v>12</v>
      </c>
      <c r="E194">
        <v>1</v>
      </c>
      <c r="F194">
        <v>2100</v>
      </c>
      <c r="G194" t="s">
        <v>452</v>
      </c>
      <c r="H194" t="s">
        <v>453</v>
      </c>
      <c r="I194">
        <v>0.51</v>
      </c>
      <c r="J194">
        <v>2.2400000000000002</v>
      </c>
      <c r="K194">
        <v>4.79</v>
      </c>
      <c r="L194">
        <v>49</v>
      </c>
      <c r="M194">
        <v>1531.55</v>
      </c>
      <c r="N194">
        <v>176.74199999999999</v>
      </c>
      <c r="O194">
        <v>277.07299999999998</v>
      </c>
      <c r="P194">
        <v>1304.79</v>
      </c>
      <c r="Q194">
        <v>0</v>
      </c>
      <c r="R194">
        <v>-6175.11</v>
      </c>
      <c r="S194">
        <v>0</v>
      </c>
      <c r="T194">
        <v>0</v>
      </c>
      <c r="U194">
        <v>505.55700000000002</v>
      </c>
      <c r="V194">
        <v>935</v>
      </c>
      <c r="W194">
        <v>2025.88</v>
      </c>
      <c r="X194">
        <v>119.621</v>
      </c>
      <c r="Y194">
        <v>701.10199999999998</v>
      </c>
      <c r="Z194">
        <v>3290.15</v>
      </c>
      <c r="AA194">
        <v>39.826999999999998</v>
      </c>
      <c r="AB194">
        <v>0</v>
      </c>
      <c r="AC194">
        <v>0</v>
      </c>
      <c r="AD194">
        <v>0</v>
      </c>
      <c r="AE194">
        <v>43.1492</v>
      </c>
      <c r="AF194">
        <v>43.1492</v>
      </c>
      <c r="AG194">
        <v>0</v>
      </c>
      <c r="AH194">
        <v>5.87</v>
      </c>
      <c r="AI194">
        <v>0.61</v>
      </c>
      <c r="AJ194">
        <v>0.88</v>
      </c>
      <c r="AK194">
        <v>4.18</v>
      </c>
      <c r="AL194">
        <v>0</v>
      </c>
      <c r="AM194">
        <v>-6.9</v>
      </c>
      <c r="AN194">
        <v>0</v>
      </c>
      <c r="AO194">
        <v>0</v>
      </c>
      <c r="AP194">
        <v>1.75</v>
      </c>
      <c r="AQ194">
        <v>5.43</v>
      </c>
      <c r="AR194">
        <v>6.66</v>
      </c>
      <c r="AS194">
        <v>0.42</v>
      </c>
      <c r="AT194">
        <v>18.899999999999999</v>
      </c>
      <c r="AU194">
        <v>11.54</v>
      </c>
      <c r="AV194">
        <v>2.35</v>
      </c>
      <c r="AW194">
        <v>0.11</v>
      </c>
      <c r="AX194">
        <v>0.22</v>
      </c>
      <c r="AY194">
        <v>1.1100000000000001</v>
      </c>
      <c r="AZ194">
        <v>-1.63</v>
      </c>
      <c r="BA194">
        <v>0</v>
      </c>
      <c r="BB194">
        <v>0</v>
      </c>
      <c r="BC194">
        <v>0.5</v>
      </c>
      <c r="BD194">
        <v>2.57</v>
      </c>
      <c r="BE194">
        <v>1.76</v>
      </c>
      <c r="BF194">
        <v>0.12</v>
      </c>
      <c r="BG194">
        <v>7.11</v>
      </c>
      <c r="BH194">
        <v>0.53001699999999996</v>
      </c>
      <c r="BI194">
        <v>8.98032E-3</v>
      </c>
      <c r="BJ194">
        <v>3.1638800000000002E-2</v>
      </c>
      <c r="BK194">
        <v>0.14572499999999999</v>
      </c>
      <c r="BL194">
        <v>0</v>
      </c>
      <c r="BM194">
        <v>-2.0173300000000002E-2</v>
      </c>
      <c r="BN194">
        <v>0</v>
      </c>
      <c r="BO194">
        <v>0</v>
      </c>
      <c r="BP194">
        <v>5.8625900000000002E-2</v>
      </c>
      <c r="BQ194">
        <v>8.6452899999999999E-2</v>
      </c>
      <c r="BR194">
        <v>0.24510499999999999</v>
      </c>
      <c r="BS194">
        <v>2.02483E-2</v>
      </c>
      <c r="BT194">
        <v>1.1066199999999999</v>
      </c>
      <c r="BU194">
        <v>0.71636100000000003</v>
      </c>
      <c r="BV194">
        <v>1642.07</v>
      </c>
      <c r="BW194">
        <v>235.41</v>
      </c>
      <c r="BX194">
        <v>277.07299999999998</v>
      </c>
      <c r="BY194">
        <v>1271.28</v>
      </c>
      <c r="BZ194">
        <v>-4222.1400000000003</v>
      </c>
      <c r="CA194">
        <v>505.55700000000002</v>
      </c>
      <c r="CB194">
        <v>940.84699999999998</v>
      </c>
      <c r="CC194">
        <v>2025.88</v>
      </c>
      <c r="CD194">
        <v>119.621</v>
      </c>
      <c r="CE194">
        <v>2795.6</v>
      </c>
      <c r="CF194">
        <v>3425.83</v>
      </c>
      <c r="CG194">
        <v>73.775199999999998</v>
      </c>
      <c r="CH194">
        <v>0</v>
      </c>
      <c r="CI194">
        <v>0</v>
      </c>
      <c r="CJ194">
        <v>43.1492</v>
      </c>
      <c r="CK194">
        <v>43.1492</v>
      </c>
      <c r="CL194">
        <v>0</v>
      </c>
      <c r="CM194">
        <v>6.27</v>
      </c>
      <c r="CN194">
        <v>0.83</v>
      </c>
      <c r="CO194">
        <v>0.88</v>
      </c>
      <c r="CP194">
        <v>4.07</v>
      </c>
      <c r="CQ194">
        <v>-5.18</v>
      </c>
      <c r="CR194">
        <v>1.75</v>
      </c>
      <c r="CS194">
        <v>5.44</v>
      </c>
      <c r="CT194">
        <v>6.66</v>
      </c>
      <c r="CU194">
        <v>0.42</v>
      </c>
      <c r="CV194">
        <v>21.14</v>
      </c>
      <c r="CW194">
        <v>12.05</v>
      </c>
      <c r="CX194">
        <v>2.5</v>
      </c>
      <c r="CY194">
        <v>0.15</v>
      </c>
      <c r="CZ194">
        <v>0.22</v>
      </c>
      <c r="DA194">
        <v>4.95</v>
      </c>
      <c r="DB194">
        <v>-0.87</v>
      </c>
      <c r="DC194">
        <v>0.5</v>
      </c>
      <c r="DD194">
        <v>2.57</v>
      </c>
      <c r="DE194">
        <v>1.76</v>
      </c>
      <c r="DF194">
        <v>0.12</v>
      </c>
      <c r="DG194">
        <v>11.9</v>
      </c>
      <c r="DH194">
        <v>0.546149</v>
      </c>
      <c r="DI194">
        <v>9.0878699999999996E-3</v>
      </c>
      <c r="DJ194">
        <v>3.1638800000000002E-2</v>
      </c>
      <c r="DK194">
        <v>0.14361299999999999</v>
      </c>
      <c r="DL194">
        <v>-6.98747E-3</v>
      </c>
      <c r="DM194">
        <v>5.8625900000000002E-2</v>
      </c>
      <c r="DN194">
        <v>8.6817800000000001E-2</v>
      </c>
      <c r="DO194">
        <v>0.24510499999999999</v>
      </c>
      <c r="DP194">
        <v>2.02483E-2</v>
      </c>
      <c r="DQ194">
        <v>1.1343000000000001</v>
      </c>
      <c r="DR194">
        <v>0.73048900000000005</v>
      </c>
      <c r="DS194" t="s">
        <v>908</v>
      </c>
      <c r="DT194" t="s">
        <v>700</v>
      </c>
      <c r="DU194" t="s">
        <v>909</v>
      </c>
      <c r="DV194" t="s">
        <v>455</v>
      </c>
      <c r="DW194">
        <v>2.7678999999999999E-2</v>
      </c>
      <c r="DX194">
        <v>1.41282E-2</v>
      </c>
      <c r="EC194">
        <v>11.54</v>
      </c>
      <c r="ED194">
        <v>0</v>
      </c>
      <c r="EE194">
        <v>12.05</v>
      </c>
      <c r="EF194">
        <v>0</v>
      </c>
      <c r="EG194">
        <v>3.79</v>
      </c>
      <c r="EH194">
        <v>0</v>
      </c>
      <c r="EI194">
        <v>2.93</v>
      </c>
      <c r="EJ194">
        <v>4.8899999999999997</v>
      </c>
      <c r="EK194">
        <v>1</v>
      </c>
      <c r="EL194">
        <v>1</v>
      </c>
      <c r="EM194">
        <v>2.6873</v>
      </c>
      <c r="EP194">
        <v>1</v>
      </c>
      <c r="EQ194">
        <v>1</v>
      </c>
      <c r="ER194">
        <v>26.847999999999999</v>
      </c>
      <c r="ES194">
        <v>27.213000000000001</v>
      </c>
      <c r="ET194">
        <v>26.9893</v>
      </c>
      <c r="EU194">
        <v>27.356400000000001</v>
      </c>
      <c r="EV194">
        <v>522.73400000000004</v>
      </c>
      <c r="EW194">
        <v>25.499600000000001</v>
      </c>
      <c r="EX194">
        <v>49.9895</v>
      </c>
      <c r="EY194">
        <v>246.79599999999999</v>
      </c>
      <c r="EZ194">
        <v>0</v>
      </c>
      <c r="FA194">
        <v>-544.63499999999999</v>
      </c>
      <c r="FB194">
        <v>0</v>
      </c>
      <c r="FC194">
        <v>0</v>
      </c>
      <c r="FD194">
        <v>110.404</v>
      </c>
      <c r="FE194">
        <v>156.88800000000001</v>
      </c>
      <c r="FF194">
        <v>391.38499999999999</v>
      </c>
      <c r="FG194">
        <v>27.673200000000001</v>
      </c>
      <c r="FH194">
        <v>986.73299999999995</v>
      </c>
      <c r="FI194">
        <v>0</v>
      </c>
      <c r="FJ194">
        <v>0</v>
      </c>
      <c r="FK194">
        <v>0</v>
      </c>
      <c r="FL194">
        <v>252.315</v>
      </c>
      <c r="FM194">
        <v>252.315</v>
      </c>
      <c r="FN194">
        <v>280.07100000000003</v>
      </c>
      <c r="FO194">
        <v>16.9802</v>
      </c>
      <c r="FP194">
        <v>24.994700000000002</v>
      </c>
      <c r="FQ194">
        <v>119.75</v>
      </c>
      <c r="FR194">
        <v>-96.193399999999997</v>
      </c>
      <c r="FS194">
        <v>55.201799999999999</v>
      </c>
      <c r="FT194">
        <v>78.835300000000004</v>
      </c>
      <c r="FU194">
        <v>195.69200000000001</v>
      </c>
      <c r="FV194">
        <v>13.836600000000001</v>
      </c>
      <c r="FW194">
        <v>689.16899999999998</v>
      </c>
      <c r="FX194">
        <v>0</v>
      </c>
      <c r="FY194">
        <v>0</v>
      </c>
      <c r="FZ194">
        <v>252.315</v>
      </c>
      <c r="GA194">
        <v>252.315</v>
      </c>
      <c r="GB194">
        <v>2.6873</v>
      </c>
      <c r="GC194">
        <v>6176.92</v>
      </c>
      <c r="GD194">
        <v>3732.79</v>
      </c>
      <c r="GE194">
        <v>60.4313</v>
      </c>
      <c r="GF194">
        <v>2.6873</v>
      </c>
      <c r="GG194">
        <v>4223.38</v>
      </c>
      <c r="GH194">
        <v>2248.14</v>
      </c>
      <c r="GI194">
        <v>53.230699999999999</v>
      </c>
      <c r="GJ194">
        <v>0</v>
      </c>
      <c r="GK194">
        <v>0</v>
      </c>
      <c r="GN194" t="s">
        <v>1092</v>
      </c>
    </row>
    <row r="195" spans="1:196" x14ac:dyDescent="0.3">
      <c r="A195" s="110">
        <v>45981.73065972222</v>
      </c>
      <c r="B195" t="s">
        <v>1093</v>
      </c>
      <c r="D195">
        <v>12</v>
      </c>
      <c r="E195">
        <v>1</v>
      </c>
      <c r="F195">
        <v>2100</v>
      </c>
      <c r="G195" t="s">
        <v>452</v>
      </c>
      <c r="H195" t="s">
        <v>453</v>
      </c>
      <c r="I195">
        <v>0.51</v>
      </c>
      <c r="J195">
        <v>0.5</v>
      </c>
      <c r="K195">
        <v>4.04</v>
      </c>
      <c r="L195">
        <v>49</v>
      </c>
      <c r="M195">
        <v>1531.55</v>
      </c>
      <c r="N195">
        <v>176.74199999999999</v>
      </c>
      <c r="O195">
        <v>277.07299999999998</v>
      </c>
      <c r="P195">
        <v>1304.79</v>
      </c>
      <c r="Q195">
        <v>0</v>
      </c>
      <c r="R195">
        <v>-4293.01</v>
      </c>
      <c r="S195">
        <v>0</v>
      </c>
      <c r="T195">
        <v>0</v>
      </c>
      <c r="U195">
        <v>505.55700000000002</v>
      </c>
      <c r="V195">
        <v>935</v>
      </c>
      <c r="W195">
        <v>2025.88</v>
      </c>
      <c r="X195">
        <v>119.621</v>
      </c>
      <c r="Y195">
        <v>2583.1999999999998</v>
      </c>
      <c r="Z195">
        <v>3290.15</v>
      </c>
      <c r="AA195">
        <v>39.826999999999998</v>
      </c>
      <c r="AB195">
        <v>0</v>
      </c>
      <c r="AC195">
        <v>0</v>
      </c>
      <c r="AD195">
        <v>0</v>
      </c>
      <c r="AE195">
        <v>43.1492</v>
      </c>
      <c r="AF195">
        <v>43.1492</v>
      </c>
      <c r="AG195">
        <v>0</v>
      </c>
      <c r="AH195">
        <v>5.87</v>
      </c>
      <c r="AI195">
        <v>0.61</v>
      </c>
      <c r="AJ195">
        <v>0.88</v>
      </c>
      <c r="AK195">
        <v>4.18</v>
      </c>
      <c r="AL195">
        <v>0</v>
      </c>
      <c r="AM195">
        <v>-5.16</v>
      </c>
      <c r="AN195">
        <v>0</v>
      </c>
      <c r="AO195">
        <v>0</v>
      </c>
      <c r="AP195">
        <v>1.75</v>
      </c>
      <c r="AQ195">
        <v>5.43</v>
      </c>
      <c r="AR195">
        <v>6.66</v>
      </c>
      <c r="AS195">
        <v>0.42</v>
      </c>
      <c r="AT195">
        <v>20.64</v>
      </c>
      <c r="AU195">
        <v>11.54</v>
      </c>
      <c r="AV195">
        <v>2.35</v>
      </c>
      <c r="AW195">
        <v>0.11</v>
      </c>
      <c r="AX195">
        <v>0.22</v>
      </c>
      <c r="AY195">
        <v>1.1100000000000001</v>
      </c>
      <c r="AZ195">
        <v>-0.88</v>
      </c>
      <c r="BA195">
        <v>0</v>
      </c>
      <c r="BB195">
        <v>0</v>
      </c>
      <c r="BC195">
        <v>0.5</v>
      </c>
      <c r="BD195">
        <v>2.57</v>
      </c>
      <c r="BE195">
        <v>1.76</v>
      </c>
      <c r="BF195">
        <v>0.12</v>
      </c>
      <c r="BG195">
        <v>7.86</v>
      </c>
      <c r="BH195">
        <v>0.53001699999999996</v>
      </c>
      <c r="BI195">
        <v>8.98032E-3</v>
      </c>
      <c r="BJ195">
        <v>3.1638800000000002E-2</v>
      </c>
      <c r="BK195">
        <v>0.14572499999999999</v>
      </c>
      <c r="BL195">
        <v>0</v>
      </c>
      <c r="BM195">
        <v>-7.11423E-3</v>
      </c>
      <c r="BN195">
        <v>0</v>
      </c>
      <c r="BO195">
        <v>0</v>
      </c>
      <c r="BP195">
        <v>5.8625900000000002E-2</v>
      </c>
      <c r="BQ195">
        <v>8.6452899999999999E-2</v>
      </c>
      <c r="BR195">
        <v>0.24510499999999999</v>
      </c>
      <c r="BS195">
        <v>2.02483E-2</v>
      </c>
      <c r="BT195">
        <v>1.11968</v>
      </c>
      <c r="BU195">
        <v>0.71636100000000003</v>
      </c>
      <c r="BV195">
        <v>1642.07</v>
      </c>
      <c r="BW195">
        <v>235.41</v>
      </c>
      <c r="BX195">
        <v>277.07299999999998</v>
      </c>
      <c r="BY195">
        <v>1271.28</v>
      </c>
      <c r="BZ195">
        <v>-4222.1400000000003</v>
      </c>
      <c r="CA195">
        <v>505.55700000000002</v>
      </c>
      <c r="CB195">
        <v>940.84699999999998</v>
      </c>
      <c r="CC195">
        <v>2025.88</v>
      </c>
      <c r="CD195">
        <v>119.621</v>
      </c>
      <c r="CE195">
        <v>2795.6</v>
      </c>
      <c r="CF195">
        <v>3425.83</v>
      </c>
      <c r="CG195">
        <v>73.775199999999998</v>
      </c>
      <c r="CH195">
        <v>0</v>
      </c>
      <c r="CI195">
        <v>0</v>
      </c>
      <c r="CJ195">
        <v>43.1492</v>
      </c>
      <c r="CK195">
        <v>43.1492</v>
      </c>
      <c r="CL195">
        <v>0</v>
      </c>
      <c r="CM195">
        <v>6.27</v>
      </c>
      <c r="CN195">
        <v>0.83</v>
      </c>
      <c r="CO195">
        <v>0.88</v>
      </c>
      <c r="CP195">
        <v>4.07</v>
      </c>
      <c r="CQ195">
        <v>-5.18</v>
      </c>
      <c r="CR195">
        <v>1.75</v>
      </c>
      <c r="CS195">
        <v>5.44</v>
      </c>
      <c r="CT195">
        <v>6.66</v>
      </c>
      <c r="CU195">
        <v>0.42</v>
      </c>
      <c r="CV195">
        <v>21.14</v>
      </c>
      <c r="CW195">
        <v>12.05</v>
      </c>
      <c r="CX195">
        <v>2.5</v>
      </c>
      <c r="CY195">
        <v>0.15</v>
      </c>
      <c r="CZ195">
        <v>0.22</v>
      </c>
      <c r="DA195">
        <v>4.95</v>
      </c>
      <c r="DB195">
        <v>-0.87</v>
      </c>
      <c r="DC195">
        <v>0.5</v>
      </c>
      <c r="DD195">
        <v>2.57</v>
      </c>
      <c r="DE195">
        <v>1.76</v>
      </c>
      <c r="DF195">
        <v>0.12</v>
      </c>
      <c r="DG195">
        <v>11.9</v>
      </c>
      <c r="DH195">
        <v>0.546149</v>
      </c>
      <c r="DI195">
        <v>9.0878699999999996E-3</v>
      </c>
      <c r="DJ195">
        <v>3.1638800000000002E-2</v>
      </c>
      <c r="DK195">
        <v>0.14361299999999999</v>
      </c>
      <c r="DL195">
        <v>-6.98747E-3</v>
      </c>
      <c r="DM195">
        <v>5.8625900000000002E-2</v>
      </c>
      <c r="DN195">
        <v>8.6817800000000001E-2</v>
      </c>
      <c r="DO195">
        <v>0.24510499999999999</v>
      </c>
      <c r="DP195">
        <v>2.02483E-2</v>
      </c>
      <c r="DQ195">
        <v>1.1343000000000001</v>
      </c>
      <c r="DR195">
        <v>0.73048900000000005</v>
      </c>
      <c r="DS195" t="s">
        <v>908</v>
      </c>
      <c r="DT195" t="s">
        <v>700</v>
      </c>
      <c r="DU195" t="s">
        <v>909</v>
      </c>
      <c r="DV195" t="s">
        <v>455</v>
      </c>
      <c r="DW195">
        <v>1.46199E-2</v>
      </c>
      <c r="DX195">
        <v>1.41282E-2</v>
      </c>
      <c r="EC195">
        <v>11.54</v>
      </c>
      <c r="ED195">
        <v>0</v>
      </c>
      <c r="EE195">
        <v>12.05</v>
      </c>
      <c r="EF195">
        <v>0</v>
      </c>
      <c r="EG195">
        <v>3.79</v>
      </c>
      <c r="EH195">
        <v>0</v>
      </c>
      <c r="EI195">
        <v>2.93</v>
      </c>
      <c r="EJ195">
        <v>4.8899999999999997</v>
      </c>
      <c r="EK195">
        <v>1</v>
      </c>
      <c r="EL195">
        <v>1</v>
      </c>
      <c r="EM195">
        <v>2.6873</v>
      </c>
      <c r="EP195">
        <v>1</v>
      </c>
      <c r="EQ195">
        <v>1</v>
      </c>
      <c r="ER195">
        <v>26.847999999999999</v>
      </c>
      <c r="ES195">
        <v>27.213000000000001</v>
      </c>
      <c r="ET195">
        <v>26.9893</v>
      </c>
      <c r="EU195">
        <v>27.356400000000001</v>
      </c>
      <c r="EV195">
        <v>522.73400000000004</v>
      </c>
      <c r="EW195">
        <v>25.499600000000001</v>
      </c>
      <c r="EX195">
        <v>49.9895</v>
      </c>
      <c r="EY195">
        <v>246.79599999999999</v>
      </c>
      <c r="EZ195">
        <v>0</v>
      </c>
      <c r="FA195">
        <v>-293.524</v>
      </c>
      <c r="FB195">
        <v>0</v>
      </c>
      <c r="FC195">
        <v>0</v>
      </c>
      <c r="FD195">
        <v>110.404</v>
      </c>
      <c r="FE195">
        <v>156.88800000000001</v>
      </c>
      <c r="FF195">
        <v>391.38499999999999</v>
      </c>
      <c r="FG195">
        <v>27.673200000000001</v>
      </c>
      <c r="FH195">
        <v>1237.8399999999999</v>
      </c>
      <c r="FI195">
        <v>0</v>
      </c>
      <c r="FJ195">
        <v>0</v>
      </c>
      <c r="FK195">
        <v>0</v>
      </c>
      <c r="FL195">
        <v>252.315</v>
      </c>
      <c r="FM195">
        <v>252.315</v>
      </c>
      <c r="FN195">
        <v>280.07100000000003</v>
      </c>
      <c r="FO195">
        <v>16.9802</v>
      </c>
      <c r="FP195">
        <v>24.994700000000002</v>
      </c>
      <c r="FQ195">
        <v>119.75</v>
      </c>
      <c r="FR195">
        <v>-96.193399999999997</v>
      </c>
      <c r="FS195">
        <v>55.201799999999999</v>
      </c>
      <c r="FT195">
        <v>78.835300000000004</v>
      </c>
      <c r="FU195">
        <v>195.69200000000001</v>
      </c>
      <c r="FV195">
        <v>13.836600000000001</v>
      </c>
      <c r="FW195">
        <v>689.16899999999998</v>
      </c>
      <c r="FX195">
        <v>0</v>
      </c>
      <c r="FY195">
        <v>0</v>
      </c>
      <c r="FZ195">
        <v>252.315</v>
      </c>
      <c r="GA195">
        <v>252.315</v>
      </c>
      <c r="GB195">
        <v>2.6873</v>
      </c>
      <c r="GC195">
        <v>4294.2700000000004</v>
      </c>
      <c r="GD195">
        <v>2333.2399999999998</v>
      </c>
      <c r="GE195">
        <v>54.334000000000003</v>
      </c>
      <c r="GF195">
        <v>2.6873</v>
      </c>
      <c r="GG195">
        <v>4223.38</v>
      </c>
      <c r="GH195">
        <v>2248.14</v>
      </c>
      <c r="GI195">
        <v>53.230699999999999</v>
      </c>
      <c r="GJ195">
        <v>0</v>
      </c>
      <c r="GK195">
        <v>0</v>
      </c>
      <c r="GN195" t="s">
        <v>1094</v>
      </c>
    </row>
    <row r="196" spans="1:196" x14ac:dyDescent="0.3">
      <c r="A196" s="110">
        <v>45981.731423611112</v>
      </c>
      <c r="B196" t="s">
        <v>1095</v>
      </c>
      <c r="D196">
        <v>12</v>
      </c>
      <c r="E196">
        <v>1</v>
      </c>
      <c r="F196">
        <v>2100</v>
      </c>
      <c r="G196" t="s">
        <v>452</v>
      </c>
      <c r="H196" t="s">
        <v>453</v>
      </c>
      <c r="I196">
        <v>0.51</v>
      </c>
      <c r="J196">
        <v>0.48</v>
      </c>
      <c r="K196">
        <v>4.03</v>
      </c>
      <c r="L196">
        <v>49</v>
      </c>
      <c r="M196">
        <v>1531.55</v>
      </c>
      <c r="N196">
        <v>176.74199999999999</v>
      </c>
      <c r="O196">
        <v>277.07299999999998</v>
      </c>
      <c r="P196">
        <v>1304.79</v>
      </c>
      <c r="Q196">
        <v>0</v>
      </c>
      <c r="R196">
        <v>-4250.08</v>
      </c>
      <c r="S196">
        <v>0</v>
      </c>
      <c r="T196">
        <v>0</v>
      </c>
      <c r="U196">
        <v>505.55700000000002</v>
      </c>
      <c r="V196">
        <v>935</v>
      </c>
      <c r="W196">
        <v>2025.88</v>
      </c>
      <c r="X196">
        <v>119.621</v>
      </c>
      <c r="Y196">
        <v>2626.13</v>
      </c>
      <c r="Z196">
        <v>3290.15</v>
      </c>
      <c r="AA196">
        <v>39.826999999999998</v>
      </c>
      <c r="AB196">
        <v>0</v>
      </c>
      <c r="AC196">
        <v>0</v>
      </c>
      <c r="AD196">
        <v>0</v>
      </c>
      <c r="AE196">
        <v>43.1492</v>
      </c>
      <c r="AF196">
        <v>43.1492</v>
      </c>
      <c r="AG196">
        <v>0</v>
      </c>
      <c r="AH196">
        <v>5.87</v>
      </c>
      <c r="AI196">
        <v>0.61</v>
      </c>
      <c r="AJ196">
        <v>0.88</v>
      </c>
      <c r="AK196">
        <v>4.18</v>
      </c>
      <c r="AL196">
        <v>0</v>
      </c>
      <c r="AM196">
        <v>-5.14</v>
      </c>
      <c r="AN196">
        <v>0</v>
      </c>
      <c r="AO196">
        <v>0</v>
      </c>
      <c r="AP196">
        <v>1.75</v>
      </c>
      <c r="AQ196">
        <v>5.43</v>
      </c>
      <c r="AR196">
        <v>6.66</v>
      </c>
      <c r="AS196">
        <v>0.42</v>
      </c>
      <c r="AT196">
        <v>20.66</v>
      </c>
      <c r="AU196">
        <v>11.54</v>
      </c>
      <c r="AV196">
        <v>2.35</v>
      </c>
      <c r="AW196">
        <v>0.11</v>
      </c>
      <c r="AX196">
        <v>0.22</v>
      </c>
      <c r="AY196">
        <v>1.1100000000000001</v>
      </c>
      <c r="AZ196">
        <v>-0.87</v>
      </c>
      <c r="BA196">
        <v>0</v>
      </c>
      <c r="BB196">
        <v>0</v>
      </c>
      <c r="BC196">
        <v>0.5</v>
      </c>
      <c r="BD196">
        <v>2.57</v>
      </c>
      <c r="BE196">
        <v>1.76</v>
      </c>
      <c r="BF196">
        <v>0.12</v>
      </c>
      <c r="BG196">
        <v>7.87</v>
      </c>
      <c r="BH196">
        <v>0.53001699999999996</v>
      </c>
      <c r="BI196">
        <v>8.98032E-3</v>
      </c>
      <c r="BJ196">
        <v>3.1638800000000002E-2</v>
      </c>
      <c r="BK196">
        <v>0.14572499999999999</v>
      </c>
      <c r="BL196">
        <v>0</v>
      </c>
      <c r="BM196">
        <v>-7.0430900000000001E-3</v>
      </c>
      <c r="BN196">
        <v>0</v>
      </c>
      <c r="BO196">
        <v>0</v>
      </c>
      <c r="BP196">
        <v>5.8625900000000002E-2</v>
      </c>
      <c r="BQ196">
        <v>8.6452899999999999E-2</v>
      </c>
      <c r="BR196">
        <v>0.24510499999999999</v>
      </c>
      <c r="BS196">
        <v>2.02483E-2</v>
      </c>
      <c r="BT196">
        <v>1.11975</v>
      </c>
      <c r="BU196">
        <v>0.71636100000000003</v>
      </c>
      <c r="BV196">
        <v>1642.07</v>
      </c>
      <c r="BW196">
        <v>235.41</v>
      </c>
      <c r="BX196">
        <v>277.07299999999998</v>
      </c>
      <c r="BY196">
        <v>1271.28</v>
      </c>
      <c r="BZ196">
        <v>-4222.1400000000003</v>
      </c>
      <c r="CA196">
        <v>505.55700000000002</v>
      </c>
      <c r="CB196">
        <v>940.84699999999998</v>
      </c>
      <c r="CC196">
        <v>2025.88</v>
      </c>
      <c r="CD196">
        <v>119.621</v>
      </c>
      <c r="CE196">
        <v>2795.6</v>
      </c>
      <c r="CF196">
        <v>3425.83</v>
      </c>
      <c r="CG196">
        <v>73.775199999999998</v>
      </c>
      <c r="CH196">
        <v>0</v>
      </c>
      <c r="CI196">
        <v>0</v>
      </c>
      <c r="CJ196">
        <v>43.1492</v>
      </c>
      <c r="CK196">
        <v>43.1492</v>
      </c>
      <c r="CL196">
        <v>0</v>
      </c>
      <c r="CM196">
        <v>6.27</v>
      </c>
      <c r="CN196">
        <v>0.83</v>
      </c>
      <c r="CO196">
        <v>0.88</v>
      </c>
      <c r="CP196">
        <v>4.07</v>
      </c>
      <c r="CQ196">
        <v>-5.18</v>
      </c>
      <c r="CR196">
        <v>1.75</v>
      </c>
      <c r="CS196">
        <v>5.44</v>
      </c>
      <c r="CT196">
        <v>6.66</v>
      </c>
      <c r="CU196">
        <v>0.42</v>
      </c>
      <c r="CV196">
        <v>21.14</v>
      </c>
      <c r="CW196">
        <v>12.05</v>
      </c>
      <c r="CX196">
        <v>2.5</v>
      </c>
      <c r="CY196">
        <v>0.15</v>
      </c>
      <c r="CZ196">
        <v>0.22</v>
      </c>
      <c r="DA196">
        <v>4.95</v>
      </c>
      <c r="DB196">
        <v>-0.87</v>
      </c>
      <c r="DC196">
        <v>0.5</v>
      </c>
      <c r="DD196">
        <v>2.57</v>
      </c>
      <c r="DE196">
        <v>1.76</v>
      </c>
      <c r="DF196">
        <v>0.12</v>
      </c>
      <c r="DG196">
        <v>11.9</v>
      </c>
      <c r="DH196">
        <v>0.546149</v>
      </c>
      <c r="DI196">
        <v>9.0878699999999996E-3</v>
      </c>
      <c r="DJ196">
        <v>3.1638800000000002E-2</v>
      </c>
      <c r="DK196">
        <v>0.14361299999999999</v>
      </c>
      <c r="DL196">
        <v>-6.98747E-3</v>
      </c>
      <c r="DM196">
        <v>5.8625900000000002E-2</v>
      </c>
      <c r="DN196">
        <v>8.6817800000000001E-2</v>
      </c>
      <c r="DO196">
        <v>0.24510499999999999</v>
      </c>
      <c r="DP196">
        <v>2.02483E-2</v>
      </c>
      <c r="DQ196">
        <v>1.1343000000000001</v>
      </c>
      <c r="DR196">
        <v>0.73048900000000005</v>
      </c>
      <c r="DS196" t="s">
        <v>908</v>
      </c>
      <c r="DT196" t="s">
        <v>700</v>
      </c>
      <c r="DU196" t="s">
        <v>909</v>
      </c>
      <c r="DV196" t="s">
        <v>455</v>
      </c>
      <c r="DW196">
        <v>1.4548699999999999E-2</v>
      </c>
      <c r="DX196">
        <v>1.41282E-2</v>
      </c>
      <c r="EC196">
        <v>11.54</v>
      </c>
      <c r="ED196">
        <v>0</v>
      </c>
      <c r="EE196">
        <v>12.05</v>
      </c>
      <c r="EF196">
        <v>0</v>
      </c>
      <c r="EG196">
        <v>3.79</v>
      </c>
      <c r="EH196">
        <v>0</v>
      </c>
      <c r="EI196">
        <v>2.93</v>
      </c>
      <c r="EJ196">
        <v>4.8899999999999997</v>
      </c>
      <c r="EK196">
        <v>1</v>
      </c>
      <c r="EL196">
        <v>1</v>
      </c>
      <c r="EM196">
        <v>2.6873</v>
      </c>
      <c r="EP196">
        <v>1</v>
      </c>
      <c r="EQ196">
        <v>1</v>
      </c>
      <c r="ER196">
        <v>26.847999999999999</v>
      </c>
      <c r="ES196">
        <v>27.213000000000001</v>
      </c>
      <c r="ET196">
        <v>26.9893</v>
      </c>
      <c r="EU196">
        <v>27.356400000000001</v>
      </c>
      <c r="EV196">
        <v>522.73400000000004</v>
      </c>
      <c r="EW196">
        <v>25.499600000000001</v>
      </c>
      <c r="EX196">
        <v>49.9895</v>
      </c>
      <c r="EY196">
        <v>246.79599999999999</v>
      </c>
      <c r="EZ196">
        <v>0</v>
      </c>
      <c r="FA196">
        <v>-290.589</v>
      </c>
      <c r="FB196">
        <v>0</v>
      </c>
      <c r="FC196">
        <v>0</v>
      </c>
      <c r="FD196">
        <v>110.404</v>
      </c>
      <c r="FE196">
        <v>156.88800000000001</v>
      </c>
      <c r="FF196">
        <v>391.38499999999999</v>
      </c>
      <c r="FG196">
        <v>27.673200000000001</v>
      </c>
      <c r="FH196">
        <v>1240.78</v>
      </c>
      <c r="FI196">
        <v>0</v>
      </c>
      <c r="FJ196">
        <v>0</v>
      </c>
      <c r="FK196">
        <v>0</v>
      </c>
      <c r="FL196">
        <v>252.315</v>
      </c>
      <c r="FM196">
        <v>252.315</v>
      </c>
      <c r="FN196">
        <v>280.07100000000003</v>
      </c>
      <c r="FO196">
        <v>16.9802</v>
      </c>
      <c r="FP196">
        <v>24.994700000000002</v>
      </c>
      <c r="FQ196">
        <v>119.75</v>
      </c>
      <c r="FR196">
        <v>-96.193399999999997</v>
      </c>
      <c r="FS196">
        <v>55.201799999999999</v>
      </c>
      <c r="FT196">
        <v>78.835300000000004</v>
      </c>
      <c r="FU196">
        <v>195.69200000000001</v>
      </c>
      <c r="FV196">
        <v>13.836600000000001</v>
      </c>
      <c r="FW196">
        <v>689.16899999999998</v>
      </c>
      <c r="FX196">
        <v>0</v>
      </c>
      <c r="FY196">
        <v>0</v>
      </c>
      <c r="FZ196">
        <v>252.315</v>
      </c>
      <c r="GA196">
        <v>252.315</v>
      </c>
      <c r="GB196">
        <v>2.6873</v>
      </c>
      <c r="GC196">
        <v>4251.32</v>
      </c>
      <c r="GD196">
        <v>2295.33</v>
      </c>
      <c r="GE196">
        <v>53.990900000000003</v>
      </c>
      <c r="GF196">
        <v>2.6873</v>
      </c>
      <c r="GG196">
        <v>4223.38</v>
      </c>
      <c r="GH196">
        <v>2248.14</v>
      </c>
      <c r="GI196">
        <v>53.230699999999999</v>
      </c>
      <c r="GJ196">
        <v>0</v>
      </c>
      <c r="GK196">
        <v>0</v>
      </c>
      <c r="GN196" t="s">
        <v>1096</v>
      </c>
    </row>
    <row r="197" spans="1:196" x14ac:dyDescent="0.3">
      <c r="A197" s="110">
        <v>45981.732187499998</v>
      </c>
      <c r="B197" t="s">
        <v>1097</v>
      </c>
      <c r="D197">
        <v>12</v>
      </c>
      <c r="E197">
        <v>1</v>
      </c>
      <c r="F197">
        <v>2100</v>
      </c>
      <c r="G197" t="s">
        <v>452</v>
      </c>
      <c r="H197" t="s">
        <v>453</v>
      </c>
      <c r="I197">
        <v>0.51</v>
      </c>
      <c r="J197">
        <v>1.41</v>
      </c>
      <c r="K197">
        <v>4.57</v>
      </c>
      <c r="L197">
        <v>49</v>
      </c>
      <c r="M197">
        <v>1531.55</v>
      </c>
      <c r="N197">
        <v>176.74199999999999</v>
      </c>
      <c r="O197">
        <v>277.07299999999998</v>
      </c>
      <c r="P197">
        <v>1304.79</v>
      </c>
      <c r="Q197">
        <v>0</v>
      </c>
      <c r="R197">
        <v>-6876.21</v>
      </c>
      <c r="S197">
        <v>0</v>
      </c>
      <c r="T197">
        <v>0</v>
      </c>
      <c r="U197">
        <v>505.55700000000002</v>
      </c>
      <c r="V197">
        <v>935</v>
      </c>
      <c r="W197">
        <v>2025.88</v>
      </c>
      <c r="X197">
        <v>119.621</v>
      </c>
      <c r="Y197" s="117">
        <v>-7.09236E-5</v>
      </c>
      <c r="Z197">
        <v>3290.15</v>
      </c>
      <c r="AA197">
        <v>39.826999999999998</v>
      </c>
      <c r="AB197">
        <v>0</v>
      </c>
      <c r="AC197">
        <v>0</v>
      </c>
      <c r="AD197">
        <v>0</v>
      </c>
      <c r="AE197">
        <v>43.1492</v>
      </c>
      <c r="AF197">
        <v>43.1492</v>
      </c>
      <c r="AG197">
        <v>0</v>
      </c>
      <c r="AH197">
        <v>5.87</v>
      </c>
      <c r="AI197">
        <v>0.61</v>
      </c>
      <c r="AJ197">
        <v>0.88</v>
      </c>
      <c r="AK197">
        <v>4.18</v>
      </c>
      <c r="AL197">
        <v>0</v>
      </c>
      <c r="AM197">
        <v>-6.07</v>
      </c>
      <c r="AN197">
        <v>0</v>
      </c>
      <c r="AO197">
        <v>0</v>
      </c>
      <c r="AP197">
        <v>1.75</v>
      </c>
      <c r="AQ197">
        <v>5.43</v>
      </c>
      <c r="AR197">
        <v>6.66</v>
      </c>
      <c r="AS197">
        <v>0.42</v>
      </c>
      <c r="AT197">
        <v>19.73</v>
      </c>
      <c r="AU197">
        <v>11.54</v>
      </c>
      <c r="AV197">
        <v>2.35</v>
      </c>
      <c r="AW197">
        <v>0.11</v>
      </c>
      <c r="AX197">
        <v>0.22</v>
      </c>
      <c r="AY197">
        <v>1.1100000000000001</v>
      </c>
      <c r="AZ197">
        <v>-1.41</v>
      </c>
      <c r="BA197">
        <v>0</v>
      </c>
      <c r="BB197">
        <v>0</v>
      </c>
      <c r="BC197">
        <v>0.5</v>
      </c>
      <c r="BD197">
        <v>2.57</v>
      </c>
      <c r="BE197">
        <v>1.76</v>
      </c>
      <c r="BF197">
        <v>0.12</v>
      </c>
      <c r="BG197">
        <v>7.33</v>
      </c>
      <c r="BH197">
        <v>0.53001699999999996</v>
      </c>
      <c r="BI197">
        <v>8.98032E-3</v>
      </c>
      <c r="BJ197">
        <v>3.1638800000000002E-2</v>
      </c>
      <c r="BK197">
        <v>0.14572499999999999</v>
      </c>
      <c r="BL197">
        <v>0</v>
      </c>
      <c r="BM197">
        <v>-1.1331000000000001E-2</v>
      </c>
      <c r="BN197">
        <v>0</v>
      </c>
      <c r="BO197">
        <v>0</v>
      </c>
      <c r="BP197">
        <v>5.8625900000000002E-2</v>
      </c>
      <c r="BQ197">
        <v>8.6452899999999999E-2</v>
      </c>
      <c r="BR197">
        <v>0.24510499999999999</v>
      </c>
      <c r="BS197">
        <v>2.02483E-2</v>
      </c>
      <c r="BT197">
        <v>1.1154599999999999</v>
      </c>
      <c r="BU197">
        <v>0.71636100000000003</v>
      </c>
      <c r="BV197">
        <v>1642.07</v>
      </c>
      <c r="BW197">
        <v>235.41</v>
      </c>
      <c r="BX197">
        <v>277.07299999999998</v>
      </c>
      <c r="BY197">
        <v>1271.28</v>
      </c>
      <c r="BZ197">
        <v>-4222.1400000000003</v>
      </c>
      <c r="CA197">
        <v>505.55700000000002</v>
      </c>
      <c r="CB197">
        <v>940.84699999999998</v>
      </c>
      <c r="CC197">
        <v>2025.88</v>
      </c>
      <c r="CD197">
        <v>119.621</v>
      </c>
      <c r="CE197">
        <v>2795.6</v>
      </c>
      <c r="CF197">
        <v>3425.83</v>
      </c>
      <c r="CG197">
        <v>73.775199999999998</v>
      </c>
      <c r="CH197">
        <v>0</v>
      </c>
      <c r="CI197">
        <v>0</v>
      </c>
      <c r="CJ197">
        <v>43.1492</v>
      </c>
      <c r="CK197">
        <v>43.1492</v>
      </c>
      <c r="CL197">
        <v>0</v>
      </c>
      <c r="CM197">
        <v>6.27</v>
      </c>
      <c r="CN197">
        <v>0.83</v>
      </c>
      <c r="CO197">
        <v>0.88</v>
      </c>
      <c r="CP197">
        <v>4.07</v>
      </c>
      <c r="CQ197">
        <v>-5.18</v>
      </c>
      <c r="CR197">
        <v>1.75</v>
      </c>
      <c r="CS197">
        <v>5.44</v>
      </c>
      <c r="CT197">
        <v>6.66</v>
      </c>
      <c r="CU197">
        <v>0.42</v>
      </c>
      <c r="CV197">
        <v>21.14</v>
      </c>
      <c r="CW197">
        <v>12.05</v>
      </c>
      <c r="CX197">
        <v>2.5</v>
      </c>
      <c r="CY197">
        <v>0.15</v>
      </c>
      <c r="CZ197">
        <v>0.22</v>
      </c>
      <c r="DA197">
        <v>4.95</v>
      </c>
      <c r="DB197">
        <v>-0.87</v>
      </c>
      <c r="DC197">
        <v>0.5</v>
      </c>
      <c r="DD197">
        <v>2.57</v>
      </c>
      <c r="DE197">
        <v>1.76</v>
      </c>
      <c r="DF197">
        <v>0.12</v>
      </c>
      <c r="DG197">
        <v>11.9</v>
      </c>
      <c r="DH197">
        <v>0.546149</v>
      </c>
      <c r="DI197">
        <v>9.0878699999999996E-3</v>
      </c>
      <c r="DJ197">
        <v>3.1638800000000002E-2</v>
      </c>
      <c r="DK197">
        <v>0.14361299999999999</v>
      </c>
      <c r="DL197">
        <v>-6.98747E-3</v>
      </c>
      <c r="DM197">
        <v>5.8625900000000002E-2</v>
      </c>
      <c r="DN197">
        <v>8.6817800000000001E-2</v>
      </c>
      <c r="DO197">
        <v>0.24510499999999999</v>
      </c>
      <c r="DP197">
        <v>2.02483E-2</v>
      </c>
      <c r="DQ197">
        <v>1.1343000000000001</v>
      </c>
      <c r="DR197">
        <v>0.73048900000000005</v>
      </c>
      <c r="DS197" t="s">
        <v>908</v>
      </c>
      <c r="DT197" t="s">
        <v>700</v>
      </c>
      <c r="DU197" t="s">
        <v>909</v>
      </c>
      <c r="DV197" t="s">
        <v>455</v>
      </c>
      <c r="DW197">
        <v>1.8836599999999998E-2</v>
      </c>
      <c r="DX197">
        <v>1.41282E-2</v>
      </c>
      <c r="EC197">
        <v>11.54</v>
      </c>
      <c r="ED197">
        <v>0</v>
      </c>
      <c r="EE197">
        <v>12.05</v>
      </c>
      <c r="EF197">
        <v>0</v>
      </c>
      <c r="EG197">
        <v>3.79</v>
      </c>
      <c r="EH197">
        <v>0</v>
      </c>
      <c r="EI197">
        <v>2.93</v>
      </c>
      <c r="EJ197">
        <v>4.8899999999999997</v>
      </c>
      <c r="EK197">
        <v>1</v>
      </c>
      <c r="EL197">
        <v>1.5967199999999999</v>
      </c>
      <c r="EM197">
        <v>4.2908600000000003</v>
      </c>
      <c r="EP197">
        <v>1</v>
      </c>
      <c r="EQ197">
        <v>1</v>
      </c>
      <c r="ER197">
        <v>26.847999999999999</v>
      </c>
      <c r="ES197">
        <v>27.213000000000001</v>
      </c>
      <c r="ET197">
        <v>26.9893</v>
      </c>
      <c r="EU197">
        <v>27.356400000000001</v>
      </c>
      <c r="EV197">
        <v>522.73400000000004</v>
      </c>
      <c r="EW197">
        <v>25.499600000000001</v>
      </c>
      <c r="EX197">
        <v>49.9895</v>
      </c>
      <c r="EY197">
        <v>246.79599999999999</v>
      </c>
      <c r="EZ197">
        <v>0</v>
      </c>
      <c r="FA197">
        <v>-469.24099999999999</v>
      </c>
      <c r="FB197">
        <v>0</v>
      </c>
      <c r="FC197">
        <v>0</v>
      </c>
      <c r="FD197">
        <v>110.404</v>
      </c>
      <c r="FE197">
        <v>156.88800000000001</v>
      </c>
      <c r="FF197">
        <v>391.38499999999999</v>
      </c>
      <c r="FG197">
        <v>27.673200000000001</v>
      </c>
      <c r="FH197">
        <v>1062.1300000000001</v>
      </c>
      <c r="FI197">
        <v>0</v>
      </c>
      <c r="FJ197">
        <v>0</v>
      </c>
      <c r="FK197">
        <v>0</v>
      </c>
      <c r="FL197">
        <v>252.315</v>
      </c>
      <c r="FM197">
        <v>252.315</v>
      </c>
      <c r="FN197">
        <v>280.07100000000003</v>
      </c>
      <c r="FO197">
        <v>16.9802</v>
      </c>
      <c r="FP197">
        <v>24.994700000000002</v>
      </c>
      <c r="FQ197">
        <v>119.75</v>
      </c>
      <c r="FR197">
        <v>-96.193399999999997</v>
      </c>
      <c r="FS197">
        <v>55.201799999999999</v>
      </c>
      <c r="FT197">
        <v>78.835300000000004</v>
      </c>
      <c r="FU197">
        <v>195.69200000000001</v>
      </c>
      <c r="FV197">
        <v>13.836600000000001</v>
      </c>
      <c r="FW197">
        <v>689.16899999999998</v>
      </c>
      <c r="FX197">
        <v>0</v>
      </c>
      <c r="FY197">
        <v>0</v>
      </c>
      <c r="FZ197">
        <v>252.315</v>
      </c>
      <c r="GA197">
        <v>252.315</v>
      </c>
      <c r="GB197">
        <v>4.2908600000000003</v>
      </c>
      <c r="GC197">
        <v>6878.23</v>
      </c>
      <c r="GD197">
        <v>4699.62</v>
      </c>
      <c r="GE197">
        <v>68.326099999999997</v>
      </c>
      <c r="GF197">
        <v>2.6873</v>
      </c>
      <c r="GG197">
        <v>4223.38</v>
      </c>
      <c r="GH197">
        <v>2248.14</v>
      </c>
      <c r="GI197">
        <v>53.230699999999999</v>
      </c>
      <c r="GJ197">
        <v>0</v>
      </c>
      <c r="GK197">
        <v>0</v>
      </c>
      <c r="GN197" t="s">
        <v>1098</v>
      </c>
    </row>
    <row r="198" spans="1:196" x14ac:dyDescent="0.3">
      <c r="A198" s="110">
        <v>45981.73296296296</v>
      </c>
      <c r="B198" t="s">
        <v>1099</v>
      </c>
      <c r="D198">
        <v>12</v>
      </c>
      <c r="E198">
        <v>1</v>
      </c>
      <c r="F198">
        <v>2100</v>
      </c>
      <c r="G198" t="s">
        <v>452</v>
      </c>
      <c r="H198" t="s">
        <v>453</v>
      </c>
      <c r="I198">
        <v>0.51</v>
      </c>
      <c r="J198">
        <v>2.48</v>
      </c>
      <c r="K198">
        <v>4.9800000000000004</v>
      </c>
      <c r="L198">
        <v>49</v>
      </c>
      <c r="M198">
        <v>1531.55</v>
      </c>
      <c r="N198">
        <v>176.74199999999999</v>
      </c>
      <c r="O198">
        <v>277.07299999999998</v>
      </c>
      <c r="P198">
        <v>1304.79</v>
      </c>
      <c r="Q198">
        <v>0</v>
      </c>
      <c r="R198">
        <v>-6876.21</v>
      </c>
      <c r="S198">
        <v>0</v>
      </c>
      <c r="T198">
        <v>0</v>
      </c>
      <c r="U198">
        <v>505.55700000000002</v>
      </c>
      <c r="V198">
        <v>935</v>
      </c>
      <c r="W198">
        <v>2025.88</v>
      </c>
      <c r="X198">
        <v>119.621</v>
      </c>
      <c r="Y198">
        <v>8.7276499999999996E-4</v>
      </c>
      <c r="Z198">
        <v>3290.15</v>
      </c>
      <c r="AA198">
        <v>39.826999999999998</v>
      </c>
      <c r="AB198">
        <v>0</v>
      </c>
      <c r="AC198">
        <v>0</v>
      </c>
      <c r="AD198">
        <v>0</v>
      </c>
      <c r="AE198">
        <v>43.1492</v>
      </c>
      <c r="AF198">
        <v>43.1492</v>
      </c>
      <c r="AG198">
        <v>0</v>
      </c>
      <c r="AH198">
        <v>5.87</v>
      </c>
      <c r="AI198">
        <v>0.61</v>
      </c>
      <c r="AJ198">
        <v>0.88</v>
      </c>
      <c r="AK198">
        <v>4.18</v>
      </c>
      <c r="AL198">
        <v>0</v>
      </c>
      <c r="AM198">
        <v>-7.14</v>
      </c>
      <c r="AN198">
        <v>0</v>
      </c>
      <c r="AO198">
        <v>0</v>
      </c>
      <c r="AP198">
        <v>1.75</v>
      </c>
      <c r="AQ198">
        <v>5.43</v>
      </c>
      <c r="AR198">
        <v>6.66</v>
      </c>
      <c r="AS198">
        <v>0.42</v>
      </c>
      <c r="AT198">
        <v>18.66</v>
      </c>
      <c r="AU198">
        <v>11.54</v>
      </c>
      <c r="AV198">
        <v>2.35</v>
      </c>
      <c r="AW198">
        <v>0.11</v>
      </c>
      <c r="AX198">
        <v>0.22</v>
      </c>
      <c r="AY198">
        <v>1.1100000000000001</v>
      </c>
      <c r="AZ198">
        <v>-1.82</v>
      </c>
      <c r="BA198">
        <v>0</v>
      </c>
      <c r="BB198">
        <v>0</v>
      </c>
      <c r="BC198">
        <v>0.5</v>
      </c>
      <c r="BD198">
        <v>2.57</v>
      </c>
      <c r="BE198">
        <v>1.76</v>
      </c>
      <c r="BF198">
        <v>0.12</v>
      </c>
      <c r="BG198">
        <v>6.92</v>
      </c>
      <c r="BH198">
        <v>0.53001699999999996</v>
      </c>
      <c r="BI198">
        <v>8.98032E-3</v>
      </c>
      <c r="BJ198">
        <v>3.1638800000000002E-2</v>
      </c>
      <c r="BK198">
        <v>0.14572499999999999</v>
      </c>
      <c r="BL198">
        <v>0</v>
      </c>
      <c r="BM198">
        <v>-2.2372099999999999E-2</v>
      </c>
      <c r="BN198">
        <v>0</v>
      </c>
      <c r="BO198">
        <v>0</v>
      </c>
      <c r="BP198">
        <v>5.8625900000000002E-2</v>
      </c>
      <c r="BQ198">
        <v>8.6452899999999999E-2</v>
      </c>
      <c r="BR198">
        <v>0.24510499999999999</v>
      </c>
      <c r="BS198">
        <v>2.02483E-2</v>
      </c>
      <c r="BT198">
        <v>1.10442</v>
      </c>
      <c r="BU198">
        <v>0.71636100000000003</v>
      </c>
      <c r="BV198">
        <v>1642.07</v>
      </c>
      <c r="BW198">
        <v>235.41</v>
      </c>
      <c r="BX198">
        <v>277.07299999999998</v>
      </c>
      <c r="BY198">
        <v>1271.28</v>
      </c>
      <c r="BZ198">
        <v>-4222.1400000000003</v>
      </c>
      <c r="CA198">
        <v>505.55700000000002</v>
      </c>
      <c r="CB198">
        <v>940.84699999999998</v>
      </c>
      <c r="CC198">
        <v>2025.88</v>
      </c>
      <c r="CD198">
        <v>119.621</v>
      </c>
      <c r="CE198">
        <v>2795.6</v>
      </c>
      <c r="CF198">
        <v>3425.83</v>
      </c>
      <c r="CG198">
        <v>73.775199999999998</v>
      </c>
      <c r="CH198">
        <v>0</v>
      </c>
      <c r="CI198">
        <v>0</v>
      </c>
      <c r="CJ198">
        <v>43.1492</v>
      </c>
      <c r="CK198">
        <v>43.1492</v>
      </c>
      <c r="CL198">
        <v>0</v>
      </c>
      <c r="CM198">
        <v>6.27</v>
      </c>
      <c r="CN198">
        <v>0.83</v>
      </c>
      <c r="CO198">
        <v>0.88</v>
      </c>
      <c r="CP198">
        <v>4.07</v>
      </c>
      <c r="CQ198">
        <v>-5.18</v>
      </c>
      <c r="CR198">
        <v>1.75</v>
      </c>
      <c r="CS198">
        <v>5.44</v>
      </c>
      <c r="CT198">
        <v>6.66</v>
      </c>
      <c r="CU198">
        <v>0.42</v>
      </c>
      <c r="CV198">
        <v>21.14</v>
      </c>
      <c r="CW198">
        <v>12.05</v>
      </c>
      <c r="CX198">
        <v>2.5</v>
      </c>
      <c r="CY198">
        <v>0.15</v>
      </c>
      <c r="CZ198">
        <v>0.22</v>
      </c>
      <c r="DA198">
        <v>4.95</v>
      </c>
      <c r="DB198">
        <v>-0.87</v>
      </c>
      <c r="DC198">
        <v>0.5</v>
      </c>
      <c r="DD198">
        <v>2.57</v>
      </c>
      <c r="DE198">
        <v>1.76</v>
      </c>
      <c r="DF198">
        <v>0.12</v>
      </c>
      <c r="DG198">
        <v>11.9</v>
      </c>
      <c r="DH198">
        <v>0.546149</v>
      </c>
      <c r="DI198">
        <v>9.0878699999999996E-3</v>
      </c>
      <c r="DJ198">
        <v>3.1638800000000002E-2</v>
      </c>
      <c r="DK198">
        <v>0.14361299999999999</v>
      </c>
      <c r="DL198">
        <v>-6.98747E-3</v>
      </c>
      <c r="DM198">
        <v>5.8625900000000002E-2</v>
      </c>
      <c r="DN198">
        <v>8.6817800000000001E-2</v>
      </c>
      <c r="DO198">
        <v>0.24510499999999999</v>
      </c>
      <c r="DP198">
        <v>2.02483E-2</v>
      </c>
      <c r="DQ198">
        <v>1.1343000000000001</v>
      </c>
      <c r="DR198">
        <v>0.73048900000000005</v>
      </c>
      <c r="DS198" t="s">
        <v>908</v>
      </c>
      <c r="DT198" t="s">
        <v>700</v>
      </c>
      <c r="DU198" t="s">
        <v>909</v>
      </c>
      <c r="DV198" t="s">
        <v>455</v>
      </c>
      <c r="DW198">
        <v>2.9877799999999999E-2</v>
      </c>
      <c r="DX198">
        <v>1.41282E-2</v>
      </c>
      <c r="EC198">
        <v>11.54</v>
      </c>
      <c r="ED198">
        <v>0</v>
      </c>
      <c r="EE198">
        <v>12.05</v>
      </c>
      <c r="EF198">
        <v>0</v>
      </c>
      <c r="EG198">
        <v>3.79</v>
      </c>
      <c r="EH198">
        <v>0</v>
      </c>
      <c r="EI198">
        <v>2.93</v>
      </c>
      <c r="EJ198">
        <v>4.8899999999999997</v>
      </c>
      <c r="EK198">
        <v>1</v>
      </c>
      <c r="EL198">
        <v>1.10209</v>
      </c>
      <c r="EM198">
        <v>2.9616500000000001</v>
      </c>
      <c r="EP198">
        <v>1</v>
      </c>
      <c r="EQ198">
        <v>1</v>
      </c>
      <c r="ER198">
        <v>26.847999999999999</v>
      </c>
      <c r="ES198">
        <v>27.213000000000001</v>
      </c>
      <c r="ET198">
        <v>26.9893</v>
      </c>
      <c r="EU198">
        <v>27.356400000000001</v>
      </c>
      <c r="EV198">
        <v>522.73400000000004</v>
      </c>
      <c r="EW198">
        <v>25.499600000000001</v>
      </c>
      <c r="EX198">
        <v>49.9895</v>
      </c>
      <c r="EY198">
        <v>246.79599999999999</v>
      </c>
      <c r="EZ198">
        <v>0</v>
      </c>
      <c r="FA198">
        <v>-605.596</v>
      </c>
      <c r="FB198">
        <v>0</v>
      </c>
      <c r="FC198">
        <v>0</v>
      </c>
      <c r="FD198">
        <v>110.404</v>
      </c>
      <c r="FE198">
        <v>156.88800000000001</v>
      </c>
      <c r="FF198">
        <v>391.38499999999999</v>
      </c>
      <c r="FG198">
        <v>27.673200000000001</v>
      </c>
      <c r="FH198">
        <v>925.77200000000005</v>
      </c>
      <c r="FI198">
        <v>0</v>
      </c>
      <c r="FJ198">
        <v>0</v>
      </c>
      <c r="FK198">
        <v>0</v>
      </c>
      <c r="FL198">
        <v>252.315</v>
      </c>
      <c r="FM198">
        <v>252.315</v>
      </c>
      <c r="FN198">
        <v>280.07100000000003</v>
      </c>
      <c r="FO198">
        <v>16.9802</v>
      </c>
      <c r="FP198">
        <v>24.994700000000002</v>
      </c>
      <c r="FQ198">
        <v>119.75</v>
      </c>
      <c r="FR198">
        <v>-96.193399999999997</v>
      </c>
      <c r="FS198">
        <v>55.201799999999999</v>
      </c>
      <c r="FT198">
        <v>78.835300000000004</v>
      </c>
      <c r="FU198">
        <v>195.69200000000001</v>
      </c>
      <c r="FV198">
        <v>13.836600000000001</v>
      </c>
      <c r="FW198">
        <v>689.16899999999998</v>
      </c>
      <c r="FX198">
        <v>0</v>
      </c>
      <c r="FY198">
        <v>0</v>
      </c>
      <c r="FZ198">
        <v>252.315</v>
      </c>
      <c r="GA198">
        <v>252.315</v>
      </c>
      <c r="GB198">
        <v>2.9616500000000001</v>
      </c>
      <c r="GC198">
        <v>6878.22</v>
      </c>
      <c r="GD198">
        <v>4393.1899999999996</v>
      </c>
      <c r="GE198">
        <v>63.871000000000002</v>
      </c>
      <c r="GF198">
        <v>2.6873</v>
      </c>
      <c r="GG198">
        <v>4223.38</v>
      </c>
      <c r="GH198">
        <v>2248.14</v>
      </c>
      <c r="GI198">
        <v>53.230699999999999</v>
      </c>
      <c r="GJ198">
        <v>0</v>
      </c>
      <c r="GK198">
        <v>0</v>
      </c>
      <c r="GN198" t="s">
        <v>1100</v>
      </c>
    </row>
    <row r="199" spans="1:196" x14ac:dyDescent="0.3">
      <c r="A199" s="110">
        <v>45981.733749999999</v>
      </c>
      <c r="B199" t="s">
        <v>1101</v>
      </c>
      <c r="D199">
        <v>12</v>
      </c>
      <c r="E199">
        <v>1</v>
      </c>
      <c r="F199">
        <v>2100</v>
      </c>
      <c r="G199" t="s">
        <v>452</v>
      </c>
      <c r="H199" t="s">
        <v>453</v>
      </c>
      <c r="I199">
        <v>0.51</v>
      </c>
      <c r="J199">
        <v>0.47</v>
      </c>
      <c r="K199">
        <v>4.03</v>
      </c>
      <c r="L199">
        <v>49</v>
      </c>
      <c r="M199">
        <v>1531.55</v>
      </c>
      <c r="N199">
        <v>176.74199999999999</v>
      </c>
      <c r="O199">
        <v>277.07299999999998</v>
      </c>
      <c r="P199">
        <v>1304.79</v>
      </c>
      <c r="Q199">
        <v>0</v>
      </c>
      <c r="R199">
        <v>-4222.1400000000003</v>
      </c>
      <c r="S199">
        <v>0</v>
      </c>
      <c r="T199">
        <v>0</v>
      </c>
      <c r="U199">
        <v>505.55700000000002</v>
      </c>
      <c r="V199">
        <v>935</v>
      </c>
      <c r="W199">
        <v>2025.88</v>
      </c>
      <c r="X199">
        <v>119.621</v>
      </c>
      <c r="Y199">
        <v>2654.07</v>
      </c>
      <c r="Z199">
        <v>3290.15</v>
      </c>
      <c r="AA199">
        <v>39.826999999999998</v>
      </c>
      <c r="AB199">
        <v>0</v>
      </c>
      <c r="AC199">
        <v>0</v>
      </c>
      <c r="AD199">
        <v>0</v>
      </c>
      <c r="AE199">
        <v>43.1492</v>
      </c>
      <c r="AF199">
        <v>43.1492</v>
      </c>
      <c r="AG199">
        <v>0</v>
      </c>
      <c r="AH199">
        <v>5.87</v>
      </c>
      <c r="AI199">
        <v>0.61</v>
      </c>
      <c r="AJ199">
        <v>0.88</v>
      </c>
      <c r="AK199">
        <v>4.18</v>
      </c>
      <c r="AL199">
        <v>0</v>
      </c>
      <c r="AM199">
        <v>-5.13</v>
      </c>
      <c r="AN199">
        <v>0</v>
      </c>
      <c r="AO199">
        <v>0</v>
      </c>
      <c r="AP199">
        <v>1.75</v>
      </c>
      <c r="AQ199">
        <v>5.43</v>
      </c>
      <c r="AR199">
        <v>6.66</v>
      </c>
      <c r="AS199">
        <v>0.42</v>
      </c>
      <c r="AT199">
        <v>20.67</v>
      </c>
      <c r="AU199">
        <v>11.54</v>
      </c>
      <c r="AV199">
        <v>2.35</v>
      </c>
      <c r="AW199">
        <v>0.11</v>
      </c>
      <c r="AX199">
        <v>0.22</v>
      </c>
      <c r="AY199">
        <v>1.1100000000000001</v>
      </c>
      <c r="AZ199">
        <v>-0.87</v>
      </c>
      <c r="BA199">
        <v>0</v>
      </c>
      <c r="BB199">
        <v>0</v>
      </c>
      <c r="BC199">
        <v>0.5</v>
      </c>
      <c r="BD199">
        <v>2.57</v>
      </c>
      <c r="BE199">
        <v>1.76</v>
      </c>
      <c r="BF199">
        <v>0.12</v>
      </c>
      <c r="BG199">
        <v>7.87</v>
      </c>
      <c r="BH199">
        <v>0.53001699999999996</v>
      </c>
      <c r="BI199">
        <v>8.98032E-3</v>
      </c>
      <c r="BJ199">
        <v>3.1638800000000002E-2</v>
      </c>
      <c r="BK199">
        <v>0.14572499999999999</v>
      </c>
      <c r="BL199">
        <v>0</v>
      </c>
      <c r="BM199">
        <v>-6.98747E-3</v>
      </c>
      <c r="BN199">
        <v>0</v>
      </c>
      <c r="BO199">
        <v>0</v>
      </c>
      <c r="BP199">
        <v>5.8625900000000002E-2</v>
      </c>
      <c r="BQ199">
        <v>8.6452899999999999E-2</v>
      </c>
      <c r="BR199">
        <v>0.24510499999999999</v>
      </c>
      <c r="BS199">
        <v>2.02483E-2</v>
      </c>
      <c r="BT199">
        <v>1.11981</v>
      </c>
      <c r="BU199">
        <v>0.71636100000000003</v>
      </c>
      <c r="BV199">
        <v>1642.07</v>
      </c>
      <c r="BW199">
        <v>235.41</v>
      </c>
      <c r="BX199">
        <v>277.07299999999998</v>
      </c>
      <c r="BY199">
        <v>1271.28</v>
      </c>
      <c r="BZ199">
        <v>-4222.1400000000003</v>
      </c>
      <c r="CA199">
        <v>505.55700000000002</v>
      </c>
      <c r="CB199">
        <v>940.84699999999998</v>
      </c>
      <c r="CC199">
        <v>2025.88</v>
      </c>
      <c r="CD199">
        <v>119.621</v>
      </c>
      <c r="CE199">
        <v>2795.6</v>
      </c>
      <c r="CF199">
        <v>3425.83</v>
      </c>
      <c r="CG199">
        <v>73.775199999999998</v>
      </c>
      <c r="CH199">
        <v>0</v>
      </c>
      <c r="CI199">
        <v>0</v>
      </c>
      <c r="CJ199">
        <v>43.1492</v>
      </c>
      <c r="CK199">
        <v>43.1492</v>
      </c>
      <c r="CL199">
        <v>0</v>
      </c>
      <c r="CM199">
        <v>6.27</v>
      </c>
      <c r="CN199">
        <v>0.83</v>
      </c>
      <c r="CO199">
        <v>0.88</v>
      </c>
      <c r="CP199">
        <v>4.07</v>
      </c>
      <c r="CQ199">
        <v>-5.18</v>
      </c>
      <c r="CR199">
        <v>1.75</v>
      </c>
      <c r="CS199">
        <v>5.44</v>
      </c>
      <c r="CT199">
        <v>6.66</v>
      </c>
      <c r="CU199">
        <v>0.42</v>
      </c>
      <c r="CV199">
        <v>21.14</v>
      </c>
      <c r="CW199">
        <v>12.05</v>
      </c>
      <c r="CX199">
        <v>2.5</v>
      </c>
      <c r="CY199">
        <v>0.15</v>
      </c>
      <c r="CZ199">
        <v>0.22</v>
      </c>
      <c r="DA199">
        <v>4.95</v>
      </c>
      <c r="DB199">
        <v>-0.87</v>
      </c>
      <c r="DC199">
        <v>0.5</v>
      </c>
      <c r="DD199">
        <v>2.57</v>
      </c>
      <c r="DE199">
        <v>1.76</v>
      </c>
      <c r="DF199">
        <v>0.12</v>
      </c>
      <c r="DG199">
        <v>11.9</v>
      </c>
      <c r="DH199">
        <v>0.546149</v>
      </c>
      <c r="DI199">
        <v>9.0878699999999996E-3</v>
      </c>
      <c r="DJ199">
        <v>3.1638800000000002E-2</v>
      </c>
      <c r="DK199">
        <v>0.14361299999999999</v>
      </c>
      <c r="DL199">
        <v>-6.98747E-3</v>
      </c>
      <c r="DM199">
        <v>5.8625900000000002E-2</v>
      </c>
      <c r="DN199">
        <v>8.6817800000000001E-2</v>
      </c>
      <c r="DO199">
        <v>0.24510499999999999</v>
      </c>
      <c r="DP199">
        <v>2.02483E-2</v>
      </c>
      <c r="DQ199">
        <v>1.1343000000000001</v>
      </c>
      <c r="DR199">
        <v>0.73048900000000005</v>
      </c>
      <c r="DS199" t="s">
        <v>908</v>
      </c>
      <c r="DT199" t="s">
        <v>700</v>
      </c>
      <c r="DU199" t="s">
        <v>909</v>
      </c>
      <c r="DV199" t="s">
        <v>455</v>
      </c>
      <c r="DW199">
        <v>1.44931E-2</v>
      </c>
      <c r="DX199">
        <v>1.41282E-2</v>
      </c>
      <c r="EC199">
        <v>11.54</v>
      </c>
      <c r="ED199">
        <v>0</v>
      </c>
      <c r="EE199">
        <v>12.05</v>
      </c>
      <c r="EF199">
        <v>0</v>
      </c>
      <c r="EG199">
        <v>3.79</v>
      </c>
      <c r="EH199">
        <v>0</v>
      </c>
      <c r="EI199">
        <v>2.93</v>
      </c>
      <c r="EJ199">
        <v>4.8899999999999997</v>
      </c>
      <c r="EK199">
        <v>1</v>
      </c>
      <c r="EL199">
        <v>1</v>
      </c>
      <c r="EM199">
        <v>2.6873</v>
      </c>
      <c r="EP199">
        <v>1</v>
      </c>
      <c r="EQ199">
        <v>1</v>
      </c>
      <c r="ER199">
        <v>26.847999999999999</v>
      </c>
      <c r="ES199">
        <v>27.213000000000001</v>
      </c>
      <c r="ET199">
        <v>26.9893</v>
      </c>
      <c r="EU199">
        <v>27.356400000000001</v>
      </c>
      <c r="EV199">
        <v>522.73400000000004</v>
      </c>
      <c r="EW199">
        <v>25.499600000000001</v>
      </c>
      <c r="EX199">
        <v>49.9895</v>
      </c>
      <c r="EY199">
        <v>246.79599999999999</v>
      </c>
      <c r="EZ199">
        <v>0</v>
      </c>
      <c r="FA199">
        <v>-288.58</v>
      </c>
      <c r="FB199">
        <v>0</v>
      </c>
      <c r="FC199">
        <v>0</v>
      </c>
      <c r="FD199">
        <v>110.404</v>
      </c>
      <c r="FE199">
        <v>156.88800000000001</v>
      </c>
      <c r="FF199">
        <v>391.38499999999999</v>
      </c>
      <c r="FG199">
        <v>27.673200000000001</v>
      </c>
      <c r="FH199">
        <v>1242.79</v>
      </c>
      <c r="FI199">
        <v>0</v>
      </c>
      <c r="FJ199">
        <v>0</v>
      </c>
      <c r="FK199">
        <v>0</v>
      </c>
      <c r="FL199">
        <v>252.315</v>
      </c>
      <c r="FM199">
        <v>252.315</v>
      </c>
      <c r="FN199">
        <v>280.07100000000003</v>
      </c>
      <c r="FO199">
        <v>16.9802</v>
      </c>
      <c r="FP199">
        <v>24.994700000000002</v>
      </c>
      <c r="FQ199">
        <v>119.75</v>
      </c>
      <c r="FR199">
        <v>-96.193399999999997</v>
      </c>
      <c r="FS199">
        <v>55.201799999999999</v>
      </c>
      <c r="FT199">
        <v>78.835300000000004</v>
      </c>
      <c r="FU199">
        <v>195.69200000000001</v>
      </c>
      <c r="FV199">
        <v>13.836600000000001</v>
      </c>
      <c r="FW199">
        <v>689.16899999999998</v>
      </c>
      <c r="FX199">
        <v>0</v>
      </c>
      <c r="FY199">
        <v>0</v>
      </c>
      <c r="FZ199">
        <v>252.315</v>
      </c>
      <c r="GA199">
        <v>252.315</v>
      </c>
      <c r="GB199">
        <v>2.6873</v>
      </c>
      <c r="GC199">
        <v>4223.38</v>
      </c>
      <c r="GD199">
        <v>2271.0700000000002</v>
      </c>
      <c r="GE199">
        <v>53.773800000000001</v>
      </c>
      <c r="GF199">
        <v>2.6873</v>
      </c>
      <c r="GG199">
        <v>4223.38</v>
      </c>
      <c r="GH199">
        <v>2248.14</v>
      </c>
      <c r="GI199">
        <v>53.230699999999999</v>
      </c>
      <c r="GJ199">
        <v>0</v>
      </c>
      <c r="GK199">
        <v>0</v>
      </c>
      <c r="GN199" t="s">
        <v>1102</v>
      </c>
    </row>
    <row r="200" spans="1:196" x14ac:dyDescent="0.3">
      <c r="A200" s="110">
        <v>45981.734548611108</v>
      </c>
      <c r="B200" t="s">
        <v>1103</v>
      </c>
      <c r="D200">
        <v>12</v>
      </c>
      <c r="E200">
        <v>1</v>
      </c>
      <c r="F200">
        <v>2100</v>
      </c>
      <c r="G200" t="s">
        <v>452</v>
      </c>
      <c r="H200" t="s">
        <v>456</v>
      </c>
      <c r="I200">
        <v>0.51</v>
      </c>
      <c r="J200">
        <v>-7.0000000000000007E-2</v>
      </c>
      <c r="K200">
        <v>3.8</v>
      </c>
      <c r="L200">
        <v>49</v>
      </c>
      <c r="M200">
        <v>1531.55</v>
      </c>
      <c r="N200">
        <v>176.74199999999999</v>
      </c>
      <c r="O200">
        <v>277.07299999999998</v>
      </c>
      <c r="P200">
        <v>1304.79</v>
      </c>
      <c r="Q200">
        <v>0</v>
      </c>
      <c r="R200">
        <v>-3142.29</v>
      </c>
      <c r="S200">
        <v>0</v>
      </c>
      <c r="T200">
        <v>0</v>
      </c>
      <c r="U200">
        <v>505.55700000000002</v>
      </c>
      <c r="V200">
        <v>935</v>
      </c>
      <c r="W200">
        <v>2025.88</v>
      </c>
      <c r="X200">
        <v>119.621</v>
      </c>
      <c r="Y200">
        <v>3733.92</v>
      </c>
      <c r="Z200">
        <v>3290.15</v>
      </c>
      <c r="AA200">
        <v>39.826999999999998</v>
      </c>
      <c r="AB200">
        <v>0</v>
      </c>
      <c r="AC200">
        <v>0</v>
      </c>
      <c r="AD200">
        <v>0</v>
      </c>
      <c r="AE200">
        <v>43.1492</v>
      </c>
      <c r="AF200">
        <v>43.1492</v>
      </c>
      <c r="AG200">
        <v>0</v>
      </c>
      <c r="AH200">
        <v>5.87</v>
      </c>
      <c r="AI200">
        <v>0.61</v>
      </c>
      <c r="AJ200">
        <v>0.88</v>
      </c>
      <c r="AK200">
        <v>4.18</v>
      </c>
      <c r="AL200">
        <v>0</v>
      </c>
      <c r="AM200">
        <v>-4.59</v>
      </c>
      <c r="AN200">
        <v>0</v>
      </c>
      <c r="AO200">
        <v>0</v>
      </c>
      <c r="AP200">
        <v>1.75</v>
      </c>
      <c r="AQ200">
        <v>5.43</v>
      </c>
      <c r="AR200">
        <v>6.66</v>
      </c>
      <c r="AS200">
        <v>0.42</v>
      </c>
      <c r="AT200">
        <v>21.21</v>
      </c>
      <c r="AU200">
        <v>11.54</v>
      </c>
      <c r="AV200">
        <v>2.35</v>
      </c>
      <c r="AW200">
        <v>0.11</v>
      </c>
      <c r="AX200">
        <v>0.22</v>
      </c>
      <c r="AY200">
        <v>1.1100000000000001</v>
      </c>
      <c r="AZ200">
        <v>-0.64</v>
      </c>
      <c r="BA200">
        <v>0</v>
      </c>
      <c r="BB200">
        <v>0</v>
      </c>
      <c r="BC200">
        <v>0.5</v>
      </c>
      <c r="BD200">
        <v>2.57</v>
      </c>
      <c r="BE200">
        <v>1.76</v>
      </c>
      <c r="BF200">
        <v>0.12</v>
      </c>
      <c r="BG200">
        <v>8.1</v>
      </c>
      <c r="BH200">
        <v>0.53001699999999996</v>
      </c>
      <c r="BI200">
        <v>8.98032E-3</v>
      </c>
      <c r="BJ200">
        <v>3.1638800000000002E-2</v>
      </c>
      <c r="BK200">
        <v>0.14572499999999999</v>
      </c>
      <c r="BL200">
        <v>0</v>
      </c>
      <c r="BM200">
        <v>-5.2003700000000002E-3</v>
      </c>
      <c r="BN200">
        <v>0</v>
      </c>
      <c r="BO200">
        <v>0</v>
      </c>
      <c r="BP200">
        <v>5.8625900000000002E-2</v>
      </c>
      <c r="BQ200">
        <v>8.6452899999999999E-2</v>
      </c>
      <c r="BR200">
        <v>0.24510499999999999</v>
      </c>
      <c r="BS200">
        <v>2.02483E-2</v>
      </c>
      <c r="BT200">
        <v>1.1215900000000001</v>
      </c>
      <c r="BU200">
        <v>0.71636100000000003</v>
      </c>
      <c r="BV200">
        <v>1642.07</v>
      </c>
      <c r="BW200">
        <v>235.41</v>
      </c>
      <c r="BX200">
        <v>277.07299999999998</v>
      </c>
      <c r="BY200">
        <v>1271.28</v>
      </c>
      <c r="BZ200">
        <v>-4222.1400000000003</v>
      </c>
      <c r="CA200">
        <v>505.55700000000002</v>
      </c>
      <c r="CB200">
        <v>940.84699999999998</v>
      </c>
      <c r="CC200">
        <v>2025.88</v>
      </c>
      <c r="CD200">
        <v>119.621</v>
      </c>
      <c r="CE200">
        <v>2795.6</v>
      </c>
      <c r="CF200">
        <v>3425.83</v>
      </c>
      <c r="CG200">
        <v>73.775199999999998</v>
      </c>
      <c r="CH200">
        <v>0</v>
      </c>
      <c r="CI200">
        <v>0</v>
      </c>
      <c r="CJ200">
        <v>43.1492</v>
      </c>
      <c r="CK200">
        <v>43.1492</v>
      </c>
      <c r="CL200">
        <v>0</v>
      </c>
      <c r="CM200">
        <v>6.27</v>
      </c>
      <c r="CN200">
        <v>0.83</v>
      </c>
      <c r="CO200">
        <v>0.88</v>
      </c>
      <c r="CP200">
        <v>4.07</v>
      </c>
      <c r="CQ200">
        <v>-5.18</v>
      </c>
      <c r="CR200">
        <v>1.75</v>
      </c>
      <c r="CS200">
        <v>5.44</v>
      </c>
      <c r="CT200">
        <v>6.66</v>
      </c>
      <c r="CU200">
        <v>0.42</v>
      </c>
      <c r="CV200">
        <v>21.14</v>
      </c>
      <c r="CW200">
        <v>12.05</v>
      </c>
      <c r="CX200">
        <v>2.5</v>
      </c>
      <c r="CY200">
        <v>0.15</v>
      </c>
      <c r="CZ200">
        <v>0.22</v>
      </c>
      <c r="DA200">
        <v>4.95</v>
      </c>
      <c r="DB200">
        <v>-0.87</v>
      </c>
      <c r="DC200">
        <v>0.5</v>
      </c>
      <c r="DD200">
        <v>2.57</v>
      </c>
      <c r="DE200">
        <v>1.76</v>
      </c>
      <c r="DF200">
        <v>0.12</v>
      </c>
      <c r="DG200">
        <v>11.9</v>
      </c>
      <c r="DH200">
        <v>0.546149</v>
      </c>
      <c r="DI200">
        <v>9.0878699999999996E-3</v>
      </c>
      <c r="DJ200">
        <v>3.1638800000000002E-2</v>
      </c>
      <c r="DK200">
        <v>0.14361299999999999</v>
      </c>
      <c r="DL200">
        <v>-6.98747E-3</v>
      </c>
      <c r="DM200">
        <v>5.8625900000000002E-2</v>
      </c>
      <c r="DN200">
        <v>8.6817800000000001E-2</v>
      </c>
      <c r="DO200">
        <v>0.24510499999999999</v>
      </c>
      <c r="DP200">
        <v>2.02483E-2</v>
      </c>
      <c r="DQ200">
        <v>1.1343000000000001</v>
      </c>
      <c r="DR200">
        <v>0.73048900000000005</v>
      </c>
      <c r="DS200" t="s">
        <v>908</v>
      </c>
      <c r="DT200" t="s">
        <v>700</v>
      </c>
      <c r="DU200" t="s">
        <v>909</v>
      </c>
      <c r="DV200" t="s">
        <v>455</v>
      </c>
      <c r="DW200">
        <v>1.2706E-2</v>
      </c>
      <c r="DX200">
        <v>1.41282E-2</v>
      </c>
      <c r="EC200">
        <v>11.54</v>
      </c>
      <c r="ED200">
        <v>0</v>
      </c>
      <c r="EE200">
        <v>12.05</v>
      </c>
      <c r="EF200">
        <v>0</v>
      </c>
      <c r="EG200">
        <v>3.79</v>
      </c>
      <c r="EH200">
        <v>0</v>
      </c>
      <c r="EI200">
        <v>2.93</v>
      </c>
      <c r="EJ200">
        <v>4.8899999999999997</v>
      </c>
      <c r="EK200">
        <v>1</v>
      </c>
      <c r="EL200">
        <v>0.74424100000000004</v>
      </c>
      <c r="EM200">
        <v>2</v>
      </c>
      <c r="EP200">
        <v>1</v>
      </c>
      <c r="EQ200">
        <v>1</v>
      </c>
      <c r="ER200">
        <v>26.847999999999999</v>
      </c>
      <c r="ES200">
        <v>27.213000000000001</v>
      </c>
      <c r="ET200">
        <v>26.9893</v>
      </c>
      <c r="EU200">
        <v>27.356400000000001</v>
      </c>
      <c r="EV200">
        <v>522.73400000000004</v>
      </c>
      <c r="EW200">
        <v>25.499600000000001</v>
      </c>
      <c r="EX200">
        <v>49.9895</v>
      </c>
      <c r="EY200">
        <v>246.79599999999999</v>
      </c>
      <c r="EZ200">
        <v>0</v>
      </c>
      <c r="FA200">
        <v>-214.773</v>
      </c>
      <c r="FB200">
        <v>0</v>
      </c>
      <c r="FC200">
        <v>0</v>
      </c>
      <c r="FD200">
        <v>110.404</v>
      </c>
      <c r="FE200">
        <v>156.88800000000001</v>
      </c>
      <c r="FF200">
        <v>391.38499999999999</v>
      </c>
      <c r="FG200">
        <v>27.673200000000001</v>
      </c>
      <c r="FH200">
        <v>1316.59</v>
      </c>
      <c r="FI200">
        <v>0</v>
      </c>
      <c r="FJ200">
        <v>0</v>
      </c>
      <c r="FK200">
        <v>0</v>
      </c>
      <c r="FL200">
        <v>252.315</v>
      </c>
      <c r="FM200">
        <v>252.315</v>
      </c>
      <c r="FN200">
        <v>280.07100000000003</v>
      </c>
      <c r="FO200">
        <v>16.9802</v>
      </c>
      <c r="FP200">
        <v>24.994700000000002</v>
      </c>
      <c r="FQ200">
        <v>119.75</v>
      </c>
      <c r="FR200">
        <v>-96.193399999999997</v>
      </c>
      <c r="FS200">
        <v>55.201799999999999</v>
      </c>
      <c r="FT200">
        <v>78.835300000000004</v>
      </c>
      <c r="FU200">
        <v>195.69200000000001</v>
      </c>
      <c r="FV200">
        <v>13.836600000000001</v>
      </c>
      <c r="FW200">
        <v>689.16899999999998</v>
      </c>
      <c r="FX200">
        <v>0</v>
      </c>
      <c r="FY200">
        <v>0</v>
      </c>
      <c r="FZ200">
        <v>252.315</v>
      </c>
      <c r="GA200">
        <v>252.315</v>
      </c>
      <c r="GB200">
        <v>2</v>
      </c>
      <c r="GC200">
        <v>3143.22</v>
      </c>
      <c r="GD200">
        <v>1349.76</v>
      </c>
      <c r="GE200">
        <v>42.941899999999997</v>
      </c>
      <c r="GF200">
        <v>2.6873</v>
      </c>
      <c r="GG200">
        <v>4223.38</v>
      </c>
      <c r="GH200">
        <v>2248.14</v>
      </c>
      <c r="GI200">
        <v>53.230699999999999</v>
      </c>
      <c r="GJ200">
        <v>0</v>
      </c>
      <c r="GK200">
        <v>0</v>
      </c>
      <c r="GN200" t="s">
        <v>1104</v>
      </c>
    </row>
    <row r="201" spans="1:196" x14ac:dyDescent="0.3">
      <c r="A201" s="110">
        <v>45981.735347222224</v>
      </c>
      <c r="B201" t="s">
        <v>1105</v>
      </c>
      <c r="D201">
        <v>12</v>
      </c>
      <c r="E201">
        <v>1</v>
      </c>
      <c r="F201">
        <v>2100</v>
      </c>
      <c r="G201" t="s">
        <v>452</v>
      </c>
      <c r="H201" t="s">
        <v>456</v>
      </c>
      <c r="I201">
        <v>0.51</v>
      </c>
      <c r="J201">
        <v>-0.25</v>
      </c>
      <c r="K201">
        <v>3.72</v>
      </c>
      <c r="L201">
        <v>49</v>
      </c>
      <c r="M201">
        <v>1531.55</v>
      </c>
      <c r="N201">
        <v>176.74199999999999</v>
      </c>
      <c r="O201">
        <v>277.07299999999998</v>
      </c>
      <c r="P201">
        <v>1304.79</v>
      </c>
      <c r="Q201">
        <v>0</v>
      </c>
      <c r="R201">
        <v>-2744.46</v>
      </c>
      <c r="S201">
        <v>0</v>
      </c>
      <c r="T201">
        <v>0</v>
      </c>
      <c r="U201">
        <v>505.55700000000002</v>
      </c>
      <c r="V201">
        <v>935</v>
      </c>
      <c r="W201">
        <v>2025.88</v>
      </c>
      <c r="X201">
        <v>119.621</v>
      </c>
      <c r="Y201">
        <v>4131.75</v>
      </c>
      <c r="Z201">
        <v>3290.15</v>
      </c>
      <c r="AA201">
        <v>39.826999999999998</v>
      </c>
      <c r="AB201">
        <v>0</v>
      </c>
      <c r="AC201">
        <v>0</v>
      </c>
      <c r="AD201">
        <v>0</v>
      </c>
      <c r="AE201">
        <v>43.1492</v>
      </c>
      <c r="AF201">
        <v>43.1492</v>
      </c>
      <c r="AG201">
        <v>0</v>
      </c>
      <c r="AH201">
        <v>5.87</v>
      </c>
      <c r="AI201">
        <v>0.61</v>
      </c>
      <c r="AJ201">
        <v>0.88</v>
      </c>
      <c r="AK201">
        <v>4.18</v>
      </c>
      <c r="AL201">
        <v>0</v>
      </c>
      <c r="AM201">
        <v>-4.41</v>
      </c>
      <c r="AN201">
        <v>0</v>
      </c>
      <c r="AO201">
        <v>0</v>
      </c>
      <c r="AP201">
        <v>1.75</v>
      </c>
      <c r="AQ201">
        <v>5.43</v>
      </c>
      <c r="AR201">
        <v>6.66</v>
      </c>
      <c r="AS201">
        <v>0.42</v>
      </c>
      <c r="AT201">
        <v>21.39</v>
      </c>
      <c r="AU201">
        <v>11.54</v>
      </c>
      <c r="AV201">
        <v>2.35</v>
      </c>
      <c r="AW201">
        <v>0.11</v>
      </c>
      <c r="AX201">
        <v>0.22</v>
      </c>
      <c r="AY201">
        <v>1.1100000000000001</v>
      </c>
      <c r="AZ201">
        <v>-0.56000000000000005</v>
      </c>
      <c r="BA201">
        <v>0</v>
      </c>
      <c r="BB201">
        <v>0</v>
      </c>
      <c r="BC201">
        <v>0.5</v>
      </c>
      <c r="BD201">
        <v>2.57</v>
      </c>
      <c r="BE201">
        <v>1.76</v>
      </c>
      <c r="BF201">
        <v>0.12</v>
      </c>
      <c r="BG201">
        <v>8.18</v>
      </c>
      <c r="BH201">
        <v>0.53001699999999996</v>
      </c>
      <c r="BI201">
        <v>8.98032E-3</v>
      </c>
      <c r="BJ201">
        <v>3.1638800000000002E-2</v>
      </c>
      <c r="BK201">
        <v>0.14572499999999999</v>
      </c>
      <c r="BL201">
        <v>0</v>
      </c>
      <c r="BM201">
        <v>-3.9016599999999999E-3</v>
      </c>
      <c r="BN201">
        <v>0</v>
      </c>
      <c r="BO201">
        <v>0</v>
      </c>
      <c r="BP201">
        <v>5.8625900000000002E-2</v>
      </c>
      <c r="BQ201">
        <v>8.6452899999999999E-2</v>
      </c>
      <c r="BR201">
        <v>0.24510499999999999</v>
      </c>
      <c r="BS201">
        <v>2.02483E-2</v>
      </c>
      <c r="BT201">
        <v>1.1228899999999999</v>
      </c>
      <c r="BU201">
        <v>0.71636100000000003</v>
      </c>
      <c r="BV201">
        <v>1642.07</v>
      </c>
      <c r="BW201">
        <v>235.41</v>
      </c>
      <c r="BX201">
        <v>277.07299999999998</v>
      </c>
      <c r="BY201">
        <v>1271.28</v>
      </c>
      <c r="BZ201">
        <v>-4222.1400000000003</v>
      </c>
      <c r="CA201">
        <v>505.55700000000002</v>
      </c>
      <c r="CB201">
        <v>940.84699999999998</v>
      </c>
      <c r="CC201">
        <v>2025.88</v>
      </c>
      <c r="CD201">
        <v>119.621</v>
      </c>
      <c r="CE201">
        <v>2795.6</v>
      </c>
      <c r="CF201">
        <v>3425.83</v>
      </c>
      <c r="CG201">
        <v>73.775199999999998</v>
      </c>
      <c r="CH201">
        <v>0</v>
      </c>
      <c r="CI201">
        <v>0</v>
      </c>
      <c r="CJ201">
        <v>43.1492</v>
      </c>
      <c r="CK201">
        <v>43.1492</v>
      </c>
      <c r="CL201">
        <v>0</v>
      </c>
      <c r="CM201">
        <v>6.27</v>
      </c>
      <c r="CN201">
        <v>0.83</v>
      </c>
      <c r="CO201">
        <v>0.88</v>
      </c>
      <c r="CP201">
        <v>4.07</v>
      </c>
      <c r="CQ201">
        <v>-5.18</v>
      </c>
      <c r="CR201">
        <v>1.75</v>
      </c>
      <c r="CS201">
        <v>5.44</v>
      </c>
      <c r="CT201">
        <v>6.66</v>
      </c>
      <c r="CU201">
        <v>0.42</v>
      </c>
      <c r="CV201">
        <v>21.14</v>
      </c>
      <c r="CW201">
        <v>12.05</v>
      </c>
      <c r="CX201">
        <v>2.5</v>
      </c>
      <c r="CY201">
        <v>0.15</v>
      </c>
      <c r="CZ201">
        <v>0.22</v>
      </c>
      <c r="DA201">
        <v>4.95</v>
      </c>
      <c r="DB201">
        <v>-0.87</v>
      </c>
      <c r="DC201">
        <v>0.5</v>
      </c>
      <c r="DD201">
        <v>2.57</v>
      </c>
      <c r="DE201">
        <v>1.76</v>
      </c>
      <c r="DF201">
        <v>0.12</v>
      </c>
      <c r="DG201">
        <v>11.9</v>
      </c>
      <c r="DH201">
        <v>0.546149</v>
      </c>
      <c r="DI201">
        <v>9.0878699999999996E-3</v>
      </c>
      <c r="DJ201">
        <v>3.1638800000000002E-2</v>
      </c>
      <c r="DK201">
        <v>0.14361299999999999</v>
      </c>
      <c r="DL201">
        <v>-6.98747E-3</v>
      </c>
      <c r="DM201">
        <v>5.8625900000000002E-2</v>
      </c>
      <c r="DN201">
        <v>8.6817800000000001E-2</v>
      </c>
      <c r="DO201">
        <v>0.24510499999999999</v>
      </c>
      <c r="DP201">
        <v>2.02483E-2</v>
      </c>
      <c r="DQ201">
        <v>1.1343000000000001</v>
      </c>
      <c r="DR201">
        <v>0.73048900000000005</v>
      </c>
      <c r="DS201" t="s">
        <v>908</v>
      </c>
      <c r="DT201" t="s">
        <v>700</v>
      </c>
      <c r="DU201" t="s">
        <v>909</v>
      </c>
      <c r="DV201" t="s">
        <v>455</v>
      </c>
      <c r="DW201">
        <v>1.14073E-2</v>
      </c>
      <c r="DX201">
        <v>1.41282E-2</v>
      </c>
      <c r="EC201">
        <v>11.54</v>
      </c>
      <c r="ED201">
        <v>0</v>
      </c>
      <c r="EE201">
        <v>12.05</v>
      </c>
      <c r="EF201">
        <v>0</v>
      </c>
      <c r="EG201">
        <v>3.79</v>
      </c>
      <c r="EH201">
        <v>0</v>
      </c>
      <c r="EI201">
        <v>2.93</v>
      </c>
      <c r="EJ201">
        <v>4.8899999999999997</v>
      </c>
      <c r="EK201">
        <v>1</v>
      </c>
      <c r="EL201">
        <v>0.74424100000000004</v>
      </c>
      <c r="EM201">
        <v>2</v>
      </c>
      <c r="EP201">
        <v>1</v>
      </c>
      <c r="EQ201">
        <v>1</v>
      </c>
      <c r="ER201">
        <v>26.847999999999999</v>
      </c>
      <c r="ES201">
        <v>27.213000000000001</v>
      </c>
      <c r="ET201">
        <v>26.9893</v>
      </c>
      <c r="EU201">
        <v>27.356400000000001</v>
      </c>
      <c r="EV201">
        <v>522.73400000000004</v>
      </c>
      <c r="EW201">
        <v>25.499600000000001</v>
      </c>
      <c r="EX201">
        <v>49.9895</v>
      </c>
      <c r="EY201">
        <v>246.79599999999999</v>
      </c>
      <c r="EZ201">
        <v>0</v>
      </c>
      <c r="FA201">
        <v>-186.661</v>
      </c>
      <c r="FB201">
        <v>0</v>
      </c>
      <c r="FC201">
        <v>0</v>
      </c>
      <c r="FD201">
        <v>110.404</v>
      </c>
      <c r="FE201">
        <v>156.88800000000001</v>
      </c>
      <c r="FF201">
        <v>391.38499999999999</v>
      </c>
      <c r="FG201">
        <v>27.673200000000001</v>
      </c>
      <c r="FH201">
        <v>1344.71</v>
      </c>
      <c r="FI201">
        <v>0</v>
      </c>
      <c r="FJ201">
        <v>0</v>
      </c>
      <c r="FK201">
        <v>0</v>
      </c>
      <c r="FL201">
        <v>252.315</v>
      </c>
      <c r="FM201">
        <v>252.315</v>
      </c>
      <c r="FN201">
        <v>280.07100000000003</v>
      </c>
      <c r="FO201">
        <v>16.9802</v>
      </c>
      <c r="FP201">
        <v>24.994700000000002</v>
      </c>
      <c r="FQ201">
        <v>119.75</v>
      </c>
      <c r="FR201">
        <v>-96.193399999999997</v>
      </c>
      <c r="FS201">
        <v>55.201799999999999</v>
      </c>
      <c r="FT201">
        <v>78.835300000000004</v>
      </c>
      <c r="FU201">
        <v>195.69200000000001</v>
      </c>
      <c r="FV201">
        <v>13.836600000000001</v>
      </c>
      <c r="FW201">
        <v>689.16899999999998</v>
      </c>
      <c r="FX201">
        <v>0</v>
      </c>
      <c r="FY201">
        <v>0</v>
      </c>
      <c r="FZ201">
        <v>252.315</v>
      </c>
      <c r="GA201">
        <v>252.315</v>
      </c>
      <c r="GB201">
        <v>2</v>
      </c>
      <c r="GC201">
        <v>2745.27</v>
      </c>
      <c r="GD201">
        <v>989.42899999999997</v>
      </c>
      <c r="GE201">
        <v>36.0413</v>
      </c>
      <c r="GF201">
        <v>2.6873</v>
      </c>
      <c r="GG201">
        <v>4223.38</v>
      </c>
      <c r="GH201">
        <v>2248.14</v>
      </c>
      <c r="GI201">
        <v>53.230699999999999</v>
      </c>
      <c r="GJ201">
        <v>0</v>
      </c>
      <c r="GK201">
        <v>0</v>
      </c>
      <c r="GN201" t="s">
        <v>1106</v>
      </c>
    </row>
    <row r="202" spans="1:196" x14ac:dyDescent="0.3">
      <c r="A202" s="110">
        <v>45981.736111111109</v>
      </c>
      <c r="B202" t="s">
        <v>1107</v>
      </c>
      <c r="D202">
        <v>12</v>
      </c>
      <c r="E202">
        <v>1</v>
      </c>
      <c r="F202">
        <v>2100</v>
      </c>
      <c r="G202" t="s">
        <v>452</v>
      </c>
      <c r="H202" t="s">
        <v>453</v>
      </c>
      <c r="I202">
        <v>0.51</v>
      </c>
      <c r="J202">
        <v>0.52</v>
      </c>
      <c r="K202">
        <v>4.03</v>
      </c>
      <c r="L202">
        <v>49</v>
      </c>
      <c r="M202">
        <v>1531.55</v>
      </c>
      <c r="N202">
        <v>176.74199999999999</v>
      </c>
      <c r="O202">
        <v>277.07299999999998</v>
      </c>
      <c r="P202">
        <v>1304.79</v>
      </c>
      <c r="Q202">
        <v>0</v>
      </c>
      <c r="R202">
        <v>0</v>
      </c>
      <c r="S202">
        <v>0</v>
      </c>
      <c r="T202">
        <v>0</v>
      </c>
      <c r="U202">
        <v>505.55700000000002</v>
      </c>
      <c r="V202">
        <v>935</v>
      </c>
      <c r="W202">
        <v>2025.88</v>
      </c>
      <c r="X202">
        <v>119.621</v>
      </c>
      <c r="Y202">
        <v>6876.21</v>
      </c>
      <c r="Z202">
        <v>3290.15</v>
      </c>
      <c r="AA202">
        <v>39.826999999999998</v>
      </c>
      <c r="AB202">
        <v>0</v>
      </c>
      <c r="AC202">
        <v>0</v>
      </c>
      <c r="AD202">
        <v>0</v>
      </c>
      <c r="AE202">
        <v>43.1492</v>
      </c>
      <c r="AF202">
        <v>43.1492</v>
      </c>
      <c r="AG202">
        <v>0</v>
      </c>
      <c r="AH202">
        <v>5.87</v>
      </c>
      <c r="AI202">
        <v>0.61</v>
      </c>
      <c r="AJ202">
        <v>0.88</v>
      </c>
      <c r="AK202">
        <v>4.18</v>
      </c>
      <c r="AL202">
        <v>0</v>
      </c>
      <c r="AM202">
        <v>0</v>
      </c>
      <c r="AN202">
        <v>0</v>
      </c>
      <c r="AO202">
        <v>0</v>
      </c>
      <c r="AP202">
        <v>1.75</v>
      </c>
      <c r="AQ202">
        <v>5.43</v>
      </c>
      <c r="AR202">
        <v>6.66</v>
      </c>
      <c r="AS202">
        <v>0.42</v>
      </c>
      <c r="AT202">
        <v>25.8</v>
      </c>
      <c r="AU202">
        <v>11.54</v>
      </c>
      <c r="AV202">
        <v>2.35</v>
      </c>
      <c r="AW202">
        <v>0.11</v>
      </c>
      <c r="AX202">
        <v>0.22</v>
      </c>
      <c r="AY202">
        <v>1.1100000000000001</v>
      </c>
      <c r="AZ202">
        <v>0</v>
      </c>
      <c r="BA202">
        <v>0</v>
      </c>
      <c r="BB202">
        <v>0</v>
      </c>
      <c r="BC202">
        <v>0.5</v>
      </c>
      <c r="BD202">
        <v>2.57</v>
      </c>
      <c r="BE202">
        <v>1.76</v>
      </c>
      <c r="BF202">
        <v>0.12</v>
      </c>
      <c r="BG202">
        <v>8.74</v>
      </c>
      <c r="BH202">
        <v>0.53001699999999996</v>
      </c>
      <c r="BI202">
        <v>8.98032E-3</v>
      </c>
      <c r="BJ202">
        <v>3.1638800000000002E-2</v>
      </c>
      <c r="BK202">
        <v>0.14572499999999999</v>
      </c>
      <c r="BL202">
        <v>0</v>
      </c>
      <c r="BM202">
        <v>0</v>
      </c>
      <c r="BN202">
        <v>0</v>
      </c>
      <c r="BO202">
        <v>0</v>
      </c>
      <c r="BP202">
        <v>5.8625900000000002E-2</v>
      </c>
      <c r="BQ202">
        <v>8.6452899999999999E-2</v>
      </c>
      <c r="BR202">
        <v>0.24510499999999999</v>
      </c>
      <c r="BS202">
        <v>2.02483E-2</v>
      </c>
      <c r="BT202">
        <v>1.12679</v>
      </c>
      <c r="BU202">
        <v>0.71636100000000003</v>
      </c>
      <c r="BV202">
        <v>1642.07</v>
      </c>
      <c r="BW202">
        <v>235.41</v>
      </c>
      <c r="BX202">
        <v>277.07299999999998</v>
      </c>
      <c r="BY202">
        <v>1271.28</v>
      </c>
      <c r="BZ202">
        <v>0</v>
      </c>
      <c r="CA202">
        <v>505.55700000000002</v>
      </c>
      <c r="CB202">
        <v>940.84699999999998</v>
      </c>
      <c r="CC202">
        <v>2025.88</v>
      </c>
      <c r="CD202">
        <v>119.621</v>
      </c>
      <c r="CE202">
        <v>7017.74</v>
      </c>
      <c r="CF202">
        <v>3425.83</v>
      </c>
      <c r="CG202">
        <v>73.775199999999998</v>
      </c>
      <c r="CH202">
        <v>0</v>
      </c>
      <c r="CI202">
        <v>0</v>
      </c>
      <c r="CJ202">
        <v>43.1492</v>
      </c>
      <c r="CK202">
        <v>43.1492</v>
      </c>
      <c r="CL202">
        <v>0</v>
      </c>
      <c r="CM202">
        <v>6.27</v>
      </c>
      <c r="CN202">
        <v>0.83</v>
      </c>
      <c r="CO202">
        <v>0.88</v>
      </c>
      <c r="CP202">
        <v>4.07</v>
      </c>
      <c r="CQ202">
        <v>0</v>
      </c>
      <c r="CR202">
        <v>1.75</v>
      </c>
      <c r="CS202">
        <v>5.44</v>
      </c>
      <c r="CT202">
        <v>6.66</v>
      </c>
      <c r="CU202">
        <v>0.42</v>
      </c>
      <c r="CV202">
        <v>26.32</v>
      </c>
      <c r="CW202">
        <v>12.05</v>
      </c>
      <c r="CX202">
        <v>2.5</v>
      </c>
      <c r="CY202">
        <v>0.15</v>
      </c>
      <c r="CZ202">
        <v>0.22</v>
      </c>
      <c r="DA202">
        <v>4.95</v>
      </c>
      <c r="DB202">
        <v>0</v>
      </c>
      <c r="DC202">
        <v>0.5</v>
      </c>
      <c r="DD202">
        <v>2.57</v>
      </c>
      <c r="DE202">
        <v>1.76</v>
      </c>
      <c r="DF202">
        <v>0.12</v>
      </c>
      <c r="DG202">
        <v>12.77</v>
      </c>
      <c r="DH202">
        <v>0.546149</v>
      </c>
      <c r="DI202">
        <v>9.0878699999999996E-3</v>
      </c>
      <c r="DJ202">
        <v>3.1638800000000002E-2</v>
      </c>
      <c r="DK202">
        <v>0.14361299999999999</v>
      </c>
      <c r="DL202">
        <v>0</v>
      </c>
      <c r="DM202">
        <v>5.8625900000000002E-2</v>
      </c>
      <c r="DN202">
        <v>8.6817800000000001E-2</v>
      </c>
      <c r="DO202">
        <v>0.24510499999999999</v>
      </c>
      <c r="DP202">
        <v>2.02483E-2</v>
      </c>
      <c r="DQ202">
        <v>1.1412899999999999</v>
      </c>
      <c r="DR202">
        <v>0.73048900000000005</v>
      </c>
      <c r="DS202" t="s">
        <v>908</v>
      </c>
      <c r="DT202" t="s">
        <v>700</v>
      </c>
      <c r="DU202" t="s">
        <v>909</v>
      </c>
      <c r="DV202" t="s">
        <v>455</v>
      </c>
      <c r="DW202">
        <v>1.44931E-2</v>
      </c>
      <c r="DX202">
        <v>1.41282E-2</v>
      </c>
      <c r="EC202">
        <v>11.54</v>
      </c>
      <c r="ED202">
        <v>0</v>
      </c>
      <c r="EE202">
        <v>12.05</v>
      </c>
      <c r="EF202">
        <v>0</v>
      </c>
      <c r="EG202">
        <v>3.79</v>
      </c>
      <c r="EH202">
        <v>0</v>
      </c>
      <c r="EI202">
        <v>2.93</v>
      </c>
      <c r="EJ202">
        <v>4.8899999999999997</v>
      </c>
      <c r="EK202">
        <v>1</v>
      </c>
      <c r="EL202">
        <v>1</v>
      </c>
      <c r="EM202">
        <v>0</v>
      </c>
      <c r="EP202">
        <v>1</v>
      </c>
      <c r="EQ202">
        <v>1</v>
      </c>
      <c r="ER202">
        <v>26.847999999999999</v>
      </c>
      <c r="ES202">
        <v>27.213000000000001</v>
      </c>
      <c r="ET202">
        <v>26.9893</v>
      </c>
      <c r="EU202">
        <v>27.356400000000001</v>
      </c>
      <c r="EV202">
        <v>522.73400000000004</v>
      </c>
      <c r="EW202">
        <v>25.499600000000001</v>
      </c>
      <c r="EX202">
        <v>49.9895</v>
      </c>
      <c r="EY202">
        <v>246.79599999999999</v>
      </c>
      <c r="EZ202">
        <v>0</v>
      </c>
      <c r="FA202">
        <v>0</v>
      </c>
      <c r="FB202">
        <v>0</v>
      </c>
      <c r="FC202">
        <v>0</v>
      </c>
      <c r="FD202">
        <v>110.404</v>
      </c>
      <c r="FE202">
        <v>156.88800000000001</v>
      </c>
      <c r="FF202">
        <v>391.38499999999999</v>
      </c>
      <c r="FG202">
        <v>27.673200000000001</v>
      </c>
      <c r="FH202">
        <v>1531.37</v>
      </c>
      <c r="FI202">
        <v>0</v>
      </c>
      <c r="FJ202">
        <v>0</v>
      </c>
      <c r="FK202">
        <v>0</v>
      </c>
      <c r="FL202">
        <v>252.315</v>
      </c>
      <c r="FM202">
        <v>252.315</v>
      </c>
      <c r="FN202">
        <v>280.07100000000003</v>
      </c>
      <c r="FO202">
        <v>16.9802</v>
      </c>
      <c r="FP202">
        <v>24.994700000000002</v>
      </c>
      <c r="FQ202">
        <v>119.75</v>
      </c>
      <c r="FR202">
        <v>0</v>
      </c>
      <c r="FS202">
        <v>55.201799999999999</v>
      </c>
      <c r="FT202">
        <v>78.835300000000004</v>
      </c>
      <c r="FU202">
        <v>195.69200000000001</v>
      </c>
      <c r="FV202">
        <v>13.836600000000001</v>
      </c>
      <c r="FW202">
        <v>785.36199999999997</v>
      </c>
      <c r="FX202">
        <v>0</v>
      </c>
      <c r="FY202">
        <v>0</v>
      </c>
      <c r="FZ202">
        <v>252.315</v>
      </c>
      <c r="GA202">
        <v>252.315</v>
      </c>
      <c r="GB202">
        <v>0</v>
      </c>
      <c r="GC202">
        <v>0</v>
      </c>
      <c r="GD202">
        <v>0</v>
      </c>
      <c r="GE202">
        <v>0</v>
      </c>
      <c r="GF202">
        <v>0</v>
      </c>
      <c r="GG202">
        <v>0</v>
      </c>
      <c r="GH202">
        <v>0</v>
      </c>
      <c r="GI202">
        <v>0</v>
      </c>
      <c r="GJ202">
        <v>0</v>
      </c>
      <c r="GK202">
        <v>0</v>
      </c>
      <c r="GN202" t="s">
        <v>1108</v>
      </c>
    </row>
    <row r="203" spans="1:196" x14ac:dyDescent="0.3">
      <c r="A203" s="110">
        <v>45981.736875000002</v>
      </c>
      <c r="B203" t="s">
        <v>1109</v>
      </c>
      <c r="D203">
        <v>12</v>
      </c>
      <c r="E203">
        <v>1</v>
      </c>
      <c r="F203">
        <v>2100</v>
      </c>
      <c r="G203" t="s">
        <v>452</v>
      </c>
      <c r="H203" t="s">
        <v>453</v>
      </c>
      <c r="I203">
        <v>0.51</v>
      </c>
      <c r="J203">
        <v>0.5</v>
      </c>
      <c r="K203">
        <v>4.04</v>
      </c>
      <c r="L203">
        <v>49</v>
      </c>
      <c r="M203">
        <v>1531.55</v>
      </c>
      <c r="N203">
        <v>176.74199999999999</v>
      </c>
      <c r="O203">
        <v>277.07299999999998</v>
      </c>
      <c r="P203">
        <v>1304.79</v>
      </c>
      <c r="Q203">
        <v>0</v>
      </c>
      <c r="R203">
        <v>-4310.1000000000004</v>
      </c>
      <c r="S203">
        <v>0</v>
      </c>
      <c r="T203">
        <v>0</v>
      </c>
      <c r="U203">
        <v>505.55700000000002</v>
      </c>
      <c r="V203">
        <v>935</v>
      </c>
      <c r="W203">
        <v>2025.88</v>
      </c>
      <c r="X203">
        <v>119.621</v>
      </c>
      <c r="Y203">
        <v>2566.11</v>
      </c>
      <c r="Z203">
        <v>3290.15</v>
      </c>
      <c r="AA203">
        <v>39.826999999999998</v>
      </c>
      <c r="AB203">
        <v>0</v>
      </c>
      <c r="AC203">
        <v>0</v>
      </c>
      <c r="AD203">
        <v>0</v>
      </c>
      <c r="AE203">
        <v>43.1492</v>
      </c>
      <c r="AF203">
        <v>43.1492</v>
      </c>
      <c r="AG203">
        <v>0</v>
      </c>
      <c r="AH203">
        <v>5.87</v>
      </c>
      <c r="AI203">
        <v>0.61</v>
      </c>
      <c r="AJ203">
        <v>0.88</v>
      </c>
      <c r="AK203">
        <v>4.18</v>
      </c>
      <c r="AL203">
        <v>0</v>
      </c>
      <c r="AM203">
        <v>-5.16</v>
      </c>
      <c r="AN203">
        <v>0</v>
      </c>
      <c r="AO203">
        <v>0</v>
      </c>
      <c r="AP203">
        <v>1.75</v>
      </c>
      <c r="AQ203">
        <v>5.43</v>
      </c>
      <c r="AR203">
        <v>6.66</v>
      </c>
      <c r="AS203">
        <v>0.42</v>
      </c>
      <c r="AT203">
        <v>20.64</v>
      </c>
      <c r="AU203">
        <v>11.54</v>
      </c>
      <c r="AV203">
        <v>2.35</v>
      </c>
      <c r="AW203">
        <v>0.11</v>
      </c>
      <c r="AX203">
        <v>0.22</v>
      </c>
      <c r="AY203">
        <v>1.1100000000000001</v>
      </c>
      <c r="AZ203">
        <v>-0.88</v>
      </c>
      <c r="BA203">
        <v>0</v>
      </c>
      <c r="BB203">
        <v>0</v>
      </c>
      <c r="BC203">
        <v>0.5</v>
      </c>
      <c r="BD203">
        <v>2.57</v>
      </c>
      <c r="BE203">
        <v>1.76</v>
      </c>
      <c r="BF203">
        <v>0.12</v>
      </c>
      <c r="BG203">
        <v>7.86</v>
      </c>
      <c r="BH203">
        <v>0.53001699999999996</v>
      </c>
      <c r="BI203">
        <v>8.98032E-3</v>
      </c>
      <c r="BJ203">
        <v>3.1638800000000002E-2</v>
      </c>
      <c r="BK203">
        <v>0.14572499999999999</v>
      </c>
      <c r="BL203">
        <v>0</v>
      </c>
      <c r="BM203">
        <v>-7.1330500000000002E-3</v>
      </c>
      <c r="BN203">
        <v>0</v>
      </c>
      <c r="BO203">
        <v>0</v>
      </c>
      <c r="BP203">
        <v>5.8625900000000002E-2</v>
      </c>
      <c r="BQ203">
        <v>8.6452899999999999E-2</v>
      </c>
      <c r="BR203">
        <v>0.24510499999999999</v>
      </c>
      <c r="BS203">
        <v>2.02483E-2</v>
      </c>
      <c r="BT203">
        <v>1.1196600000000001</v>
      </c>
      <c r="BU203">
        <v>0.71636100000000003</v>
      </c>
      <c r="BV203">
        <v>1642.07</v>
      </c>
      <c r="BW203">
        <v>235.41</v>
      </c>
      <c r="BX203">
        <v>277.07299999999998</v>
      </c>
      <c r="BY203">
        <v>1271.28</v>
      </c>
      <c r="BZ203">
        <v>-4222.1400000000003</v>
      </c>
      <c r="CA203">
        <v>505.55700000000002</v>
      </c>
      <c r="CB203">
        <v>940.84699999999998</v>
      </c>
      <c r="CC203">
        <v>2025.88</v>
      </c>
      <c r="CD203">
        <v>119.621</v>
      </c>
      <c r="CE203">
        <v>2795.6</v>
      </c>
      <c r="CF203">
        <v>3425.83</v>
      </c>
      <c r="CG203">
        <v>73.775199999999998</v>
      </c>
      <c r="CH203">
        <v>0</v>
      </c>
      <c r="CI203">
        <v>0</v>
      </c>
      <c r="CJ203">
        <v>43.1492</v>
      </c>
      <c r="CK203">
        <v>43.1492</v>
      </c>
      <c r="CL203">
        <v>0</v>
      </c>
      <c r="CM203">
        <v>6.27</v>
      </c>
      <c r="CN203">
        <v>0.83</v>
      </c>
      <c r="CO203">
        <v>0.88</v>
      </c>
      <c r="CP203">
        <v>4.07</v>
      </c>
      <c r="CQ203">
        <v>-5.18</v>
      </c>
      <c r="CR203">
        <v>1.75</v>
      </c>
      <c r="CS203">
        <v>5.44</v>
      </c>
      <c r="CT203">
        <v>6.66</v>
      </c>
      <c r="CU203">
        <v>0.42</v>
      </c>
      <c r="CV203">
        <v>21.14</v>
      </c>
      <c r="CW203">
        <v>12.05</v>
      </c>
      <c r="CX203">
        <v>2.5</v>
      </c>
      <c r="CY203">
        <v>0.15</v>
      </c>
      <c r="CZ203">
        <v>0.22</v>
      </c>
      <c r="DA203">
        <v>4.95</v>
      </c>
      <c r="DB203">
        <v>-0.87</v>
      </c>
      <c r="DC203">
        <v>0.5</v>
      </c>
      <c r="DD203">
        <v>2.57</v>
      </c>
      <c r="DE203">
        <v>1.76</v>
      </c>
      <c r="DF203">
        <v>0.12</v>
      </c>
      <c r="DG203">
        <v>11.9</v>
      </c>
      <c r="DH203">
        <v>0.546149</v>
      </c>
      <c r="DI203">
        <v>9.0878699999999996E-3</v>
      </c>
      <c r="DJ203">
        <v>3.1638800000000002E-2</v>
      </c>
      <c r="DK203">
        <v>0.14361299999999999</v>
      </c>
      <c r="DL203">
        <v>-6.98747E-3</v>
      </c>
      <c r="DM203">
        <v>5.8625900000000002E-2</v>
      </c>
      <c r="DN203">
        <v>8.6817800000000001E-2</v>
      </c>
      <c r="DO203">
        <v>0.24510499999999999</v>
      </c>
      <c r="DP203">
        <v>2.02483E-2</v>
      </c>
      <c r="DQ203">
        <v>1.1343000000000001</v>
      </c>
      <c r="DR203">
        <v>0.73048900000000005</v>
      </c>
      <c r="DS203" t="s">
        <v>908</v>
      </c>
      <c r="DT203" t="s">
        <v>700</v>
      </c>
      <c r="DU203" t="s">
        <v>909</v>
      </c>
      <c r="DV203" t="s">
        <v>455</v>
      </c>
      <c r="DW203">
        <v>1.4638699999999999E-2</v>
      </c>
      <c r="DX203">
        <v>1.41282E-2</v>
      </c>
      <c r="EC203">
        <v>11.54</v>
      </c>
      <c r="ED203">
        <v>0</v>
      </c>
      <c r="EE203">
        <v>12.05</v>
      </c>
      <c r="EF203">
        <v>0</v>
      </c>
      <c r="EG203">
        <v>3.79</v>
      </c>
      <c r="EH203">
        <v>0</v>
      </c>
      <c r="EI203">
        <v>2.93</v>
      </c>
      <c r="EJ203">
        <v>4.8899999999999997</v>
      </c>
      <c r="EK203">
        <v>1.6</v>
      </c>
      <c r="EL203">
        <v>1</v>
      </c>
      <c r="EM203">
        <v>2.6873</v>
      </c>
      <c r="EP203">
        <v>1</v>
      </c>
      <c r="EQ203">
        <v>1</v>
      </c>
      <c r="ER203">
        <v>26.847999999999999</v>
      </c>
      <c r="ES203">
        <v>27.213000000000001</v>
      </c>
      <c r="ET203">
        <v>26.9893</v>
      </c>
      <c r="EU203">
        <v>27.356400000000001</v>
      </c>
      <c r="EV203">
        <v>522.73400000000004</v>
      </c>
      <c r="EW203">
        <v>25.499600000000001</v>
      </c>
      <c r="EX203">
        <v>49.9895</v>
      </c>
      <c r="EY203">
        <v>246.79599999999999</v>
      </c>
      <c r="EZ203">
        <v>0</v>
      </c>
      <c r="FA203">
        <v>-294.59199999999998</v>
      </c>
      <c r="FB203">
        <v>0</v>
      </c>
      <c r="FC203">
        <v>0</v>
      </c>
      <c r="FD203">
        <v>110.404</v>
      </c>
      <c r="FE203">
        <v>156.88800000000001</v>
      </c>
      <c r="FF203">
        <v>391.38499999999999</v>
      </c>
      <c r="FG203">
        <v>27.673200000000001</v>
      </c>
      <c r="FH203">
        <v>1236.78</v>
      </c>
      <c r="FI203">
        <v>0</v>
      </c>
      <c r="FJ203">
        <v>0</v>
      </c>
      <c r="FK203">
        <v>0</v>
      </c>
      <c r="FL203">
        <v>252.315</v>
      </c>
      <c r="FM203">
        <v>252.315</v>
      </c>
      <c r="FN203">
        <v>280.07100000000003</v>
      </c>
      <c r="FO203">
        <v>16.9802</v>
      </c>
      <c r="FP203">
        <v>24.994700000000002</v>
      </c>
      <c r="FQ203">
        <v>119.75</v>
      </c>
      <c r="FR203">
        <v>-96.193399999999997</v>
      </c>
      <c r="FS203">
        <v>55.201799999999999</v>
      </c>
      <c r="FT203">
        <v>78.835300000000004</v>
      </c>
      <c r="FU203">
        <v>195.69200000000001</v>
      </c>
      <c r="FV203">
        <v>13.836600000000001</v>
      </c>
      <c r="FW203">
        <v>689.16899999999998</v>
      </c>
      <c r="FX203">
        <v>0</v>
      </c>
      <c r="FY203">
        <v>0</v>
      </c>
      <c r="FZ203">
        <v>252.315</v>
      </c>
      <c r="GA203">
        <v>252.315</v>
      </c>
      <c r="GB203">
        <v>2.6873</v>
      </c>
      <c r="GC203">
        <v>4311.3599999999997</v>
      </c>
      <c r="GD203">
        <v>2348.7399999999998</v>
      </c>
      <c r="GE203">
        <v>54.477800000000002</v>
      </c>
      <c r="GF203">
        <v>2.6873</v>
      </c>
      <c r="GG203">
        <v>4223.38</v>
      </c>
      <c r="GH203">
        <v>2248.14</v>
      </c>
      <c r="GI203">
        <v>53.230699999999999</v>
      </c>
      <c r="GJ203">
        <v>0</v>
      </c>
      <c r="GK203">
        <v>0</v>
      </c>
      <c r="GN203" t="s">
        <v>1110</v>
      </c>
    </row>
    <row r="204" spans="1:196" x14ac:dyDescent="0.3">
      <c r="A204" s="110">
        <v>45981.737650462965</v>
      </c>
      <c r="B204" t="s">
        <v>1111</v>
      </c>
      <c r="D204">
        <v>12</v>
      </c>
      <c r="E204">
        <v>1</v>
      </c>
      <c r="F204">
        <v>2100</v>
      </c>
      <c r="G204" t="s">
        <v>452</v>
      </c>
      <c r="H204" t="s">
        <v>453</v>
      </c>
      <c r="I204">
        <v>1.72</v>
      </c>
      <c r="J204">
        <v>7.12</v>
      </c>
      <c r="K204">
        <v>5.5</v>
      </c>
      <c r="L204">
        <v>49</v>
      </c>
      <c r="M204">
        <v>1531.55</v>
      </c>
      <c r="N204">
        <v>176.74199999999999</v>
      </c>
      <c r="O204">
        <v>277.07299999999998</v>
      </c>
      <c r="P204">
        <v>1304.79</v>
      </c>
      <c r="Q204">
        <v>118.371</v>
      </c>
      <c r="R204">
        <v>-4310.1000000000004</v>
      </c>
      <c r="S204">
        <v>81.042599999999993</v>
      </c>
      <c r="T204">
        <v>0</v>
      </c>
      <c r="U204">
        <v>505.55700000000002</v>
      </c>
      <c r="V204">
        <v>935</v>
      </c>
      <c r="W204">
        <v>2025.88</v>
      </c>
      <c r="X204">
        <v>119.621</v>
      </c>
      <c r="Y204">
        <v>2765.52</v>
      </c>
      <c r="Z204">
        <v>3408.52</v>
      </c>
      <c r="AA204">
        <v>39.826999999999998</v>
      </c>
      <c r="AB204">
        <v>0</v>
      </c>
      <c r="AC204">
        <v>0</v>
      </c>
      <c r="AD204">
        <v>0</v>
      </c>
      <c r="AE204">
        <v>43.1492</v>
      </c>
      <c r="AF204">
        <v>43.1492</v>
      </c>
      <c r="AG204">
        <v>0</v>
      </c>
      <c r="AH204">
        <v>5.87</v>
      </c>
      <c r="AI204">
        <v>0.61</v>
      </c>
      <c r="AJ204">
        <v>0.88</v>
      </c>
      <c r="AK204">
        <v>4.18</v>
      </c>
      <c r="AL204">
        <v>-1.2050000000000001</v>
      </c>
      <c r="AM204">
        <v>-9.75</v>
      </c>
      <c r="AN204">
        <v>-0.82499999999999996</v>
      </c>
      <c r="AO204">
        <v>0</v>
      </c>
      <c r="AP204">
        <v>1.75</v>
      </c>
      <c r="AQ204">
        <v>5.43</v>
      </c>
      <c r="AR204">
        <v>6.66</v>
      </c>
      <c r="AS204">
        <v>0.42</v>
      </c>
      <c r="AT204">
        <v>14.02</v>
      </c>
      <c r="AU204">
        <v>10.335000000000001</v>
      </c>
      <c r="AV204">
        <v>2.35</v>
      </c>
      <c r="AW204">
        <v>0.11</v>
      </c>
      <c r="AX204">
        <v>0.22</v>
      </c>
      <c r="AY204">
        <v>1.1100000000000001</v>
      </c>
      <c r="AZ204">
        <v>-0.88</v>
      </c>
      <c r="BA204">
        <v>-1.46</v>
      </c>
      <c r="BB204">
        <v>0</v>
      </c>
      <c r="BC204">
        <v>0.5</v>
      </c>
      <c r="BD204">
        <v>2.57</v>
      </c>
      <c r="BE204">
        <v>1.76</v>
      </c>
      <c r="BF204">
        <v>0.12</v>
      </c>
      <c r="BG204">
        <v>6.4</v>
      </c>
      <c r="BH204">
        <v>0.53001699999999996</v>
      </c>
      <c r="BI204">
        <v>8.98032E-3</v>
      </c>
      <c r="BJ204">
        <v>3.1638800000000002E-2</v>
      </c>
      <c r="BK204">
        <v>0.14572499999999999</v>
      </c>
      <c r="BL204">
        <v>-9.7741499999999995E-2</v>
      </c>
      <c r="BM204">
        <v>-7.1330500000000002E-3</v>
      </c>
      <c r="BN204">
        <v>-6.6918500000000006E-2</v>
      </c>
      <c r="BO204">
        <v>0</v>
      </c>
      <c r="BP204">
        <v>5.8625900000000002E-2</v>
      </c>
      <c r="BQ204">
        <v>8.6452899999999999E-2</v>
      </c>
      <c r="BR204">
        <v>0.24510499999999999</v>
      </c>
      <c r="BS204">
        <v>2.02483E-2</v>
      </c>
      <c r="BT204">
        <v>0.95499999999999996</v>
      </c>
      <c r="BU204">
        <v>0.61861900000000003</v>
      </c>
      <c r="BV204">
        <v>1642.07</v>
      </c>
      <c r="BW204">
        <v>235.41</v>
      </c>
      <c r="BX204">
        <v>277.07299999999998</v>
      </c>
      <c r="BY204">
        <v>1271.28</v>
      </c>
      <c r="BZ204">
        <v>-4222.1400000000003</v>
      </c>
      <c r="CA204">
        <v>505.55700000000002</v>
      </c>
      <c r="CB204">
        <v>940.84699999999998</v>
      </c>
      <c r="CC204">
        <v>2025.88</v>
      </c>
      <c r="CD204">
        <v>119.621</v>
      </c>
      <c r="CE204">
        <v>2795.6</v>
      </c>
      <c r="CF204">
        <v>3425.83</v>
      </c>
      <c r="CG204">
        <v>73.775199999999998</v>
      </c>
      <c r="CH204">
        <v>0</v>
      </c>
      <c r="CI204">
        <v>0</v>
      </c>
      <c r="CJ204">
        <v>43.1492</v>
      </c>
      <c r="CK204">
        <v>43.1492</v>
      </c>
      <c r="CL204">
        <v>0</v>
      </c>
      <c r="CM204">
        <v>6.27</v>
      </c>
      <c r="CN204">
        <v>0.83</v>
      </c>
      <c r="CO204">
        <v>0.88</v>
      </c>
      <c r="CP204">
        <v>4.07</v>
      </c>
      <c r="CQ204">
        <v>-5.18</v>
      </c>
      <c r="CR204">
        <v>1.75</v>
      </c>
      <c r="CS204">
        <v>5.44</v>
      </c>
      <c r="CT204">
        <v>6.66</v>
      </c>
      <c r="CU204">
        <v>0.42</v>
      </c>
      <c r="CV204">
        <v>21.14</v>
      </c>
      <c r="CW204">
        <v>12.05</v>
      </c>
      <c r="CX204">
        <v>2.5</v>
      </c>
      <c r="CY204">
        <v>0.15</v>
      </c>
      <c r="CZ204">
        <v>0.22</v>
      </c>
      <c r="DA204">
        <v>4.95</v>
      </c>
      <c r="DB204">
        <v>-0.87</v>
      </c>
      <c r="DC204">
        <v>0.5</v>
      </c>
      <c r="DD204">
        <v>2.57</v>
      </c>
      <c r="DE204">
        <v>1.76</v>
      </c>
      <c r="DF204">
        <v>0.12</v>
      </c>
      <c r="DG204">
        <v>11.9</v>
      </c>
      <c r="DH204">
        <v>0.546149</v>
      </c>
      <c r="DI204">
        <v>9.0878699999999996E-3</v>
      </c>
      <c r="DJ204">
        <v>3.1638800000000002E-2</v>
      </c>
      <c r="DK204">
        <v>0.14361299999999999</v>
      </c>
      <c r="DL204">
        <v>-6.98747E-3</v>
      </c>
      <c r="DM204">
        <v>5.8625900000000002E-2</v>
      </c>
      <c r="DN204">
        <v>8.6817800000000001E-2</v>
      </c>
      <c r="DO204">
        <v>0.24510499999999999</v>
      </c>
      <c r="DP204">
        <v>2.02483E-2</v>
      </c>
      <c r="DQ204">
        <v>1.1343000000000001</v>
      </c>
      <c r="DR204">
        <v>0.73048900000000005</v>
      </c>
      <c r="DS204" t="s">
        <v>908</v>
      </c>
      <c r="DT204" t="s">
        <v>700</v>
      </c>
      <c r="DU204" t="s">
        <v>909</v>
      </c>
      <c r="DV204" t="s">
        <v>455</v>
      </c>
      <c r="DW204">
        <v>0.17929899999999999</v>
      </c>
      <c r="DX204">
        <v>1.41282E-2</v>
      </c>
      <c r="EC204">
        <v>10.335000000000001</v>
      </c>
      <c r="ED204">
        <v>0</v>
      </c>
      <c r="EE204">
        <v>12.05</v>
      </c>
      <c r="EF204">
        <v>0</v>
      </c>
      <c r="EG204">
        <v>3.79</v>
      </c>
      <c r="EH204">
        <v>0</v>
      </c>
      <c r="EI204">
        <v>2.93</v>
      </c>
      <c r="EJ204">
        <v>4.8899999999999997</v>
      </c>
      <c r="EK204">
        <v>1.6</v>
      </c>
      <c r="EL204">
        <v>1</v>
      </c>
      <c r="EM204">
        <v>2.6873</v>
      </c>
      <c r="EN204">
        <v>1.2050000000000001</v>
      </c>
      <c r="EO204">
        <v>0.59359600000000001</v>
      </c>
      <c r="EP204">
        <v>1</v>
      </c>
      <c r="EQ204">
        <v>1</v>
      </c>
      <c r="ER204">
        <v>26.847999999999999</v>
      </c>
      <c r="ES204">
        <v>27.213000000000001</v>
      </c>
      <c r="ET204">
        <v>26.9893</v>
      </c>
      <c r="EU204">
        <v>27.356400000000001</v>
      </c>
      <c r="EV204">
        <v>522.73400000000004</v>
      </c>
      <c r="EW204">
        <v>25.499600000000001</v>
      </c>
      <c r="EX204">
        <v>49.9895</v>
      </c>
      <c r="EY204">
        <v>246.79599999999999</v>
      </c>
      <c r="EZ204">
        <v>-192.57599999999999</v>
      </c>
      <c r="FA204">
        <v>-294.59199999999998</v>
      </c>
      <c r="FB204">
        <v>-131.84700000000001</v>
      </c>
      <c r="FC204">
        <v>0</v>
      </c>
      <c r="FD204">
        <v>110.404</v>
      </c>
      <c r="FE204">
        <v>156.88800000000001</v>
      </c>
      <c r="FF204">
        <v>391.38499999999999</v>
      </c>
      <c r="FG204">
        <v>27.673200000000001</v>
      </c>
      <c r="FH204">
        <v>912.35299999999995</v>
      </c>
      <c r="FI204">
        <v>0</v>
      </c>
      <c r="FJ204">
        <v>0</v>
      </c>
      <c r="FK204">
        <v>0</v>
      </c>
      <c r="FL204">
        <v>252.315</v>
      </c>
      <c r="FM204">
        <v>252.315</v>
      </c>
      <c r="FN204">
        <v>280.07100000000003</v>
      </c>
      <c r="FO204">
        <v>16.9802</v>
      </c>
      <c r="FP204">
        <v>24.994700000000002</v>
      </c>
      <c r="FQ204">
        <v>119.75</v>
      </c>
      <c r="FR204">
        <v>-96.193399999999997</v>
      </c>
      <c r="FS204">
        <v>55.201799999999999</v>
      </c>
      <c r="FT204">
        <v>78.835300000000004</v>
      </c>
      <c r="FU204">
        <v>195.69200000000001</v>
      </c>
      <c r="FV204">
        <v>13.836600000000001</v>
      </c>
      <c r="FW204">
        <v>689.16899999999998</v>
      </c>
      <c r="FX204">
        <v>0</v>
      </c>
      <c r="FY204">
        <v>0</v>
      </c>
      <c r="FZ204">
        <v>252.315</v>
      </c>
      <c r="GA204">
        <v>252.315</v>
      </c>
      <c r="GB204">
        <v>2.6873</v>
      </c>
      <c r="GC204">
        <v>4311.3599999999997</v>
      </c>
      <c r="GD204">
        <v>302.86900000000003</v>
      </c>
      <c r="GE204">
        <v>7.0249100000000002</v>
      </c>
      <c r="GF204">
        <v>2.6873</v>
      </c>
      <c r="GG204">
        <v>4223.38</v>
      </c>
      <c r="GH204">
        <v>2248.14</v>
      </c>
      <c r="GI204">
        <v>53.230699999999999</v>
      </c>
      <c r="GJ204">
        <v>14</v>
      </c>
      <c r="GK204">
        <v>5</v>
      </c>
      <c r="GL204" t="s">
        <v>695</v>
      </c>
      <c r="GN204" t="s">
        <v>1112</v>
      </c>
    </row>
    <row r="205" spans="1:196" x14ac:dyDescent="0.3">
      <c r="A205" s="110">
        <v>45981.738391203704</v>
      </c>
      <c r="B205" t="s">
        <v>1113</v>
      </c>
      <c r="D205">
        <v>12</v>
      </c>
      <c r="E205">
        <v>1</v>
      </c>
      <c r="F205">
        <v>2100</v>
      </c>
      <c r="G205" t="s">
        <v>452</v>
      </c>
      <c r="H205" t="s">
        <v>453</v>
      </c>
      <c r="I205">
        <v>1.72</v>
      </c>
      <c r="J205">
        <v>7.12</v>
      </c>
      <c r="K205">
        <v>5.5</v>
      </c>
      <c r="L205">
        <v>49</v>
      </c>
      <c r="M205">
        <v>1531.55</v>
      </c>
      <c r="N205">
        <v>176.74199999999999</v>
      </c>
      <c r="O205">
        <v>277.07299999999998</v>
      </c>
      <c r="P205">
        <v>1304.79</v>
      </c>
      <c r="Q205">
        <v>118.371</v>
      </c>
      <c r="R205">
        <v>-4310.1000000000004</v>
      </c>
      <c r="S205">
        <v>81.042599999999993</v>
      </c>
      <c r="T205">
        <v>0</v>
      </c>
      <c r="U205">
        <v>505.55700000000002</v>
      </c>
      <c r="V205">
        <v>935</v>
      </c>
      <c r="W205">
        <v>2025.88</v>
      </c>
      <c r="X205">
        <v>119.621</v>
      </c>
      <c r="Y205">
        <v>2765.52</v>
      </c>
      <c r="Z205">
        <v>3408.52</v>
      </c>
      <c r="AA205">
        <v>39.826999999999998</v>
      </c>
      <c r="AB205">
        <v>0</v>
      </c>
      <c r="AC205">
        <v>0</v>
      </c>
      <c r="AD205">
        <v>0</v>
      </c>
      <c r="AE205">
        <v>43.1492</v>
      </c>
      <c r="AF205">
        <v>43.1492</v>
      </c>
      <c r="AG205">
        <v>0</v>
      </c>
      <c r="AH205">
        <v>5.87</v>
      </c>
      <c r="AI205">
        <v>0.61</v>
      </c>
      <c r="AJ205">
        <v>0.88</v>
      </c>
      <c r="AK205">
        <v>4.18</v>
      </c>
      <c r="AL205">
        <v>-1.2050000000000001</v>
      </c>
      <c r="AM205">
        <v>-9.75</v>
      </c>
      <c r="AN205">
        <v>-0.82499999999999996</v>
      </c>
      <c r="AO205">
        <v>0</v>
      </c>
      <c r="AP205">
        <v>1.75</v>
      </c>
      <c r="AQ205">
        <v>5.43</v>
      </c>
      <c r="AR205">
        <v>6.66</v>
      </c>
      <c r="AS205">
        <v>0.42</v>
      </c>
      <c r="AT205">
        <v>14.02</v>
      </c>
      <c r="AU205">
        <v>10.335000000000001</v>
      </c>
      <c r="AV205">
        <v>2.35</v>
      </c>
      <c r="AW205">
        <v>0.11</v>
      </c>
      <c r="AX205">
        <v>0.22</v>
      </c>
      <c r="AY205">
        <v>1.1100000000000001</v>
      </c>
      <c r="AZ205">
        <v>-0.88</v>
      </c>
      <c r="BA205">
        <v>-1.46</v>
      </c>
      <c r="BB205">
        <v>0</v>
      </c>
      <c r="BC205">
        <v>0.5</v>
      </c>
      <c r="BD205">
        <v>2.57</v>
      </c>
      <c r="BE205">
        <v>1.76</v>
      </c>
      <c r="BF205">
        <v>0.12</v>
      </c>
      <c r="BG205">
        <v>6.4</v>
      </c>
      <c r="BH205">
        <v>0.53001699999999996</v>
      </c>
      <c r="BI205">
        <v>8.98032E-3</v>
      </c>
      <c r="BJ205">
        <v>3.1638800000000002E-2</v>
      </c>
      <c r="BK205">
        <v>0.14572499999999999</v>
      </c>
      <c r="BL205">
        <v>-9.7741499999999995E-2</v>
      </c>
      <c r="BM205">
        <v>-7.1330500000000002E-3</v>
      </c>
      <c r="BN205">
        <v>-6.6918500000000006E-2</v>
      </c>
      <c r="BO205">
        <v>0</v>
      </c>
      <c r="BP205">
        <v>5.8625900000000002E-2</v>
      </c>
      <c r="BQ205">
        <v>8.6452899999999999E-2</v>
      </c>
      <c r="BR205">
        <v>0.24510499999999999</v>
      </c>
      <c r="BS205">
        <v>2.02483E-2</v>
      </c>
      <c r="BT205">
        <v>0.95499999999999996</v>
      </c>
      <c r="BU205">
        <v>0.61861900000000003</v>
      </c>
      <c r="BV205">
        <v>1642.07</v>
      </c>
      <c r="BW205">
        <v>235.41</v>
      </c>
      <c r="BX205">
        <v>277.07299999999998</v>
      </c>
      <c r="BY205">
        <v>1271.28</v>
      </c>
      <c r="BZ205">
        <v>-4222.1400000000003</v>
      </c>
      <c r="CA205">
        <v>505.55700000000002</v>
      </c>
      <c r="CB205">
        <v>940.84699999999998</v>
      </c>
      <c r="CC205">
        <v>2025.88</v>
      </c>
      <c r="CD205">
        <v>119.621</v>
      </c>
      <c r="CE205">
        <v>2795.6</v>
      </c>
      <c r="CF205">
        <v>3425.83</v>
      </c>
      <c r="CG205">
        <v>73.775199999999998</v>
      </c>
      <c r="CH205">
        <v>0</v>
      </c>
      <c r="CI205">
        <v>0</v>
      </c>
      <c r="CJ205">
        <v>43.1492</v>
      </c>
      <c r="CK205">
        <v>43.1492</v>
      </c>
      <c r="CL205">
        <v>0</v>
      </c>
      <c r="CM205">
        <v>6.27</v>
      </c>
      <c r="CN205">
        <v>0.83</v>
      </c>
      <c r="CO205">
        <v>0.88</v>
      </c>
      <c r="CP205">
        <v>4.07</v>
      </c>
      <c r="CQ205">
        <v>-5.18</v>
      </c>
      <c r="CR205">
        <v>1.75</v>
      </c>
      <c r="CS205">
        <v>5.44</v>
      </c>
      <c r="CT205">
        <v>6.66</v>
      </c>
      <c r="CU205">
        <v>0.42</v>
      </c>
      <c r="CV205">
        <v>21.14</v>
      </c>
      <c r="CW205">
        <v>12.05</v>
      </c>
      <c r="CX205">
        <v>2.5</v>
      </c>
      <c r="CY205">
        <v>0.15</v>
      </c>
      <c r="CZ205">
        <v>0.22</v>
      </c>
      <c r="DA205">
        <v>4.95</v>
      </c>
      <c r="DB205">
        <v>-0.87</v>
      </c>
      <c r="DC205">
        <v>0.5</v>
      </c>
      <c r="DD205">
        <v>2.57</v>
      </c>
      <c r="DE205">
        <v>1.76</v>
      </c>
      <c r="DF205">
        <v>0.12</v>
      </c>
      <c r="DG205">
        <v>11.9</v>
      </c>
      <c r="DH205">
        <v>0.546149</v>
      </c>
      <c r="DI205">
        <v>9.0878699999999996E-3</v>
      </c>
      <c r="DJ205">
        <v>3.1638800000000002E-2</v>
      </c>
      <c r="DK205">
        <v>0.14361299999999999</v>
      </c>
      <c r="DL205">
        <v>-6.98747E-3</v>
      </c>
      <c r="DM205">
        <v>5.8625900000000002E-2</v>
      </c>
      <c r="DN205">
        <v>8.6817800000000001E-2</v>
      </c>
      <c r="DO205">
        <v>0.24510499999999999</v>
      </c>
      <c r="DP205">
        <v>2.02483E-2</v>
      </c>
      <c r="DQ205">
        <v>1.1343000000000001</v>
      </c>
      <c r="DR205">
        <v>0.73048900000000005</v>
      </c>
      <c r="DS205" t="s">
        <v>908</v>
      </c>
      <c r="DT205" t="s">
        <v>700</v>
      </c>
      <c r="DU205" t="s">
        <v>909</v>
      </c>
      <c r="DV205" t="s">
        <v>455</v>
      </c>
      <c r="DW205">
        <v>0.17929899999999999</v>
      </c>
      <c r="DX205">
        <v>1.41282E-2</v>
      </c>
      <c r="EC205">
        <v>10.335000000000001</v>
      </c>
      <c r="ED205">
        <v>0</v>
      </c>
      <c r="EE205">
        <v>12.05</v>
      </c>
      <c r="EF205">
        <v>0</v>
      </c>
      <c r="EG205">
        <v>3.79</v>
      </c>
      <c r="EH205">
        <v>0</v>
      </c>
      <c r="EI205">
        <v>2.93</v>
      </c>
      <c r="EJ205">
        <v>4.8899999999999997</v>
      </c>
      <c r="EK205">
        <v>1.6</v>
      </c>
      <c r="EL205">
        <v>1</v>
      </c>
      <c r="EM205">
        <v>2.6873</v>
      </c>
      <c r="EN205">
        <v>1.2050000000000001</v>
      </c>
      <c r="EO205">
        <v>0.59359600000000001</v>
      </c>
      <c r="EP205">
        <v>1</v>
      </c>
      <c r="EQ205">
        <v>1</v>
      </c>
      <c r="ER205">
        <v>26.847999999999999</v>
      </c>
      <c r="ES205">
        <v>27.213000000000001</v>
      </c>
      <c r="ET205">
        <v>26.9893</v>
      </c>
      <c r="EU205">
        <v>27.356400000000001</v>
      </c>
      <c r="EV205">
        <v>522.73400000000004</v>
      </c>
      <c r="EW205">
        <v>25.499600000000001</v>
      </c>
      <c r="EX205">
        <v>49.9895</v>
      </c>
      <c r="EY205">
        <v>246.79599999999999</v>
      </c>
      <c r="EZ205">
        <v>-192.57599999999999</v>
      </c>
      <c r="FA205">
        <v>-294.59199999999998</v>
      </c>
      <c r="FB205">
        <v>-131.84700000000001</v>
      </c>
      <c r="FC205">
        <v>0</v>
      </c>
      <c r="FD205">
        <v>110.404</v>
      </c>
      <c r="FE205">
        <v>156.88800000000001</v>
      </c>
      <c r="FF205">
        <v>391.38499999999999</v>
      </c>
      <c r="FG205">
        <v>27.673200000000001</v>
      </c>
      <c r="FH205">
        <v>912.35299999999995</v>
      </c>
      <c r="FI205">
        <v>0</v>
      </c>
      <c r="FJ205">
        <v>0</v>
      </c>
      <c r="FK205">
        <v>0</v>
      </c>
      <c r="FL205">
        <v>252.315</v>
      </c>
      <c r="FM205">
        <v>252.315</v>
      </c>
      <c r="FN205">
        <v>280.07100000000003</v>
      </c>
      <c r="FO205">
        <v>16.9802</v>
      </c>
      <c r="FP205">
        <v>24.994700000000002</v>
      </c>
      <c r="FQ205">
        <v>119.75</v>
      </c>
      <c r="FR205">
        <v>-96.193399999999997</v>
      </c>
      <c r="FS205">
        <v>55.201799999999999</v>
      </c>
      <c r="FT205">
        <v>78.835300000000004</v>
      </c>
      <c r="FU205">
        <v>195.69200000000001</v>
      </c>
      <c r="FV205">
        <v>13.836600000000001</v>
      </c>
      <c r="FW205">
        <v>689.16899999999998</v>
      </c>
      <c r="FX205">
        <v>0</v>
      </c>
      <c r="FY205">
        <v>0</v>
      </c>
      <c r="FZ205">
        <v>252.315</v>
      </c>
      <c r="GA205">
        <v>252.315</v>
      </c>
      <c r="GB205">
        <v>2.6873</v>
      </c>
      <c r="GC205">
        <v>4311.3599999999997</v>
      </c>
      <c r="GD205">
        <v>302.86900000000003</v>
      </c>
      <c r="GE205">
        <v>7.0249100000000002</v>
      </c>
      <c r="GF205">
        <v>2.6873</v>
      </c>
      <c r="GG205">
        <v>4223.38</v>
      </c>
      <c r="GH205">
        <v>2248.14</v>
      </c>
      <c r="GI205">
        <v>53.230699999999999</v>
      </c>
      <c r="GJ205">
        <v>14</v>
      </c>
      <c r="GK205">
        <v>5</v>
      </c>
      <c r="GL205" t="s">
        <v>695</v>
      </c>
      <c r="GN205" t="s">
        <v>1114</v>
      </c>
    </row>
    <row r="206" spans="1:196" x14ac:dyDescent="0.3">
      <c r="A206" s="110">
        <v>45981.739178240743</v>
      </c>
      <c r="B206" t="s">
        <v>1115</v>
      </c>
      <c r="D206">
        <v>12</v>
      </c>
      <c r="E206">
        <v>1</v>
      </c>
      <c r="F206">
        <v>2100</v>
      </c>
      <c r="G206" t="s">
        <v>452</v>
      </c>
      <c r="H206" t="s">
        <v>453</v>
      </c>
      <c r="I206">
        <v>1.72</v>
      </c>
      <c r="J206">
        <v>7.4</v>
      </c>
      <c r="K206">
        <v>5.55</v>
      </c>
      <c r="L206">
        <v>49</v>
      </c>
      <c r="M206">
        <v>1531.55</v>
      </c>
      <c r="N206">
        <v>176.74199999999999</v>
      </c>
      <c r="O206">
        <v>277.07299999999998</v>
      </c>
      <c r="P206">
        <v>1304.79</v>
      </c>
      <c r="Q206">
        <v>121.812</v>
      </c>
      <c r="R206">
        <v>-4310.1000000000004</v>
      </c>
      <c r="S206">
        <v>88.452699999999993</v>
      </c>
      <c r="T206">
        <v>0</v>
      </c>
      <c r="U206">
        <v>505.55700000000002</v>
      </c>
      <c r="V206">
        <v>935</v>
      </c>
      <c r="W206">
        <v>2025.88</v>
      </c>
      <c r="X206">
        <v>119.621</v>
      </c>
      <c r="Y206">
        <v>2776.38</v>
      </c>
      <c r="Z206">
        <v>3411.96</v>
      </c>
      <c r="AA206">
        <v>39.826999999999998</v>
      </c>
      <c r="AB206">
        <v>0</v>
      </c>
      <c r="AC206">
        <v>0</v>
      </c>
      <c r="AD206">
        <v>0</v>
      </c>
      <c r="AE206">
        <v>43.1492</v>
      </c>
      <c r="AF206">
        <v>43.1492</v>
      </c>
      <c r="AG206">
        <v>0</v>
      </c>
      <c r="AH206">
        <v>5.87</v>
      </c>
      <c r="AI206">
        <v>0.61</v>
      </c>
      <c r="AJ206">
        <v>0.88</v>
      </c>
      <c r="AK206">
        <v>4.18</v>
      </c>
      <c r="AL206">
        <v>-1.2050000000000001</v>
      </c>
      <c r="AM206">
        <v>-9.98</v>
      </c>
      <c r="AN206">
        <v>-0.875</v>
      </c>
      <c r="AO206">
        <v>0</v>
      </c>
      <c r="AP206">
        <v>1.75</v>
      </c>
      <c r="AQ206">
        <v>5.43</v>
      </c>
      <c r="AR206">
        <v>6.66</v>
      </c>
      <c r="AS206">
        <v>0.42</v>
      </c>
      <c r="AT206">
        <v>13.74</v>
      </c>
      <c r="AU206">
        <v>10.335000000000001</v>
      </c>
      <c r="AV206">
        <v>2.35</v>
      </c>
      <c r="AW206">
        <v>0.11</v>
      </c>
      <c r="AX206">
        <v>0.22</v>
      </c>
      <c r="AY206">
        <v>1.1100000000000001</v>
      </c>
      <c r="AZ206">
        <v>-0.88</v>
      </c>
      <c r="BA206">
        <v>-1.51</v>
      </c>
      <c r="BB206">
        <v>0</v>
      </c>
      <c r="BC206">
        <v>0.5</v>
      </c>
      <c r="BD206">
        <v>2.57</v>
      </c>
      <c r="BE206">
        <v>1.76</v>
      </c>
      <c r="BF206">
        <v>0.12</v>
      </c>
      <c r="BG206">
        <v>6.35</v>
      </c>
      <c r="BH206">
        <v>0.53001699999999996</v>
      </c>
      <c r="BI206">
        <v>8.98032E-3</v>
      </c>
      <c r="BJ206">
        <v>3.1638800000000002E-2</v>
      </c>
      <c r="BK206">
        <v>0.14572499999999999</v>
      </c>
      <c r="BL206">
        <v>-9.6870999999999999E-2</v>
      </c>
      <c r="BM206">
        <v>-7.1330500000000002E-3</v>
      </c>
      <c r="BN206">
        <v>-7.0342000000000002E-2</v>
      </c>
      <c r="BO206">
        <v>0</v>
      </c>
      <c r="BP206">
        <v>5.8625900000000002E-2</v>
      </c>
      <c r="BQ206">
        <v>8.6452899999999999E-2</v>
      </c>
      <c r="BR206">
        <v>0.24510499999999999</v>
      </c>
      <c r="BS206">
        <v>2.02483E-2</v>
      </c>
      <c r="BT206">
        <v>0.95244600000000001</v>
      </c>
      <c r="BU206">
        <v>0.61948999999999999</v>
      </c>
      <c r="BV206">
        <v>1642.07</v>
      </c>
      <c r="BW206">
        <v>235.41</v>
      </c>
      <c r="BX206">
        <v>277.07299999999998</v>
      </c>
      <c r="BY206">
        <v>1271.28</v>
      </c>
      <c r="BZ206">
        <v>-4222.1400000000003</v>
      </c>
      <c r="CA206">
        <v>505.55700000000002</v>
      </c>
      <c r="CB206">
        <v>940.84699999999998</v>
      </c>
      <c r="CC206">
        <v>2025.88</v>
      </c>
      <c r="CD206">
        <v>119.621</v>
      </c>
      <c r="CE206">
        <v>2795.6</v>
      </c>
      <c r="CF206">
        <v>3425.83</v>
      </c>
      <c r="CG206">
        <v>73.775199999999998</v>
      </c>
      <c r="CH206">
        <v>0</v>
      </c>
      <c r="CI206">
        <v>0</v>
      </c>
      <c r="CJ206">
        <v>43.1492</v>
      </c>
      <c r="CK206">
        <v>43.1492</v>
      </c>
      <c r="CL206">
        <v>0</v>
      </c>
      <c r="CM206">
        <v>6.27</v>
      </c>
      <c r="CN206">
        <v>0.83</v>
      </c>
      <c r="CO206">
        <v>0.88</v>
      </c>
      <c r="CP206">
        <v>4.07</v>
      </c>
      <c r="CQ206">
        <v>-5.18</v>
      </c>
      <c r="CR206">
        <v>1.75</v>
      </c>
      <c r="CS206">
        <v>5.44</v>
      </c>
      <c r="CT206">
        <v>6.66</v>
      </c>
      <c r="CU206">
        <v>0.42</v>
      </c>
      <c r="CV206">
        <v>21.14</v>
      </c>
      <c r="CW206">
        <v>12.05</v>
      </c>
      <c r="CX206">
        <v>2.5</v>
      </c>
      <c r="CY206">
        <v>0.15</v>
      </c>
      <c r="CZ206">
        <v>0.22</v>
      </c>
      <c r="DA206">
        <v>4.95</v>
      </c>
      <c r="DB206">
        <v>-0.87</v>
      </c>
      <c r="DC206">
        <v>0.5</v>
      </c>
      <c r="DD206">
        <v>2.57</v>
      </c>
      <c r="DE206">
        <v>1.76</v>
      </c>
      <c r="DF206">
        <v>0.12</v>
      </c>
      <c r="DG206">
        <v>11.9</v>
      </c>
      <c r="DH206">
        <v>0.546149</v>
      </c>
      <c r="DI206">
        <v>9.0878699999999996E-3</v>
      </c>
      <c r="DJ206">
        <v>3.1638800000000002E-2</v>
      </c>
      <c r="DK206">
        <v>0.14361299999999999</v>
      </c>
      <c r="DL206">
        <v>-6.98747E-3</v>
      </c>
      <c r="DM206">
        <v>5.8625900000000002E-2</v>
      </c>
      <c r="DN206">
        <v>8.6817800000000001E-2</v>
      </c>
      <c r="DO206">
        <v>0.24510499999999999</v>
      </c>
      <c r="DP206">
        <v>2.02483E-2</v>
      </c>
      <c r="DQ206">
        <v>1.1343000000000001</v>
      </c>
      <c r="DR206">
        <v>0.73048900000000005</v>
      </c>
      <c r="DS206" t="s">
        <v>908</v>
      </c>
      <c r="DT206" t="s">
        <v>700</v>
      </c>
      <c r="DU206" t="s">
        <v>909</v>
      </c>
      <c r="DV206" t="s">
        <v>455</v>
      </c>
      <c r="DW206">
        <v>0.18185200000000001</v>
      </c>
      <c r="DX206">
        <v>1.41282E-2</v>
      </c>
      <c r="EC206">
        <v>10.335000000000001</v>
      </c>
      <c r="ED206">
        <v>0</v>
      </c>
      <c r="EE206">
        <v>12.05</v>
      </c>
      <c r="EF206">
        <v>0</v>
      </c>
      <c r="EG206">
        <v>3.79</v>
      </c>
      <c r="EH206">
        <v>0</v>
      </c>
      <c r="EI206">
        <v>2.93</v>
      </c>
      <c r="EJ206">
        <v>4.8899999999999997</v>
      </c>
      <c r="EK206">
        <v>1.6</v>
      </c>
      <c r="EL206">
        <v>1</v>
      </c>
      <c r="EM206">
        <v>2.6873</v>
      </c>
      <c r="EN206">
        <v>1.2050000000000001</v>
      </c>
      <c r="EO206">
        <v>0.57932700000000004</v>
      </c>
      <c r="EP206">
        <v>1</v>
      </c>
      <c r="EQ206">
        <v>1</v>
      </c>
      <c r="ER206">
        <v>26.847999999999999</v>
      </c>
      <c r="ES206">
        <v>27.213000000000001</v>
      </c>
      <c r="ET206">
        <v>26.9893</v>
      </c>
      <c r="EU206">
        <v>27.356400000000001</v>
      </c>
      <c r="EV206">
        <v>522.73400000000004</v>
      </c>
      <c r="EW206">
        <v>25.499600000000001</v>
      </c>
      <c r="EX206">
        <v>49.9895</v>
      </c>
      <c r="EY206">
        <v>246.79599999999999</v>
      </c>
      <c r="EZ206">
        <v>-194.02600000000001</v>
      </c>
      <c r="FA206">
        <v>-294.59199999999998</v>
      </c>
      <c r="FB206">
        <v>-140.88999999999999</v>
      </c>
      <c r="FC206">
        <v>0</v>
      </c>
      <c r="FD206">
        <v>110.404</v>
      </c>
      <c r="FE206">
        <v>156.88800000000001</v>
      </c>
      <c r="FF206">
        <v>391.38499999999999</v>
      </c>
      <c r="FG206">
        <v>27.673200000000001</v>
      </c>
      <c r="FH206">
        <v>901.86</v>
      </c>
      <c r="FI206">
        <v>0</v>
      </c>
      <c r="FJ206">
        <v>0</v>
      </c>
      <c r="FK206">
        <v>0</v>
      </c>
      <c r="FL206">
        <v>252.315</v>
      </c>
      <c r="FM206">
        <v>252.315</v>
      </c>
      <c r="FN206">
        <v>280.07100000000003</v>
      </c>
      <c r="FO206">
        <v>16.9802</v>
      </c>
      <c r="FP206">
        <v>24.994700000000002</v>
      </c>
      <c r="FQ206">
        <v>119.75</v>
      </c>
      <c r="FR206">
        <v>-96.193399999999997</v>
      </c>
      <c r="FS206">
        <v>55.201799999999999</v>
      </c>
      <c r="FT206">
        <v>78.835300000000004</v>
      </c>
      <c r="FU206">
        <v>195.69200000000001</v>
      </c>
      <c r="FV206">
        <v>13.836600000000001</v>
      </c>
      <c r="FW206">
        <v>689.16899999999998</v>
      </c>
      <c r="FX206">
        <v>0</v>
      </c>
      <c r="FY206">
        <v>0</v>
      </c>
      <c r="FZ206">
        <v>252.315</v>
      </c>
      <c r="GA206">
        <v>252.315</v>
      </c>
      <c r="GB206">
        <v>2.6873</v>
      </c>
      <c r="GC206">
        <v>4311.3599999999997</v>
      </c>
      <c r="GD206">
        <v>191.54400000000001</v>
      </c>
      <c r="GE206">
        <v>4.44278</v>
      </c>
      <c r="GF206">
        <v>2.6873</v>
      </c>
      <c r="GG206">
        <v>4223.38</v>
      </c>
      <c r="GH206">
        <v>2248.14</v>
      </c>
      <c r="GI206">
        <v>53.230699999999999</v>
      </c>
      <c r="GJ206">
        <v>14</v>
      </c>
      <c r="GK206">
        <v>5</v>
      </c>
      <c r="GL206" t="s">
        <v>694</v>
      </c>
      <c r="GN206" t="s">
        <v>1116</v>
      </c>
    </row>
    <row r="207" spans="1:196" x14ac:dyDescent="0.3">
      <c r="A207" s="110">
        <v>45981.739953703705</v>
      </c>
      <c r="B207" t="s">
        <v>1117</v>
      </c>
      <c r="D207">
        <v>12</v>
      </c>
      <c r="E207">
        <v>1</v>
      </c>
      <c r="F207">
        <v>2100</v>
      </c>
      <c r="G207" t="s">
        <v>452</v>
      </c>
      <c r="H207" t="s">
        <v>453</v>
      </c>
      <c r="I207">
        <v>1.72</v>
      </c>
      <c r="J207">
        <v>7.4</v>
      </c>
      <c r="K207">
        <v>5.55</v>
      </c>
      <c r="L207">
        <v>49</v>
      </c>
      <c r="M207">
        <v>1531.55</v>
      </c>
      <c r="N207">
        <v>176.74199999999999</v>
      </c>
      <c r="O207">
        <v>277.07299999999998</v>
      </c>
      <c r="P207">
        <v>1304.79</v>
      </c>
      <c r="Q207">
        <v>121.812</v>
      </c>
      <c r="R207">
        <v>-4310.1000000000004</v>
      </c>
      <c r="S207">
        <v>88.452699999999993</v>
      </c>
      <c r="T207">
        <v>0</v>
      </c>
      <c r="U207">
        <v>505.55700000000002</v>
      </c>
      <c r="V207">
        <v>935</v>
      </c>
      <c r="W207">
        <v>2025.88</v>
      </c>
      <c r="X207">
        <v>119.621</v>
      </c>
      <c r="Y207">
        <v>2776.38</v>
      </c>
      <c r="Z207">
        <v>3411.96</v>
      </c>
      <c r="AA207">
        <v>39.826999999999998</v>
      </c>
      <c r="AB207">
        <v>0</v>
      </c>
      <c r="AC207">
        <v>0</v>
      </c>
      <c r="AD207">
        <v>0</v>
      </c>
      <c r="AE207">
        <v>43.1492</v>
      </c>
      <c r="AF207">
        <v>43.1492</v>
      </c>
      <c r="AG207">
        <v>0</v>
      </c>
      <c r="AH207">
        <v>5.87</v>
      </c>
      <c r="AI207">
        <v>0.61</v>
      </c>
      <c r="AJ207">
        <v>0.88</v>
      </c>
      <c r="AK207">
        <v>4.18</v>
      </c>
      <c r="AL207">
        <v>-1.2050000000000001</v>
      </c>
      <c r="AM207">
        <v>-9.98</v>
      </c>
      <c r="AN207">
        <v>-0.875</v>
      </c>
      <c r="AO207">
        <v>0</v>
      </c>
      <c r="AP207">
        <v>1.75</v>
      </c>
      <c r="AQ207">
        <v>5.43</v>
      </c>
      <c r="AR207">
        <v>6.66</v>
      </c>
      <c r="AS207">
        <v>0.42</v>
      </c>
      <c r="AT207">
        <v>13.74</v>
      </c>
      <c r="AU207">
        <v>10.335000000000001</v>
      </c>
      <c r="AV207">
        <v>2.35</v>
      </c>
      <c r="AW207">
        <v>0.11</v>
      </c>
      <c r="AX207">
        <v>0.22</v>
      </c>
      <c r="AY207">
        <v>1.1100000000000001</v>
      </c>
      <c r="AZ207">
        <v>-0.88</v>
      </c>
      <c r="BA207">
        <v>-1.51</v>
      </c>
      <c r="BB207">
        <v>0</v>
      </c>
      <c r="BC207">
        <v>0.5</v>
      </c>
      <c r="BD207">
        <v>2.57</v>
      </c>
      <c r="BE207">
        <v>1.76</v>
      </c>
      <c r="BF207">
        <v>0.12</v>
      </c>
      <c r="BG207">
        <v>6.35</v>
      </c>
      <c r="BH207">
        <v>0.53001699999999996</v>
      </c>
      <c r="BI207">
        <v>8.98032E-3</v>
      </c>
      <c r="BJ207">
        <v>3.1638800000000002E-2</v>
      </c>
      <c r="BK207">
        <v>0.14572499999999999</v>
      </c>
      <c r="BL207">
        <v>-9.6870999999999999E-2</v>
      </c>
      <c r="BM207">
        <v>-7.1330500000000002E-3</v>
      </c>
      <c r="BN207">
        <v>-7.0342000000000002E-2</v>
      </c>
      <c r="BO207">
        <v>0</v>
      </c>
      <c r="BP207">
        <v>5.8625900000000002E-2</v>
      </c>
      <c r="BQ207">
        <v>8.6452899999999999E-2</v>
      </c>
      <c r="BR207">
        <v>0.24510499999999999</v>
      </c>
      <c r="BS207">
        <v>2.02483E-2</v>
      </c>
      <c r="BT207">
        <v>0.95244600000000001</v>
      </c>
      <c r="BU207">
        <v>0.61948999999999999</v>
      </c>
      <c r="BV207">
        <v>1642.07</v>
      </c>
      <c r="BW207">
        <v>235.41</v>
      </c>
      <c r="BX207">
        <v>277.07299999999998</v>
      </c>
      <c r="BY207">
        <v>1271.28</v>
      </c>
      <c r="BZ207">
        <v>-4222.1400000000003</v>
      </c>
      <c r="CA207">
        <v>505.55700000000002</v>
      </c>
      <c r="CB207">
        <v>940.84699999999998</v>
      </c>
      <c r="CC207">
        <v>2025.88</v>
      </c>
      <c r="CD207">
        <v>119.621</v>
      </c>
      <c r="CE207">
        <v>2795.6</v>
      </c>
      <c r="CF207">
        <v>3425.83</v>
      </c>
      <c r="CG207">
        <v>73.775199999999998</v>
      </c>
      <c r="CH207">
        <v>0</v>
      </c>
      <c r="CI207">
        <v>0</v>
      </c>
      <c r="CJ207">
        <v>43.1492</v>
      </c>
      <c r="CK207">
        <v>43.1492</v>
      </c>
      <c r="CL207">
        <v>0</v>
      </c>
      <c r="CM207">
        <v>6.27</v>
      </c>
      <c r="CN207">
        <v>0.83</v>
      </c>
      <c r="CO207">
        <v>0.88</v>
      </c>
      <c r="CP207">
        <v>4.07</v>
      </c>
      <c r="CQ207">
        <v>-5.18</v>
      </c>
      <c r="CR207">
        <v>1.75</v>
      </c>
      <c r="CS207">
        <v>5.44</v>
      </c>
      <c r="CT207">
        <v>6.66</v>
      </c>
      <c r="CU207">
        <v>0.42</v>
      </c>
      <c r="CV207">
        <v>21.14</v>
      </c>
      <c r="CW207">
        <v>12.05</v>
      </c>
      <c r="CX207">
        <v>2.5</v>
      </c>
      <c r="CY207">
        <v>0.15</v>
      </c>
      <c r="CZ207">
        <v>0.22</v>
      </c>
      <c r="DA207">
        <v>4.95</v>
      </c>
      <c r="DB207">
        <v>-0.87</v>
      </c>
      <c r="DC207">
        <v>0.5</v>
      </c>
      <c r="DD207">
        <v>2.57</v>
      </c>
      <c r="DE207">
        <v>1.76</v>
      </c>
      <c r="DF207">
        <v>0.12</v>
      </c>
      <c r="DG207">
        <v>11.9</v>
      </c>
      <c r="DH207">
        <v>0.546149</v>
      </c>
      <c r="DI207">
        <v>9.0878699999999996E-3</v>
      </c>
      <c r="DJ207">
        <v>3.1638800000000002E-2</v>
      </c>
      <c r="DK207">
        <v>0.14361299999999999</v>
      </c>
      <c r="DL207">
        <v>-6.98747E-3</v>
      </c>
      <c r="DM207">
        <v>5.8625900000000002E-2</v>
      </c>
      <c r="DN207">
        <v>8.6817800000000001E-2</v>
      </c>
      <c r="DO207">
        <v>0.24510499999999999</v>
      </c>
      <c r="DP207">
        <v>2.02483E-2</v>
      </c>
      <c r="DQ207">
        <v>1.1343000000000001</v>
      </c>
      <c r="DR207">
        <v>0.73048900000000005</v>
      </c>
      <c r="DS207" t="s">
        <v>908</v>
      </c>
      <c r="DT207" t="s">
        <v>700</v>
      </c>
      <c r="DU207" t="s">
        <v>909</v>
      </c>
      <c r="DV207" t="s">
        <v>455</v>
      </c>
      <c r="DW207">
        <v>0.18185200000000001</v>
      </c>
      <c r="DX207">
        <v>1.41282E-2</v>
      </c>
      <c r="EC207">
        <v>10.335000000000001</v>
      </c>
      <c r="ED207">
        <v>0</v>
      </c>
      <c r="EE207">
        <v>12.05</v>
      </c>
      <c r="EF207">
        <v>0</v>
      </c>
      <c r="EG207">
        <v>3.79</v>
      </c>
      <c r="EH207">
        <v>0</v>
      </c>
      <c r="EI207">
        <v>2.93</v>
      </c>
      <c r="EJ207">
        <v>4.8899999999999997</v>
      </c>
      <c r="EL207">
        <v>1</v>
      </c>
      <c r="EM207">
        <v>2.6873</v>
      </c>
      <c r="EN207">
        <v>1.2050000000000001</v>
      </c>
      <c r="EO207">
        <v>0.57932700000000004</v>
      </c>
      <c r="EP207">
        <v>1</v>
      </c>
      <c r="EQ207">
        <v>1</v>
      </c>
      <c r="ER207">
        <v>26.847999999999999</v>
      </c>
      <c r="ES207">
        <v>27.213000000000001</v>
      </c>
      <c r="ET207">
        <v>26.9893</v>
      </c>
      <c r="EU207">
        <v>27.356400000000001</v>
      </c>
      <c r="EV207">
        <v>522.73400000000004</v>
      </c>
      <c r="EW207">
        <v>25.499600000000001</v>
      </c>
      <c r="EX207">
        <v>49.9895</v>
      </c>
      <c r="EY207">
        <v>246.79599999999999</v>
      </c>
      <c r="EZ207">
        <v>-194.02600000000001</v>
      </c>
      <c r="FA207">
        <v>-294.59199999999998</v>
      </c>
      <c r="FB207">
        <v>-140.88999999999999</v>
      </c>
      <c r="FC207">
        <v>0</v>
      </c>
      <c r="FD207">
        <v>110.404</v>
      </c>
      <c r="FE207">
        <v>156.88800000000001</v>
      </c>
      <c r="FF207">
        <v>391.38499999999999</v>
      </c>
      <c r="FG207">
        <v>27.673200000000001</v>
      </c>
      <c r="FH207">
        <v>901.86</v>
      </c>
      <c r="FI207">
        <v>0</v>
      </c>
      <c r="FJ207">
        <v>0</v>
      </c>
      <c r="FK207">
        <v>0</v>
      </c>
      <c r="FL207">
        <v>252.315</v>
      </c>
      <c r="FM207">
        <v>252.315</v>
      </c>
      <c r="FN207">
        <v>280.07100000000003</v>
      </c>
      <c r="FO207">
        <v>16.9802</v>
      </c>
      <c r="FP207">
        <v>24.994700000000002</v>
      </c>
      <c r="FQ207">
        <v>119.75</v>
      </c>
      <c r="FR207">
        <v>-96.193399999999997</v>
      </c>
      <c r="FS207">
        <v>55.201799999999999</v>
      </c>
      <c r="FT207">
        <v>78.835300000000004</v>
      </c>
      <c r="FU207">
        <v>195.69200000000001</v>
      </c>
      <c r="FV207">
        <v>13.836600000000001</v>
      </c>
      <c r="FW207">
        <v>689.16899999999998</v>
      </c>
      <c r="FX207">
        <v>0</v>
      </c>
      <c r="FY207">
        <v>0</v>
      </c>
      <c r="FZ207">
        <v>252.315</v>
      </c>
      <c r="GA207">
        <v>252.315</v>
      </c>
      <c r="GB207">
        <v>2.6873</v>
      </c>
      <c r="GC207">
        <v>4311.3599999999997</v>
      </c>
      <c r="GD207">
        <v>191.54400000000001</v>
      </c>
      <c r="GE207">
        <v>4.44278</v>
      </c>
      <c r="GF207">
        <v>2.6873</v>
      </c>
      <c r="GG207">
        <v>4223.38</v>
      </c>
      <c r="GH207">
        <v>2248.14</v>
      </c>
      <c r="GI207">
        <v>53.230699999999999</v>
      </c>
      <c r="GJ207">
        <v>14</v>
      </c>
      <c r="GK207">
        <v>5</v>
      </c>
      <c r="GL207" t="s">
        <v>694</v>
      </c>
      <c r="GN207" t="s">
        <v>1118</v>
      </c>
    </row>
    <row r="208" spans="1:196" x14ac:dyDescent="0.3">
      <c r="A208" s="110">
        <v>45981.740729166668</v>
      </c>
      <c r="B208" t="s">
        <v>1119</v>
      </c>
      <c r="D208">
        <v>12</v>
      </c>
      <c r="E208">
        <v>1</v>
      </c>
      <c r="F208">
        <v>2100</v>
      </c>
      <c r="G208" t="s">
        <v>452</v>
      </c>
      <c r="H208" t="s">
        <v>453</v>
      </c>
      <c r="I208">
        <v>0.51</v>
      </c>
      <c r="J208">
        <v>0.47</v>
      </c>
      <c r="K208">
        <v>4.03</v>
      </c>
      <c r="L208">
        <v>49</v>
      </c>
      <c r="M208">
        <v>1531.56</v>
      </c>
      <c r="N208">
        <v>176.74199999999999</v>
      </c>
      <c r="O208">
        <v>277.07299999999998</v>
      </c>
      <c r="P208">
        <v>1304.79</v>
      </c>
      <c r="Q208">
        <v>0</v>
      </c>
      <c r="R208">
        <v>-4222.1400000000003</v>
      </c>
      <c r="S208">
        <v>0</v>
      </c>
      <c r="T208">
        <v>0</v>
      </c>
      <c r="U208">
        <v>505.55700000000002</v>
      </c>
      <c r="V208">
        <v>935</v>
      </c>
      <c r="W208">
        <v>2025.88</v>
      </c>
      <c r="X208">
        <v>119.621</v>
      </c>
      <c r="Y208">
        <v>2654.08</v>
      </c>
      <c r="Z208">
        <v>3290.17</v>
      </c>
      <c r="AA208">
        <v>39.826999999999998</v>
      </c>
      <c r="AB208">
        <v>0</v>
      </c>
      <c r="AC208">
        <v>0</v>
      </c>
      <c r="AD208">
        <v>0</v>
      </c>
      <c r="AE208">
        <v>43.1492</v>
      </c>
      <c r="AF208">
        <v>43.1492</v>
      </c>
      <c r="AG208">
        <v>0</v>
      </c>
      <c r="AH208">
        <v>5.87</v>
      </c>
      <c r="AI208">
        <v>0.61</v>
      </c>
      <c r="AJ208">
        <v>0.88</v>
      </c>
      <c r="AK208">
        <v>4.18</v>
      </c>
      <c r="AL208">
        <v>0</v>
      </c>
      <c r="AM208">
        <v>-5.13</v>
      </c>
      <c r="AN208">
        <v>0</v>
      </c>
      <c r="AO208">
        <v>0</v>
      </c>
      <c r="AP208">
        <v>1.75</v>
      </c>
      <c r="AQ208">
        <v>5.43</v>
      </c>
      <c r="AR208">
        <v>6.66</v>
      </c>
      <c r="AS208">
        <v>0.42</v>
      </c>
      <c r="AT208">
        <v>20.67</v>
      </c>
      <c r="AU208">
        <v>11.54</v>
      </c>
      <c r="AV208">
        <v>2.35</v>
      </c>
      <c r="AW208">
        <v>0.11</v>
      </c>
      <c r="AX208">
        <v>0.22</v>
      </c>
      <c r="AY208">
        <v>1.1100000000000001</v>
      </c>
      <c r="AZ208">
        <v>-0.87</v>
      </c>
      <c r="BA208">
        <v>0</v>
      </c>
      <c r="BB208">
        <v>0</v>
      </c>
      <c r="BC208">
        <v>0.5</v>
      </c>
      <c r="BD208">
        <v>2.57</v>
      </c>
      <c r="BE208">
        <v>1.76</v>
      </c>
      <c r="BF208">
        <v>0.12</v>
      </c>
      <c r="BG208">
        <v>7.87</v>
      </c>
      <c r="BH208">
        <v>0.53002400000000005</v>
      </c>
      <c r="BI208">
        <v>8.98032E-3</v>
      </c>
      <c r="BJ208">
        <v>3.1638800000000002E-2</v>
      </c>
      <c r="BK208">
        <v>0.14572499999999999</v>
      </c>
      <c r="BL208">
        <v>0</v>
      </c>
      <c r="BM208">
        <v>-6.98747E-3</v>
      </c>
      <c r="BN208">
        <v>0</v>
      </c>
      <c r="BO208">
        <v>0</v>
      </c>
      <c r="BP208">
        <v>5.8625900000000002E-2</v>
      </c>
      <c r="BQ208">
        <v>8.6452899999999999E-2</v>
      </c>
      <c r="BR208">
        <v>0.24510499999999999</v>
      </c>
      <c r="BS208">
        <v>2.02483E-2</v>
      </c>
      <c r="BT208">
        <v>1.11981</v>
      </c>
      <c r="BU208">
        <v>0.716368</v>
      </c>
      <c r="BV208">
        <v>1642.07</v>
      </c>
      <c r="BW208">
        <v>235.41</v>
      </c>
      <c r="BX208">
        <v>277.07299999999998</v>
      </c>
      <c r="BY208">
        <v>1271.28</v>
      </c>
      <c r="BZ208">
        <v>-4222.1400000000003</v>
      </c>
      <c r="CA208">
        <v>505.55700000000002</v>
      </c>
      <c r="CB208">
        <v>940.84699999999998</v>
      </c>
      <c r="CC208">
        <v>2025.88</v>
      </c>
      <c r="CD208">
        <v>119.621</v>
      </c>
      <c r="CE208">
        <v>2795.6</v>
      </c>
      <c r="CF208">
        <v>3425.83</v>
      </c>
      <c r="CG208">
        <v>73.775199999999998</v>
      </c>
      <c r="CH208">
        <v>0</v>
      </c>
      <c r="CI208">
        <v>0</v>
      </c>
      <c r="CJ208">
        <v>43.1492</v>
      </c>
      <c r="CK208">
        <v>43.1492</v>
      </c>
      <c r="CL208">
        <v>0</v>
      </c>
      <c r="CM208">
        <v>6.27</v>
      </c>
      <c r="CN208">
        <v>0.83</v>
      </c>
      <c r="CO208">
        <v>0.88</v>
      </c>
      <c r="CP208">
        <v>4.07</v>
      </c>
      <c r="CQ208">
        <v>-5.18</v>
      </c>
      <c r="CR208">
        <v>1.75</v>
      </c>
      <c r="CS208">
        <v>5.44</v>
      </c>
      <c r="CT208">
        <v>6.66</v>
      </c>
      <c r="CU208">
        <v>0.42</v>
      </c>
      <c r="CV208">
        <v>21.14</v>
      </c>
      <c r="CW208">
        <v>12.05</v>
      </c>
      <c r="CX208">
        <v>2.5</v>
      </c>
      <c r="CY208">
        <v>0.15</v>
      </c>
      <c r="CZ208">
        <v>0.22</v>
      </c>
      <c r="DA208">
        <v>4.95</v>
      </c>
      <c r="DB208">
        <v>-0.87</v>
      </c>
      <c r="DC208">
        <v>0.5</v>
      </c>
      <c r="DD208">
        <v>2.57</v>
      </c>
      <c r="DE208">
        <v>1.76</v>
      </c>
      <c r="DF208">
        <v>0.12</v>
      </c>
      <c r="DG208">
        <v>11.9</v>
      </c>
      <c r="DH208">
        <v>0.546149</v>
      </c>
      <c r="DI208">
        <v>9.0878699999999996E-3</v>
      </c>
      <c r="DJ208">
        <v>3.1638800000000002E-2</v>
      </c>
      <c r="DK208">
        <v>0.14361299999999999</v>
      </c>
      <c r="DL208">
        <v>-6.98747E-3</v>
      </c>
      <c r="DM208">
        <v>5.8625900000000002E-2</v>
      </c>
      <c r="DN208">
        <v>8.6817800000000001E-2</v>
      </c>
      <c r="DO208">
        <v>0.24510499999999999</v>
      </c>
      <c r="DP208">
        <v>2.02483E-2</v>
      </c>
      <c r="DQ208">
        <v>1.1343000000000001</v>
      </c>
      <c r="DR208">
        <v>0.73048900000000005</v>
      </c>
      <c r="DS208" t="s">
        <v>908</v>
      </c>
      <c r="DT208" t="s">
        <v>700</v>
      </c>
      <c r="DU208" t="s">
        <v>909</v>
      </c>
      <c r="DV208" t="s">
        <v>455</v>
      </c>
      <c r="DW208">
        <v>1.4486199999999999E-2</v>
      </c>
      <c r="DX208">
        <v>1.41212E-2</v>
      </c>
      <c r="EC208">
        <v>11.54</v>
      </c>
      <c r="ED208">
        <v>0</v>
      </c>
      <c r="EE208">
        <v>12.05</v>
      </c>
      <c r="EF208">
        <v>0</v>
      </c>
      <c r="EG208">
        <v>3.79</v>
      </c>
      <c r="EH208">
        <v>0</v>
      </c>
      <c r="EI208">
        <v>2.93</v>
      </c>
      <c r="EJ208">
        <v>4.8899999999999997</v>
      </c>
      <c r="EK208">
        <v>1</v>
      </c>
      <c r="EL208">
        <v>1</v>
      </c>
      <c r="EM208">
        <v>2.6873</v>
      </c>
      <c r="EP208">
        <v>1</v>
      </c>
      <c r="EQ208">
        <v>1</v>
      </c>
      <c r="ER208">
        <v>26.847000000000001</v>
      </c>
      <c r="ES208">
        <v>27.213000000000001</v>
      </c>
      <c r="ET208">
        <v>26.9893</v>
      </c>
      <c r="EU208">
        <v>27.356400000000001</v>
      </c>
      <c r="EV208">
        <v>522.73900000000003</v>
      </c>
      <c r="EW208">
        <v>25.499600000000001</v>
      </c>
      <c r="EX208">
        <v>49.9895</v>
      </c>
      <c r="EY208">
        <v>246.79599999999999</v>
      </c>
      <c r="EZ208">
        <v>0</v>
      </c>
      <c r="FA208">
        <v>-288.58</v>
      </c>
      <c r="FB208">
        <v>0</v>
      </c>
      <c r="FC208">
        <v>0</v>
      </c>
      <c r="FD208">
        <v>110.404</v>
      </c>
      <c r="FE208">
        <v>156.88800000000001</v>
      </c>
      <c r="FF208">
        <v>391.38499999999999</v>
      </c>
      <c r="FG208">
        <v>27.673200000000001</v>
      </c>
      <c r="FH208">
        <v>1242.79</v>
      </c>
      <c r="FI208">
        <v>0</v>
      </c>
      <c r="FJ208">
        <v>0</v>
      </c>
      <c r="FK208">
        <v>0</v>
      </c>
      <c r="FL208">
        <v>252.315</v>
      </c>
      <c r="FM208">
        <v>252.315</v>
      </c>
      <c r="FN208">
        <v>280.07100000000003</v>
      </c>
      <c r="FO208">
        <v>16.9802</v>
      </c>
      <c r="FP208">
        <v>24.994700000000002</v>
      </c>
      <c r="FQ208">
        <v>119.75</v>
      </c>
      <c r="FR208">
        <v>-96.193399999999997</v>
      </c>
      <c r="FS208">
        <v>55.201799999999999</v>
      </c>
      <c r="FT208">
        <v>78.835300000000004</v>
      </c>
      <c r="FU208">
        <v>195.69200000000001</v>
      </c>
      <c r="FV208">
        <v>13.836600000000001</v>
      </c>
      <c r="FW208">
        <v>689.16899999999998</v>
      </c>
      <c r="FX208">
        <v>0</v>
      </c>
      <c r="FY208">
        <v>0</v>
      </c>
      <c r="FZ208">
        <v>252.315</v>
      </c>
      <c r="GA208">
        <v>252.315</v>
      </c>
      <c r="GB208">
        <v>2.6873</v>
      </c>
      <c r="GC208">
        <v>4223.38</v>
      </c>
      <c r="GD208">
        <v>2271.0700000000002</v>
      </c>
      <c r="GE208">
        <v>53.773800000000001</v>
      </c>
      <c r="GF208">
        <v>2.6873</v>
      </c>
      <c r="GG208">
        <v>4223.38</v>
      </c>
      <c r="GH208">
        <v>2248.14</v>
      </c>
      <c r="GI208">
        <v>53.230699999999999</v>
      </c>
      <c r="GJ208">
        <v>0</v>
      </c>
      <c r="GK208">
        <v>0</v>
      </c>
      <c r="GN208" t="s">
        <v>1120</v>
      </c>
    </row>
    <row r="209" spans="1:196" x14ac:dyDescent="0.3">
      <c r="A209" s="110">
        <v>45981.741550925923</v>
      </c>
      <c r="B209" t="s">
        <v>1121</v>
      </c>
      <c r="D209">
        <v>12</v>
      </c>
      <c r="E209">
        <v>1</v>
      </c>
      <c r="F209">
        <v>2100</v>
      </c>
      <c r="G209" t="s">
        <v>452</v>
      </c>
      <c r="H209" t="s">
        <v>453</v>
      </c>
      <c r="I209">
        <v>0.51</v>
      </c>
      <c r="J209">
        <v>0.47</v>
      </c>
      <c r="K209">
        <v>4.03</v>
      </c>
      <c r="L209">
        <v>49</v>
      </c>
      <c r="M209">
        <v>1531.56</v>
      </c>
      <c r="N209">
        <v>176.74299999999999</v>
      </c>
      <c r="O209">
        <v>277.07299999999998</v>
      </c>
      <c r="P209">
        <v>1304.79</v>
      </c>
      <c r="Q209">
        <v>0</v>
      </c>
      <c r="R209">
        <v>-4222.1400000000003</v>
      </c>
      <c r="S209">
        <v>0</v>
      </c>
      <c r="T209">
        <v>0</v>
      </c>
      <c r="U209">
        <v>505.55700000000002</v>
      </c>
      <c r="V209">
        <v>935</v>
      </c>
      <c r="W209">
        <v>2025.88</v>
      </c>
      <c r="X209">
        <v>119.621</v>
      </c>
      <c r="Y209">
        <v>2654.08</v>
      </c>
      <c r="Z209">
        <v>3290.17</v>
      </c>
      <c r="AA209">
        <v>39.8277</v>
      </c>
      <c r="AB209">
        <v>0</v>
      </c>
      <c r="AC209">
        <v>0</v>
      </c>
      <c r="AD209">
        <v>0</v>
      </c>
      <c r="AE209">
        <v>43.1492</v>
      </c>
      <c r="AF209">
        <v>43.1492</v>
      </c>
      <c r="AG209">
        <v>0</v>
      </c>
      <c r="AH209">
        <v>5.87</v>
      </c>
      <c r="AI209">
        <v>0.61</v>
      </c>
      <c r="AJ209">
        <v>0.88</v>
      </c>
      <c r="AK209">
        <v>4.18</v>
      </c>
      <c r="AL209">
        <v>0</v>
      </c>
      <c r="AM209">
        <v>-5.13</v>
      </c>
      <c r="AN209">
        <v>0</v>
      </c>
      <c r="AO209">
        <v>0</v>
      </c>
      <c r="AP209">
        <v>1.75</v>
      </c>
      <c r="AQ209">
        <v>5.43</v>
      </c>
      <c r="AR209">
        <v>6.66</v>
      </c>
      <c r="AS209">
        <v>0.42</v>
      </c>
      <c r="AT209">
        <v>20.67</v>
      </c>
      <c r="AU209">
        <v>11.54</v>
      </c>
      <c r="AV209">
        <v>2.35</v>
      </c>
      <c r="AW209">
        <v>0.11</v>
      </c>
      <c r="AX209">
        <v>0.22</v>
      </c>
      <c r="AY209">
        <v>1.1100000000000001</v>
      </c>
      <c r="AZ209">
        <v>-0.87</v>
      </c>
      <c r="BA209">
        <v>0</v>
      </c>
      <c r="BB209">
        <v>0</v>
      </c>
      <c r="BC209">
        <v>0.5</v>
      </c>
      <c r="BD209">
        <v>2.57</v>
      </c>
      <c r="BE209">
        <v>1.76</v>
      </c>
      <c r="BF209">
        <v>0.12</v>
      </c>
      <c r="BG209">
        <v>7.87</v>
      </c>
      <c r="BH209">
        <v>0.53002499999999997</v>
      </c>
      <c r="BI209">
        <v>8.98032E-3</v>
      </c>
      <c r="BJ209">
        <v>3.1638800000000002E-2</v>
      </c>
      <c r="BK209">
        <v>0.14572499999999999</v>
      </c>
      <c r="BL209">
        <v>0</v>
      </c>
      <c r="BM209">
        <v>-6.98747E-3</v>
      </c>
      <c r="BN209">
        <v>0</v>
      </c>
      <c r="BO209">
        <v>0</v>
      </c>
      <c r="BP209">
        <v>5.8625900000000002E-2</v>
      </c>
      <c r="BQ209">
        <v>8.6452899999999999E-2</v>
      </c>
      <c r="BR209">
        <v>0.24510499999999999</v>
      </c>
      <c r="BS209">
        <v>2.02483E-2</v>
      </c>
      <c r="BT209">
        <v>1.11981</v>
      </c>
      <c r="BU209">
        <v>0.71636900000000003</v>
      </c>
      <c r="BV209">
        <v>1642.07</v>
      </c>
      <c r="BW209">
        <v>235.41</v>
      </c>
      <c r="BX209">
        <v>277.07299999999998</v>
      </c>
      <c r="BY209">
        <v>1271.28</v>
      </c>
      <c r="BZ209">
        <v>-4222.1400000000003</v>
      </c>
      <c r="CA209">
        <v>505.55700000000002</v>
      </c>
      <c r="CB209">
        <v>940.84699999999998</v>
      </c>
      <c r="CC209">
        <v>2025.88</v>
      </c>
      <c r="CD209">
        <v>119.621</v>
      </c>
      <c r="CE209">
        <v>2795.6</v>
      </c>
      <c r="CF209">
        <v>3425.83</v>
      </c>
      <c r="CG209">
        <v>73.775199999999998</v>
      </c>
      <c r="CH209">
        <v>0</v>
      </c>
      <c r="CI209">
        <v>0</v>
      </c>
      <c r="CJ209">
        <v>43.1492</v>
      </c>
      <c r="CK209">
        <v>43.1492</v>
      </c>
      <c r="CL209">
        <v>0</v>
      </c>
      <c r="CM209">
        <v>6.27</v>
      </c>
      <c r="CN209">
        <v>0.83</v>
      </c>
      <c r="CO209">
        <v>0.88</v>
      </c>
      <c r="CP209">
        <v>4.07</v>
      </c>
      <c r="CQ209">
        <v>-5.18</v>
      </c>
      <c r="CR209">
        <v>1.75</v>
      </c>
      <c r="CS209">
        <v>5.44</v>
      </c>
      <c r="CT209">
        <v>6.66</v>
      </c>
      <c r="CU209">
        <v>0.42</v>
      </c>
      <c r="CV209">
        <v>21.14</v>
      </c>
      <c r="CW209">
        <v>12.05</v>
      </c>
      <c r="CX209">
        <v>2.5</v>
      </c>
      <c r="CY209">
        <v>0.15</v>
      </c>
      <c r="CZ209">
        <v>0.22</v>
      </c>
      <c r="DA209">
        <v>4.95</v>
      </c>
      <c r="DB209">
        <v>-0.87</v>
      </c>
      <c r="DC209">
        <v>0.5</v>
      </c>
      <c r="DD209">
        <v>2.57</v>
      </c>
      <c r="DE209">
        <v>1.76</v>
      </c>
      <c r="DF209">
        <v>0.12</v>
      </c>
      <c r="DG209">
        <v>11.9</v>
      </c>
      <c r="DH209">
        <v>0.546149</v>
      </c>
      <c r="DI209">
        <v>9.0878699999999996E-3</v>
      </c>
      <c r="DJ209">
        <v>3.1638800000000002E-2</v>
      </c>
      <c r="DK209">
        <v>0.14361299999999999</v>
      </c>
      <c r="DL209">
        <v>-6.98747E-3</v>
      </c>
      <c r="DM209">
        <v>5.8625900000000002E-2</v>
      </c>
      <c r="DN209">
        <v>8.6817800000000001E-2</v>
      </c>
      <c r="DO209">
        <v>0.24510499999999999</v>
      </c>
      <c r="DP209">
        <v>2.02483E-2</v>
      </c>
      <c r="DQ209">
        <v>1.1343000000000001</v>
      </c>
      <c r="DR209">
        <v>0.73048900000000005</v>
      </c>
      <c r="DS209" t="s">
        <v>908</v>
      </c>
      <c r="DT209" t="s">
        <v>700</v>
      </c>
      <c r="DU209" t="s">
        <v>909</v>
      </c>
      <c r="DV209" t="s">
        <v>455</v>
      </c>
      <c r="DW209">
        <v>1.44847E-2</v>
      </c>
      <c r="DX209">
        <v>1.41198E-2</v>
      </c>
      <c r="EC209">
        <v>11.54</v>
      </c>
      <c r="ED209">
        <v>0</v>
      </c>
      <c r="EE209">
        <v>12.05</v>
      </c>
      <c r="EF209">
        <v>0</v>
      </c>
      <c r="EG209">
        <v>3.79</v>
      </c>
      <c r="EH209">
        <v>0</v>
      </c>
      <c r="EI209">
        <v>2.93</v>
      </c>
      <c r="EJ209">
        <v>4.8899999999999997</v>
      </c>
      <c r="EK209">
        <v>1</v>
      </c>
      <c r="EL209">
        <v>1</v>
      </c>
      <c r="EM209">
        <v>2.6873</v>
      </c>
      <c r="EP209">
        <v>1</v>
      </c>
      <c r="EQ209">
        <v>1</v>
      </c>
      <c r="ER209">
        <v>26.847999999999999</v>
      </c>
      <c r="ES209">
        <v>27.213000000000001</v>
      </c>
      <c r="ET209">
        <v>26.9893</v>
      </c>
      <c r="EU209">
        <v>27.356400000000001</v>
      </c>
      <c r="EV209">
        <v>522.74</v>
      </c>
      <c r="EW209">
        <v>25.499700000000001</v>
      </c>
      <c r="EX209">
        <v>49.9895</v>
      </c>
      <c r="EY209">
        <v>246.79599999999999</v>
      </c>
      <c r="EZ209">
        <v>0</v>
      </c>
      <c r="FA209">
        <v>-288.58</v>
      </c>
      <c r="FB209">
        <v>0</v>
      </c>
      <c r="FC209">
        <v>0</v>
      </c>
      <c r="FD209">
        <v>110.404</v>
      </c>
      <c r="FE209">
        <v>156.88800000000001</v>
      </c>
      <c r="FF209">
        <v>391.38499999999999</v>
      </c>
      <c r="FG209">
        <v>27.673200000000001</v>
      </c>
      <c r="FH209">
        <v>1242.79</v>
      </c>
      <c r="FI209">
        <v>0</v>
      </c>
      <c r="FJ209">
        <v>0</v>
      </c>
      <c r="FK209">
        <v>0</v>
      </c>
      <c r="FL209">
        <v>252.315</v>
      </c>
      <c r="FM209">
        <v>252.315</v>
      </c>
      <c r="FN209">
        <v>280.07100000000003</v>
      </c>
      <c r="FO209">
        <v>16.9802</v>
      </c>
      <c r="FP209">
        <v>24.994700000000002</v>
      </c>
      <c r="FQ209">
        <v>119.75</v>
      </c>
      <c r="FR209">
        <v>-96.193399999999997</v>
      </c>
      <c r="FS209">
        <v>55.201799999999999</v>
      </c>
      <c r="FT209">
        <v>78.835300000000004</v>
      </c>
      <c r="FU209">
        <v>195.69200000000001</v>
      </c>
      <c r="FV209">
        <v>13.836600000000001</v>
      </c>
      <c r="FW209">
        <v>689.16899999999998</v>
      </c>
      <c r="FX209">
        <v>0</v>
      </c>
      <c r="FY209">
        <v>0</v>
      </c>
      <c r="FZ209">
        <v>252.315</v>
      </c>
      <c r="GA209">
        <v>252.315</v>
      </c>
      <c r="GB209">
        <v>2.6873</v>
      </c>
      <c r="GC209">
        <v>4223.38</v>
      </c>
      <c r="GD209">
        <v>2271.0700000000002</v>
      </c>
      <c r="GE209">
        <v>53.773800000000001</v>
      </c>
      <c r="GF209">
        <v>2.6873</v>
      </c>
      <c r="GG209">
        <v>4223.38</v>
      </c>
      <c r="GH209">
        <v>2248.14</v>
      </c>
      <c r="GI209">
        <v>53.230699999999999</v>
      </c>
      <c r="GJ209">
        <v>0</v>
      </c>
      <c r="GK209">
        <v>0</v>
      </c>
      <c r="GN209" t="s">
        <v>1122</v>
      </c>
    </row>
    <row r="210" spans="1:196" x14ac:dyDescent="0.3">
      <c r="A210" s="110">
        <v>45981.742337962962</v>
      </c>
      <c r="B210" t="s">
        <v>1123</v>
      </c>
      <c r="D210">
        <v>12</v>
      </c>
      <c r="E210">
        <v>1</v>
      </c>
      <c r="F210">
        <v>2100</v>
      </c>
      <c r="G210" t="s">
        <v>452</v>
      </c>
      <c r="H210" t="s">
        <v>453</v>
      </c>
      <c r="I210">
        <v>0.69</v>
      </c>
      <c r="J210">
        <v>0.65</v>
      </c>
      <c r="K210">
        <v>4.0999999999999996</v>
      </c>
      <c r="L210">
        <v>51</v>
      </c>
      <c r="M210">
        <v>1488.44</v>
      </c>
      <c r="N210">
        <v>175.00399999999999</v>
      </c>
      <c r="O210">
        <v>277.07299999999998</v>
      </c>
      <c r="P210">
        <v>1304.79</v>
      </c>
      <c r="Q210">
        <v>0</v>
      </c>
      <c r="R210">
        <v>-4222.1400000000003</v>
      </c>
      <c r="S210">
        <v>0</v>
      </c>
      <c r="T210">
        <v>0</v>
      </c>
      <c r="U210">
        <v>505.55700000000002</v>
      </c>
      <c r="V210">
        <v>934.97</v>
      </c>
      <c r="W210">
        <v>2025.88</v>
      </c>
      <c r="X210">
        <v>119.621</v>
      </c>
      <c r="Y210">
        <v>2609.1999999999998</v>
      </c>
      <c r="Z210">
        <v>3245.31</v>
      </c>
      <c r="AA210">
        <v>38.490200000000002</v>
      </c>
      <c r="AB210">
        <v>0</v>
      </c>
      <c r="AC210">
        <v>0</v>
      </c>
      <c r="AD210">
        <v>0</v>
      </c>
      <c r="AE210">
        <v>43.1492</v>
      </c>
      <c r="AF210">
        <v>43.1492</v>
      </c>
      <c r="AG210">
        <v>0</v>
      </c>
      <c r="AH210">
        <v>5.7</v>
      </c>
      <c r="AI210">
        <v>0.6</v>
      </c>
      <c r="AJ210">
        <v>0.88</v>
      </c>
      <c r="AK210">
        <v>4.18</v>
      </c>
      <c r="AL210">
        <v>0</v>
      </c>
      <c r="AM210">
        <v>-5.13</v>
      </c>
      <c r="AN210">
        <v>0</v>
      </c>
      <c r="AO210">
        <v>0</v>
      </c>
      <c r="AP210">
        <v>1.75</v>
      </c>
      <c r="AQ210">
        <v>5.43</v>
      </c>
      <c r="AR210">
        <v>6.66</v>
      </c>
      <c r="AS210">
        <v>0.42</v>
      </c>
      <c r="AT210">
        <v>20.49</v>
      </c>
      <c r="AU210">
        <v>11.36</v>
      </c>
      <c r="AV210">
        <v>2.2799999999999998</v>
      </c>
      <c r="AW210">
        <v>0.11</v>
      </c>
      <c r="AX210">
        <v>0.22</v>
      </c>
      <c r="AY210">
        <v>1.1100000000000001</v>
      </c>
      <c r="AZ210">
        <v>-0.87</v>
      </c>
      <c r="BA210">
        <v>0</v>
      </c>
      <c r="BB210">
        <v>0</v>
      </c>
      <c r="BC210">
        <v>0.5</v>
      </c>
      <c r="BD210">
        <v>2.57</v>
      </c>
      <c r="BE210">
        <v>1.76</v>
      </c>
      <c r="BF210">
        <v>0.12</v>
      </c>
      <c r="BG210">
        <v>7.8</v>
      </c>
      <c r="BH210">
        <v>0.51276200000000005</v>
      </c>
      <c r="BI210">
        <v>8.9793300000000006E-3</v>
      </c>
      <c r="BJ210">
        <v>3.1638800000000002E-2</v>
      </c>
      <c r="BK210">
        <v>0.14572499999999999</v>
      </c>
      <c r="BL210">
        <v>0</v>
      </c>
      <c r="BM210">
        <v>-6.98747E-3</v>
      </c>
      <c r="BN210">
        <v>0</v>
      </c>
      <c r="BO210">
        <v>0</v>
      </c>
      <c r="BP210">
        <v>5.8625900000000002E-2</v>
      </c>
      <c r="BQ210">
        <v>8.6452200000000007E-2</v>
      </c>
      <c r="BR210">
        <v>0.24510499999999999</v>
      </c>
      <c r="BS210">
        <v>2.02483E-2</v>
      </c>
      <c r="BT210">
        <v>1.1025499999999999</v>
      </c>
      <c r="BU210">
        <v>0.69910499999999998</v>
      </c>
      <c r="BV210">
        <v>1642.07</v>
      </c>
      <c r="BW210">
        <v>235.41</v>
      </c>
      <c r="BX210">
        <v>277.07299999999998</v>
      </c>
      <c r="BY210">
        <v>1271.28</v>
      </c>
      <c r="BZ210">
        <v>-4222.1400000000003</v>
      </c>
      <c r="CA210">
        <v>505.55700000000002</v>
      </c>
      <c r="CB210">
        <v>940.84699999999998</v>
      </c>
      <c r="CC210">
        <v>2025.88</v>
      </c>
      <c r="CD210">
        <v>119.621</v>
      </c>
      <c r="CE210">
        <v>2795.6</v>
      </c>
      <c r="CF210">
        <v>3425.83</v>
      </c>
      <c r="CG210">
        <v>73.775199999999998</v>
      </c>
      <c r="CH210">
        <v>0</v>
      </c>
      <c r="CI210">
        <v>0</v>
      </c>
      <c r="CJ210">
        <v>43.1492</v>
      </c>
      <c r="CK210">
        <v>43.1492</v>
      </c>
      <c r="CL210">
        <v>0</v>
      </c>
      <c r="CM210">
        <v>6.27</v>
      </c>
      <c r="CN210">
        <v>0.83</v>
      </c>
      <c r="CO210">
        <v>0.88</v>
      </c>
      <c r="CP210">
        <v>4.07</v>
      </c>
      <c r="CQ210">
        <v>-5.18</v>
      </c>
      <c r="CR210">
        <v>1.75</v>
      </c>
      <c r="CS210">
        <v>5.44</v>
      </c>
      <c r="CT210">
        <v>6.66</v>
      </c>
      <c r="CU210">
        <v>0.42</v>
      </c>
      <c r="CV210">
        <v>21.14</v>
      </c>
      <c r="CW210">
        <v>12.05</v>
      </c>
      <c r="CX210">
        <v>2.5</v>
      </c>
      <c r="CY210">
        <v>0.15</v>
      </c>
      <c r="CZ210">
        <v>0.22</v>
      </c>
      <c r="DA210">
        <v>4.95</v>
      </c>
      <c r="DB210">
        <v>-0.87</v>
      </c>
      <c r="DC210">
        <v>0.5</v>
      </c>
      <c r="DD210">
        <v>2.57</v>
      </c>
      <c r="DE210">
        <v>1.76</v>
      </c>
      <c r="DF210">
        <v>0.12</v>
      </c>
      <c r="DG210">
        <v>11.9</v>
      </c>
      <c r="DH210">
        <v>0.546149</v>
      </c>
      <c r="DI210">
        <v>9.0878699999999996E-3</v>
      </c>
      <c r="DJ210">
        <v>3.1638800000000002E-2</v>
      </c>
      <c r="DK210">
        <v>0.14361299999999999</v>
      </c>
      <c r="DL210">
        <v>-6.98747E-3</v>
      </c>
      <c r="DM210">
        <v>5.8625900000000002E-2</v>
      </c>
      <c r="DN210">
        <v>8.6817800000000001E-2</v>
      </c>
      <c r="DO210">
        <v>0.24510499999999999</v>
      </c>
      <c r="DP210">
        <v>2.02483E-2</v>
      </c>
      <c r="DQ210">
        <v>1.1343000000000001</v>
      </c>
      <c r="DR210">
        <v>0.73048900000000005</v>
      </c>
      <c r="DS210" t="s">
        <v>908</v>
      </c>
      <c r="DT210" t="s">
        <v>700</v>
      </c>
      <c r="DU210" t="s">
        <v>909</v>
      </c>
      <c r="DV210" t="s">
        <v>455</v>
      </c>
      <c r="DW210">
        <v>3.1748999999999999E-2</v>
      </c>
      <c r="DX210">
        <v>3.1383500000000002E-2</v>
      </c>
      <c r="EC210">
        <v>11.36</v>
      </c>
      <c r="ED210">
        <v>0</v>
      </c>
      <c r="EE210">
        <v>12.05</v>
      </c>
      <c r="EF210">
        <v>0</v>
      </c>
      <c r="EG210">
        <v>3.72</v>
      </c>
      <c r="EH210">
        <v>0</v>
      </c>
      <c r="EI210">
        <v>2.93</v>
      </c>
      <c r="EJ210">
        <v>4.8899999999999997</v>
      </c>
      <c r="EK210">
        <v>1</v>
      </c>
      <c r="EL210">
        <v>1</v>
      </c>
      <c r="EM210">
        <v>2.6873</v>
      </c>
      <c r="EP210">
        <v>1</v>
      </c>
      <c r="EQ210">
        <v>1</v>
      </c>
      <c r="ER210">
        <v>26.847999999999999</v>
      </c>
      <c r="ES210">
        <v>27.213000000000001</v>
      </c>
      <c r="ET210">
        <v>26.9893</v>
      </c>
      <c r="EU210">
        <v>27.356400000000001</v>
      </c>
      <c r="EV210">
        <v>507.55799999999999</v>
      </c>
      <c r="EW210">
        <v>25.1938</v>
      </c>
      <c r="EX210">
        <v>49.9895</v>
      </c>
      <c r="EY210">
        <v>246.79499999999999</v>
      </c>
      <c r="EZ210">
        <v>0</v>
      </c>
      <c r="FA210">
        <v>-288.58</v>
      </c>
      <c r="FB210">
        <v>0</v>
      </c>
      <c r="FC210">
        <v>0</v>
      </c>
      <c r="FD210">
        <v>110.404</v>
      </c>
      <c r="FE210">
        <v>156.88200000000001</v>
      </c>
      <c r="FF210">
        <v>391.38499999999999</v>
      </c>
      <c r="FG210">
        <v>27.673200000000001</v>
      </c>
      <c r="FH210">
        <v>1227.3</v>
      </c>
      <c r="FI210">
        <v>0</v>
      </c>
      <c r="FJ210">
        <v>0</v>
      </c>
      <c r="FK210">
        <v>0</v>
      </c>
      <c r="FL210">
        <v>252.315</v>
      </c>
      <c r="FM210">
        <v>252.315</v>
      </c>
      <c r="FN210">
        <v>280.07100000000003</v>
      </c>
      <c r="FO210">
        <v>16.9802</v>
      </c>
      <c r="FP210">
        <v>24.994700000000002</v>
      </c>
      <c r="FQ210">
        <v>119.75</v>
      </c>
      <c r="FR210">
        <v>-96.193399999999997</v>
      </c>
      <c r="FS210">
        <v>55.201799999999999</v>
      </c>
      <c r="FT210">
        <v>78.835300000000004</v>
      </c>
      <c r="FU210">
        <v>195.69200000000001</v>
      </c>
      <c r="FV210">
        <v>13.836600000000001</v>
      </c>
      <c r="FW210">
        <v>689.16899999999998</v>
      </c>
      <c r="FX210">
        <v>0</v>
      </c>
      <c r="FY210">
        <v>0</v>
      </c>
      <c r="FZ210">
        <v>252.315</v>
      </c>
      <c r="GA210">
        <v>252.315</v>
      </c>
      <c r="GB210">
        <v>2.6873</v>
      </c>
      <c r="GC210">
        <v>4223.38</v>
      </c>
      <c r="GD210">
        <v>2270.73</v>
      </c>
      <c r="GE210">
        <v>53.765700000000002</v>
      </c>
      <c r="GF210">
        <v>2.6873</v>
      </c>
      <c r="GG210">
        <v>4223.38</v>
      </c>
      <c r="GH210">
        <v>2248.14</v>
      </c>
      <c r="GI210">
        <v>53.230699999999999</v>
      </c>
      <c r="GJ210">
        <v>0</v>
      </c>
      <c r="GK210">
        <v>0</v>
      </c>
      <c r="GN210" t="s">
        <v>1124</v>
      </c>
    </row>
    <row r="211" spans="1:196" x14ac:dyDescent="0.3">
      <c r="A211" s="110">
        <v>45981.743148148147</v>
      </c>
      <c r="B211" t="s">
        <v>1125</v>
      </c>
      <c r="D211">
        <v>12</v>
      </c>
      <c r="E211">
        <v>1</v>
      </c>
      <c r="F211">
        <v>2100</v>
      </c>
      <c r="G211" t="s">
        <v>452</v>
      </c>
      <c r="H211" t="s">
        <v>453</v>
      </c>
      <c r="I211">
        <v>0.84</v>
      </c>
      <c r="J211">
        <v>0.8</v>
      </c>
      <c r="K211">
        <v>4.16</v>
      </c>
      <c r="L211">
        <v>52</v>
      </c>
      <c r="M211">
        <v>1451.51</v>
      </c>
      <c r="N211">
        <v>173.63200000000001</v>
      </c>
      <c r="O211">
        <v>277.07299999999998</v>
      </c>
      <c r="P211">
        <v>1304.79</v>
      </c>
      <c r="Q211">
        <v>0</v>
      </c>
      <c r="R211">
        <v>-4222.1400000000003</v>
      </c>
      <c r="S211">
        <v>0</v>
      </c>
      <c r="T211">
        <v>0</v>
      </c>
      <c r="U211">
        <v>505.55700000000002</v>
      </c>
      <c r="V211">
        <v>934.94500000000005</v>
      </c>
      <c r="W211">
        <v>2025.88</v>
      </c>
      <c r="X211">
        <v>119.621</v>
      </c>
      <c r="Y211">
        <v>2570.87</v>
      </c>
      <c r="Z211">
        <v>3207.01</v>
      </c>
      <c r="AA211">
        <v>37.447400000000002</v>
      </c>
      <c r="AB211">
        <v>0</v>
      </c>
      <c r="AC211">
        <v>0</v>
      </c>
      <c r="AD211">
        <v>0</v>
      </c>
      <c r="AE211">
        <v>43.1492</v>
      </c>
      <c r="AF211">
        <v>43.1492</v>
      </c>
      <c r="AG211">
        <v>0</v>
      </c>
      <c r="AH211">
        <v>5.56</v>
      </c>
      <c r="AI211">
        <v>0.59</v>
      </c>
      <c r="AJ211">
        <v>0.88</v>
      </c>
      <c r="AK211">
        <v>4.18</v>
      </c>
      <c r="AL211">
        <v>0</v>
      </c>
      <c r="AM211">
        <v>-5.13</v>
      </c>
      <c r="AN211">
        <v>0</v>
      </c>
      <c r="AO211">
        <v>0</v>
      </c>
      <c r="AP211">
        <v>1.75</v>
      </c>
      <c r="AQ211">
        <v>5.43</v>
      </c>
      <c r="AR211">
        <v>6.66</v>
      </c>
      <c r="AS211">
        <v>0.42</v>
      </c>
      <c r="AT211">
        <v>20.34</v>
      </c>
      <c r="AU211">
        <v>11.21</v>
      </c>
      <c r="AV211">
        <v>2.2200000000000002</v>
      </c>
      <c r="AW211">
        <v>0.11</v>
      </c>
      <c r="AX211">
        <v>0.22</v>
      </c>
      <c r="AY211">
        <v>1.1100000000000001</v>
      </c>
      <c r="AZ211">
        <v>-0.87</v>
      </c>
      <c r="BA211">
        <v>0</v>
      </c>
      <c r="BB211">
        <v>0</v>
      </c>
      <c r="BC211">
        <v>0.5</v>
      </c>
      <c r="BD211">
        <v>2.57</v>
      </c>
      <c r="BE211">
        <v>1.76</v>
      </c>
      <c r="BF211">
        <v>0.12</v>
      </c>
      <c r="BG211">
        <v>7.74</v>
      </c>
      <c r="BH211">
        <v>0.49788100000000002</v>
      </c>
      <c r="BI211">
        <v>8.9783699999999994E-3</v>
      </c>
      <c r="BJ211">
        <v>3.1638800000000002E-2</v>
      </c>
      <c r="BK211">
        <v>0.145727</v>
      </c>
      <c r="BL211">
        <v>0</v>
      </c>
      <c r="BM211">
        <v>-6.98747E-3</v>
      </c>
      <c r="BN211">
        <v>0</v>
      </c>
      <c r="BO211">
        <v>0</v>
      </c>
      <c r="BP211">
        <v>5.8625900000000002E-2</v>
      </c>
      <c r="BQ211">
        <v>8.6451700000000006E-2</v>
      </c>
      <c r="BR211">
        <v>0.24510499999999999</v>
      </c>
      <c r="BS211">
        <v>2.02483E-2</v>
      </c>
      <c r="BT211">
        <v>1.0876699999999999</v>
      </c>
      <c r="BU211">
        <v>0.68422499999999997</v>
      </c>
      <c r="BV211">
        <v>1642.07</v>
      </c>
      <c r="BW211">
        <v>235.41</v>
      </c>
      <c r="BX211">
        <v>277.07299999999998</v>
      </c>
      <c r="BY211">
        <v>1271.28</v>
      </c>
      <c r="BZ211">
        <v>-4222.1400000000003</v>
      </c>
      <c r="CA211">
        <v>505.55700000000002</v>
      </c>
      <c r="CB211">
        <v>940.84699999999998</v>
      </c>
      <c r="CC211">
        <v>2025.88</v>
      </c>
      <c r="CD211">
        <v>119.621</v>
      </c>
      <c r="CE211">
        <v>2795.6</v>
      </c>
      <c r="CF211">
        <v>3425.83</v>
      </c>
      <c r="CG211">
        <v>73.775199999999998</v>
      </c>
      <c r="CH211">
        <v>0</v>
      </c>
      <c r="CI211">
        <v>0</v>
      </c>
      <c r="CJ211">
        <v>43.1492</v>
      </c>
      <c r="CK211">
        <v>43.1492</v>
      </c>
      <c r="CL211">
        <v>0</v>
      </c>
      <c r="CM211">
        <v>6.27</v>
      </c>
      <c r="CN211">
        <v>0.83</v>
      </c>
      <c r="CO211">
        <v>0.88</v>
      </c>
      <c r="CP211">
        <v>4.07</v>
      </c>
      <c r="CQ211">
        <v>-5.18</v>
      </c>
      <c r="CR211">
        <v>1.75</v>
      </c>
      <c r="CS211">
        <v>5.44</v>
      </c>
      <c r="CT211">
        <v>6.66</v>
      </c>
      <c r="CU211">
        <v>0.42</v>
      </c>
      <c r="CV211">
        <v>21.14</v>
      </c>
      <c r="CW211">
        <v>12.05</v>
      </c>
      <c r="CX211">
        <v>2.5</v>
      </c>
      <c r="CY211">
        <v>0.15</v>
      </c>
      <c r="CZ211">
        <v>0.22</v>
      </c>
      <c r="DA211">
        <v>4.95</v>
      </c>
      <c r="DB211">
        <v>-0.87</v>
      </c>
      <c r="DC211">
        <v>0.5</v>
      </c>
      <c r="DD211">
        <v>2.57</v>
      </c>
      <c r="DE211">
        <v>1.76</v>
      </c>
      <c r="DF211">
        <v>0.12</v>
      </c>
      <c r="DG211">
        <v>11.9</v>
      </c>
      <c r="DH211">
        <v>0.546149</v>
      </c>
      <c r="DI211">
        <v>9.0878699999999996E-3</v>
      </c>
      <c r="DJ211">
        <v>3.1638800000000002E-2</v>
      </c>
      <c r="DK211">
        <v>0.14361299999999999</v>
      </c>
      <c r="DL211">
        <v>-6.98747E-3</v>
      </c>
      <c r="DM211">
        <v>5.8625900000000002E-2</v>
      </c>
      <c r="DN211">
        <v>8.6817800000000001E-2</v>
      </c>
      <c r="DO211">
        <v>0.24510499999999999</v>
      </c>
      <c r="DP211">
        <v>2.02483E-2</v>
      </c>
      <c r="DQ211">
        <v>1.1343000000000001</v>
      </c>
      <c r="DR211">
        <v>0.73048900000000005</v>
      </c>
      <c r="DS211" t="s">
        <v>908</v>
      </c>
      <c r="DT211" t="s">
        <v>700</v>
      </c>
      <c r="DU211" t="s">
        <v>909</v>
      </c>
      <c r="DV211" t="s">
        <v>455</v>
      </c>
      <c r="DW211">
        <v>4.6630100000000001E-2</v>
      </c>
      <c r="DX211">
        <v>4.6264E-2</v>
      </c>
      <c r="EC211">
        <v>11.21</v>
      </c>
      <c r="ED211">
        <v>0</v>
      </c>
      <c r="EE211">
        <v>12.05</v>
      </c>
      <c r="EF211">
        <v>0</v>
      </c>
      <c r="EG211">
        <v>3.66</v>
      </c>
      <c r="EH211">
        <v>0</v>
      </c>
      <c r="EI211">
        <v>2.93</v>
      </c>
      <c r="EJ211">
        <v>4.8899999999999997</v>
      </c>
      <c r="EK211">
        <v>1</v>
      </c>
      <c r="EL211">
        <v>1</v>
      </c>
      <c r="EM211">
        <v>2.6873</v>
      </c>
      <c r="EP211">
        <v>1</v>
      </c>
      <c r="EQ211">
        <v>1</v>
      </c>
      <c r="ER211">
        <v>26.847999999999999</v>
      </c>
      <c r="ES211">
        <v>27.213000000000001</v>
      </c>
      <c r="ET211">
        <v>26.9893</v>
      </c>
      <c r="EU211">
        <v>27.356400000000001</v>
      </c>
      <c r="EV211">
        <v>494.495</v>
      </c>
      <c r="EW211">
        <v>24.955300000000001</v>
      </c>
      <c r="EX211">
        <v>49.9895</v>
      </c>
      <c r="EY211">
        <v>246.79599999999999</v>
      </c>
      <c r="EZ211">
        <v>0</v>
      </c>
      <c r="FA211">
        <v>-288.58</v>
      </c>
      <c r="FB211">
        <v>0</v>
      </c>
      <c r="FC211">
        <v>0</v>
      </c>
      <c r="FD211">
        <v>110.404</v>
      </c>
      <c r="FE211">
        <v>156.87700000000001</v>
      </c>
      <c r="FF211">
        <v>391.38499999999999</v>
      </c>
      <c r="FG211">
        <v>27.673200000000001</v>
      </c>
      <c r="FH211">
        <v>1213.99</v>
      </c>
      <c r="FI211">
        <v>0</v>
      </c>
      <c r="FJ211">
        <v>0</v>
      </c>
      <c r="FK211">
        <v>0</v>
      </c>
      <c r="FL211">
        <v>252.315</v>
      </c>
      <c r="FM211">
        <v>252.315</v>
      </c>
      <c r="FN211">
        <v>280.07100000000003</v>
      </c>
      <c r="FO211">
        <v>16.9802</v>
      </c>
      <c r="FP211">
        <v>24.994700000000002</v>
      </c>
      <c r="FQ211">
        <v>119.75</v>
      </c>
      <c r="FR211">
        <v>-96.193399999999997</v>
      </c>
      <c r="FS211">
        <v>55.201799999999999</v>
      </c>
      <c r="FT211">
        <v>78.835300000000004</v>
      </c>
      <c r="FU211">
        <v>195.69200000000001</v>
      </c>
      <c r="FV211">
        <v>13.836600000000001</v>
      </c>
      <c r="FW211">
        <v>689.16899999999998</v>
      </c>
      <c r="FX211">
        <v>0</v>
      </c>
      <c r="FY211">
        <v>0</v>
      </c>
      <c r="FZ211">
        <v>252.315</v>
      </c>
      <c r="GA211">
        <v>252.315</v>
      </c>
      <c r="GB211">
        <v>2.6873</v>
      </c>
      <c r="GC211">
        <v>4223.38</v>
      </c>
      <c r="GD211">
        <v>2270.48</v>
      </c>
      <c r="GE211">
        <v>53.759799999999998</v>
      </c>
      <c r="GF211">
        <v>2.6873</v>
      </c>
      <c r="GG211">
        <v>4223.38</v>
      </c>
      <c r="GH211">
        <v>2248.14</v>
      </c>
      <c r="GI211">
        <v>53.230699999999999</v>
      </c>
      <c r="GJ211">
        <v>0</v>
      </c>
      <c r="GK211">
        <v>0</v>
      </c>
      <c r="GN211" t="s">
        <v>1126</v>
      </c>
    </row>
    <row r="212" spans="1:196" x14ac:dyDescent="0.3">
      <c r="A212" s="110">
        <v>45981.743935185186</v>
      </c>
      <c r="B212" t="s">
        <v>1127</v>
      </c>
      <c r="D212">
        <v>12</v>
      </c>
      <c r="E212">
        <v>1</v>
      </c>
      <c r="F212">
        <v>2100</v>
      </c>
      <c r="G212" t="s">
        <v>452</v>
      </c>
      <c r="H212" t="s">
        <v>453</v>
      </c>
      <c r="I212">
        <v>0.69</v>
      </c>
      <c r="J212">
        <v>0.65</v>
      </c>
      <c r="K212">
        <v>4.0999999999999996</v>
      </c>
      <c r="L212">
        <v>51</v>
      </c>
      <c r="M212">
        <v>1488.57</v>
      </c>
      <c r="N212">
        <v>175.01</v>
      </c>
      <c r="O212">
        <v>277.07299999999998</v>
      </c>
      <c r="P212">
        <v>1304.79</v>
      </c>
      <c r="Q212">
        <v>0</v>
      </c>
      <c r="R212">
        <v>-4222.1400000000003</v>
      </c>
      <c r="S212">
        <v>0</v>
      </c>
      <c r="T212">
        <v>0</v>
      </c>
      <c r="U212">
        <v>505.55700000000002</v>
      </c>
      <c r="V212">
        <v>934.97</v>
      </c>
      <c r="W212">
        <v>2025.88</v>
      </c>
      <c r="X212">
        <v>119.621</v>
      </c>
      <c r="Y212">
        <v>2609.33</v>
      </c>
      <c r="Z212">
        <v>3245.45</v>
      </c>
      <c r="AA212">
        <v>38.494799999999998</v>
      </c>
      <c r="AB212">
        <v>0</v>
      </c>
      <c r="AC212">
        <v>0</v>
      </c>
      <c r="AD212">
        <v>0</v>
      </c>
      <c r="AE212">
        <v>43.1492</v>
      </c>
      <c r="AF212">
        <v>43.1492</v>
      </c>
      <c r="AG212">
        <v>0</v>
      </c>
      <c r="AH212">
        <v>5.7</v>
      </c>
      <c r="AI212">
        <v>0.6</v>
      </c>
      <c r="AJ212">
        <v>0.88</v>
      </c>
      <c r="AK212">
        <v>4.18</v>
      </c>
      <c r="AL212">
        <v>0</v>
      </c>
      <c r="AM212">
        <v>-5.13</v>
      </c>
      <c r="AN212">
        <v>0</v>
      </c>
      <c r="AO212">
        <v>0</v>
      </c>
      <c r="AP212">
        <v>1.75</v>
      </c>
      <c r="AQ212">
        <v>5.43</v>
      </c>
      <c r="AR212">
        <v>6.66</v>
      </c>
      <c r="AS212">
        <v>0.42</v>
      </c>
      <c r="AT212">
        <v>20.49</v>
      </c>
      <c r="AU212">
        <v>11.36</v>
      </c>
      <c r="AV212">
        <v>2.2799999999999998</v>
      </c>
      <c r="AW212">
        <v>0.11</v>
      </c>
      <c r="AX212">
        <v>0.22</v>
      </c>
      <c r="AY212">
        <v>1.1100000000000001</v>
      </c>
      <c r="AZ212">
        <v>-0.87</v>
      </c>
      <c r="BA212">
        <v>0</v>
      </c>
      <c r="BB212">
        <v>0</v>
      </c>
      <c r="BC212">
        <v>0.5</v>
      </c>
      <c r="BD212">
        <v>2.57</v>
      </c>
      <c r="BE212">
        <v>1.76</v>
      </c>
      <c r="BF212">
        <v>0.12</v>
      </c>
      <c r="BG212">
        <v>7.8</v>
      </c>
      <c r="BH212">
        <v>0.51281100000000002</v>
      </c>
      <c r="BI212">
        <v>8.9793300000000006E-3</v>
      </c>
      <c r="BJ212">
        <v>3.1638800000000002E-2</v>
      </c>
      <c r="BK212">
        <v>0.14572499999999999</v>
      </c>
      <c r="BL212">
        <v>0</v>
      </c>
      <c r="BM212">
        <v>-6.98747E-3</v>
      </c>
      <c r="BN212">
        <v>0</v>
      </c>
      <c r="BO212">
        <v>0</v>
      </c>
      <c r="BP212">
        <v>5.8625900000000002E-2</v>
      </c>
      <c r="BQ212">
        <v>8.6452200000000007E-2</v>
      </c>
      <c r="BR212">
        <v>0.24510499999999999</v>
      </c>
      <c r="BS212">
        <v>2.02483E-2</v>
      </c>
      <c r="BT212">
        <v>1.1026</v>
      </c>
      <c r="BU212">
        <v>0.69915400000000005</v>
      </c>
      <c r="BV212">
        <v>1642.07</v>
      </c>
      <c r="BW212">
        <v>235.41</v>
      </c>
      <c r="BX212">
        <v>277.07299999999998</v>
      </c>
      <c r="BY212">
        <v>1271.28</v>
      </c>
      <c r="BZ212">
        <v>-4222.1400000000003</v>
      </c>
      <c r="CA212">
        <v>505.55700000000002</v>
      </c>
      <c r="CB212">
        <v>940.84699999999998</v>
      </c>
      <c r="CC212">
        <v>2025.88</v>
      </c>
      <c r="CD212">
        <v>119.621</v>
      </c>
      <c r="CE212">
        <v>2795.6</v>
      </c>
      <c r="CF212">
        <v>3425.83</v>
      </c>
      <c r="CG212">
        <v>73.775199999999998</v>
      </c>
      <c r="CH212">
        <v>0</v>
      </c>
      <c r="CI212">
        <v>0</v>
      </c>
      <c r="CJ212">
        <v>43.1492</v>
      </c>
      <c r="CK212">
        <v>43.1492</v>
      </c>
      <c r="CL212">
        <v>0</v>
      </c>
      <c r="CM212">
        <v>6.27</v>
      </c>
      <c r="CN212">
        <v>0.83</v>
      </c>
      <c r="CO212">
        <v>0.88</v>
      </c>
      <c r="CP212">
        <v>4.07</v>
      </c>
      <c r="CQ212">
        <v>-5.18</v>
      </c>
      <c r="CR212">
        <v>1.75</v>
      </c>
      <c r="CS212">
        <v>5.44</v>
      </c>
      <c r="CT212">
        <v>6.66</v>
      </c>
      <c r="CU212">
        <v>0.42</v>
      </c>
      <c r="CV212">
        <v>21.14</v>
      </c>
      <c r="CW212">
        <v>12.05</v>
      </c>
      <c r="CX212">
        <v>2.5</v>
      </c>
      <c r="CY212">
        <v>0.15</v>
      </c>
      <c r="CZ212">
        <v>0.22</v>
      </c>
      <c r="DA212">
        <v>4.95</v>
      </c>
      <c r="DB212">
        <v>-0.87</v>
      </c>
      <c r="DC212">
        <v>0.5</v>
      </c>
      <c r="DD212">
        <v>2.57</v>
      </c>
      <c r="DE212">
        <v>1.76</v>
      </c>
      <c r="DF212">
        <v>0.12</v>
      </c>
      <c r="DG212">
        <v>11.9</v>
      </c>
      <c r="DH212">
        <v>0.546149</v>
      </c>
      <c r="DI212">
        <v>9.0878699999999996E-3</v>
      </c>
      <c r="DJ212">
        <v>3.1638800000000002E-2</v>
      </c>
      <c r="DK212">
        <v>0.14361299999999999</v>
      </c>
      <c r="DL212">
        <v>-6.98747E-3</v>
      </c>
      <c r="DM212">
        <v>5.8625900000000002E-2</v>
      </c>
      <c r="DN212">
        <v>8.6817800000000001E-2</v>
      </c>
      <c r="DO212">
        <v>0.24510499999999999</v>
      </c>
      <c r="DP212">
        <v>2.02483E-2</v>
      </c>
      <c r="DQ212">
        <v>1.1343000000000001</v>
      </c>
      <c r="DR212">
        <v>0.73048900000000005</v>
      </c>
      <c r="DS212" t="s">
        <v>908</v>
      </c>
      <c r="DT212" t="s">
        <v>700</v>
      </c>
      <c r="DU212" t="s">
        <v>909</v>
      </c>
      <c r="DV212" t="s">
        <v>455</v>
      </c>
      <c r="DW212">
        <v>3.17005E-2</v>
      </c>
      <c r="DX212">
        <v>3.1335000000000002E-2</v>
      </c>
      <c r="EC212">
        <v>11.36</v>
      </c>
      <c r="ED212">
        <v>0</v>
      </c>
      <c r="EE212">
        <v>12.05</v>
      </c>
      <c r="EF212">
        <v>0</v>
      </c>
      <c r="EG212">
        <v>3.72</v>
      </c>
      <c r="EH212">
        <v>0</v>
      </c>
      <c r="EI212">
        <v>2.93</v>
      </c>
      <c r="EJ212">
        <v>4.8899999999999997</v>
      </c>
      <c r="EK212">
        <v>1</v>
      </c>
      <c r="EL212">
        <v>1</v>
      </c>
      <c r="EM212">
        <v>2.6873</v>
      </c>
      <c r="EP212">
        <v>1</v>
      </c>
      <c r="EQ212">
        <v>1</v>
      </c>
      <c r="ER212">
        <v>26.847999999999999</v>
      </c>
      <c r="ES212">
        <v>27.213000000000001</v>
      </c>
      <c r="ET212">
        <v>26.9893</v>
      </c>
      <c r="EU212">
        <v>27.356400000000001</v>
      </c>
      <c r="EV212">
        <v>507.60300000000001</v>
      </c>
      <c r="EW212">
        <v>25.194800000000001</v>
      </c>
      <c r="EX212">
        <v>49.9895</v>
      </c>
      <c r="EY212">
        <v>246.79499999999999</v>
      </c>
      <c r="EZ212">
        <v>0</v>
      </c>
      <c r="FA212">
        <v>-288.58</v>
      </c>
      <c r="FB212">
        <v>0</v>
      </c>
      <c r="FC212">
        <v>0</v>
      </c>
      <c r="FD212">
        <v>110.404</v>
      </c>
      <c r="FE212">
        <v>156.88200000000001</v>
      </c>
      <c r="FF212">
        <v>391.38499999999999</v>
      </c>
      <c r="FG212">
        <v>27.673200000000001</v>
      </c>
      <c r="FH212">
        <v>1227.3499999999999</v>
      </c>
      <c r="FI212">
        <v>0</v>
      </c>
      <c r="FJ212">
        <v>0</v>
      </c>
      <c r="FK212">
        <v>0</v>
      </c>
      <c r="FL212">
        <v>252.315</v>
      </c>
      <c r="FM212">
        <v>252.315</v>
      </c>
      <c r="FN212">
        <v>280.07100000000003</v>
      </c>
      <c r="FO212">
        <v>16.9802</v>
      </c>
      <c r="FP212">
        <v>24.994700000000002</v>
      </c>
      <c r="FQ212">
        <v>119.75</v>
      </c>
      <c r="FR212">
        <v>-96.193399999999997</v>
      </c>
      <c r="FS212">
        <v>55.201799999999999</v>
      </c>
      <c r="FT212">
        <v>78.835300000000004</v>
      </c>
      <c r="FU212">
        <v>195.69200000000001</v>
      </c>
      <c r="FV212">
        <v>13.836600000000001</v>
      </c>
      <c r="FW212">
        <v>689.16899999999998</v>
      </c>
      <c r="FX212">
        <v>0</v>
      </c>
      <c r="FY212">
        <v>0</v>
      </c>
      <c r="FZ212">
        <v>252.315</v>
      </c>
      <c r="GA212">
        <v>252.315</v>
      </c>
      <c r="GB212">
        <v>2.6873</v>
      </c>
      <c r="GC212">
        <v>4223.38</v>
      </c>
      <c r="GD212">
        <v>2270.73</v>
      </c>
      <c r="GE212">
        <v>53.765700000000002</v>
      </c>
      <c r="GF212">
        <v>2.6873</v>
      </c>
      <c r="GG212">
        <v>4223.38</v>
      </c>
      <c r="GH212">
        <v>2248.14</v>
      </c>
      <c r="GI212">
        <v>53.230699999999999</v>
      </c>
      <c r="GJ212">
        <v>0</v>
      </c>
      <c r="GK212">
        <v>0</v>
      </c>
      <c r="GN212" t="s">
        <v>1128</v>
      </c>
    </row>
    <row r="213" spans="1:196" x14ac:dyDescent="0.3">
      <c r="A213" s="110">
        <v>45981.744733796295</v>
      </c>
      <c r="B213" t="s">
        <v>1129</v>
      </c>
      <c r="D213">
        <v>12</v>
      </c>
      <c r="E213">
        <v>1</v>
      </c>
      <c r="F213">
        <v>2100</v>
      </c>
      <c r="G213" t="s">
        <v>452</v>
      </c>
      <c r="H213" t="s">
        <v>453</v>
      </c>
      <c r="I213">
        <v>0.89</v>
      </c>
      <c r="J213">
        <v>0.85</v>
      </c>
      <c r="K213">
        <v>4.17</v>
      </c>
      <c r="L213">
        <v>52</v>
      </c>
      <c r="M213">
        <v>1439.41</v>
      </c>
      <c r="N213">
        <v>173.21799999999999</v>
      </c>
      <c r="O213">
        <v>277.07299999999998</v>
      </c>
      <c r="P213">
        <v>1304.79</v>
      </c>
      <c r="Q213">
        <v>0</v>
      </c>
      <c r="R213">
        <v>-4222.1400000000003</v>
      </c>
      <c r="S213">
        <v>0</v>
      </c>
      <c r="T213">
        <v>0</v>
      </c>
      <c r="U213">
        <v>505.55700000000002</v>
      </c>
      <c r="V213">
        <v>934.93799999999999</v>
      </c>
      <c r="W213">
        <v>2025.88</v>
      </c>
      <c r="X213">
        <v>119.621</v>
      </c>
      <c r="Y213">
        <v>2558.35</v>
      </c>
      <c r="Z213">
        <v>3194.49</v>
      </c>
      <c r="AA213">
        <v>37.133499999999998</v>
      </c>
      <c r="AB213">
        <v>0</v>
      </c>
      <c r="AC213">
        <v>0</v>
      </c>
      <c r="AD213">
        <v>0</v>
      </c>
      <c r="AE213">
        <v>43.1492</v>
      </c>
      <c r="AF213">
        <v>43.1492</v>
      </c>
      <c r="AG213">
        <v>0</v>
      </c>
      <c r="AH213">
        <v>5.51</v>
      </c>
      <c r="AI213">
        <v>0.59</v>
      </c>
      <c r="AJ213">
        <v>0.88</v>
      </c>
      <c r="AK213">
        <v>4.18</v>
      </c>
      <c r="AL213">
        <v>0</v>
      </c>
      <c r="AM213">
        <v>-5.13</v>
      </c>
      <c r="AN213">
        <v>0</v>
      </c>
      <c r="AO213">
        <v>0</v>
      </c>
      <c r="AP213">
        <v>1.75</v>
      </c>
      <c r="AQ213">
        <v>5.43</v>
      </c>
      <c r="AR213">
        <v>6.66</v>
      </c>
      <c r="AS213">
        <v>0.42</v>
      </c>
      <c r="AT213">
        <v>20.29</v>
      </c>
      <c r="AU213">
        <v>11.16</v>
      </c>
      <c r="AV213">
        <v>2.21</v>
      </c>
      <c r="AW213">
        <v>0.11</v>
      </c>
      <c r="AX213">
        <v>0.22</v>
      </c>
      <c r="AY213">
        <v>1.1100000000000001</v>
      </c>
      <c r="AZ213">
        <v>-0.87</v>
      </c>
      <c r="BA213">
        <v>0</v>
      </c>
      <c r="BB213">
        <v>0</v>
      </c>
      <c r="BC213">
        <v>0.5</v>
      </c>
      <c r="BD213">
        <v>2.57</v>
      </c>
      <c r="BE213">
        <v>1.76</v>
      </c>
      <c r="BF213">
        <v>0.12</v>
      </c>
      <c r="BG213">
        <v>7.73</v>
      </c>
      <c r="BH213">
        <v>0.493029</v>
      </c>
      <c r="BI213">
        <v>8.9780399999999996E-3</v>
      </c>
      <c r="BJ213">
        <v>3.1638800000000002E-2</v>
      </c>
      <c r="BK213">
        <v>0.14572399999999999</v>
      </c>
      <c r="BL213">
        <v>0</v>
      </c>
      <c r="BM213">
        <v>-6.98747E-3</v>
      </c>
      <c r="BN213">
        <v>0</v>
      </c>
      <c r="BO213">
        <v>0</v>
      </c>
      <c r="BP213">
        <v>5.8625900000000002E-2</v>
      </c>
      <c r="BQ213">
        <v>8.6451600000000003E-2</v>
      </c>
      <c r="BR213">
        <v>0.24510499999999999</v>
      </c>
      <c r="BS213">
        <v>2.02483E-2</v>
      </c>
      <c r="BT213">
        <v>1.0828100000000001</v>
      </c>
      <c r="BU213">
        <v>0.67937000000000003</v>
      </c>
      <c r="BV213">
        <v>1642.07</v>
      </c>
      <c r="BW213">
        <v>235.41</v>
      </c>
      <c r="BX213">
        <v>277.07299999999998</v>
      </c>
      <c r="BY213">
        <v>1271.28</v>
      </c>
      <c r="BZ213">
        <v>-4222.1400000000003</v>
      </c>
      <c r="CA213">
        <v>505.55700000000002</v>
      </c>
      <c r="CB213">
        <v>940.84699999999998</v>
      </c>
      <c r="CC213">
        <v>2025.88</v>
      </c>
      <c r="CD213">
        <v>119.621</v>
      </c>
      <c r="CE213">
        <v>2795.6</v>
      </c>
      <c r="CF213">
        <v>3425.83</v>
      </c>
      <c r="CG213">
        <v>73.775199999999998</v>
      </c>
      <c r="CH213">
        <v>0</v>
      </c>
      <c r="CI213">
        <v>0</v>
      </c>
      <c r="CJ213">
        <v>43.1492</v>
      </c>
      <c r="CK213">
        <v>43.1492</v>
      </c>
      <c r="CL213">
        <v>0</v>
      </c>
      <c r="CM213">
        <v>6.27</v>
      </c>
      <c r="CN213">
        <v>0.83</v>
      </c>
      <c r="CO213">
        <v>0.88</v>
      </c>
      <c r="CP213">
        <v>4.07</v>
      </c>
      <c r="CQ213">
        <v>-5.18</v>
      </c>
      <c r="CR213">
        <v>1.75</v>
      </c>
      <c r="CS213">
        <v>5.44</v>
      </c>
      <c r="CT213">
        <v>6.66</v>
      </c>
      <c r="CU213">
        <v>0.42</v>
      </c>
      <c r="CV213">
        <v>21.14</v>
      </c>
      <c r="CW213">
        <v>12.05</v>
      </c>
      <c r="CX213">
        <v>2.5</v>
      </c>
      <c r="CY213">
        <v>0.15</v>
      </c>
      <c r="CZ213">
        <v>0.22</v>
      </c>
      <c r="DA213">
        <v>4.95</v>
      </c>
      <c r="DB213">
        <v>-0.87</v>
      </c>
      <c r="DC213">
        <v>0.5</v>
      </c>
      <c r="DD213">
        <v>2.57</v>
      </c>
      <c r="DE213">
        <v>1.76</v>
      </c>
      <c r="DF213">
        <v>0.12</v>
      </c>
      <c r="DG213">
        <v>11.9</v>
      </c>
      <c r="DH213">
        <v>0.546149</v>
      </c>
      <c r="DI213">
        <v>9.0878699999999996E-3</v>
      </c>
      <c r="DJ213">
        <v>3.1638800000000002E-2</v>
      </c>
      <c r="DK213">
        <v>0.14361299999999999</v>
      </c>
      <c r="DL213">
        <v>-6.98747E-3</v>
      </c>
      <c r="DM213">
        <v>5.8625900000000002E-2</v>
      </c>
      <c r="DN213">
        <v>8.6817800000000001E-2</v>
      </c>
      <c r="DO213">
        <v>0.24510499999999999</v>
      </c>
      <c r="DP213">
        <v>2.02483E-2</v>
      </c>
      <c r="DQ213">
        <v>1.1343000000000001</v>
      </c>
      <c r="DR213">
        <v>0.73048900000000005</v>
      </c>
      <c r="DS213" t="s">
        <v>908</v>
      </c>
      <c r="DT213" t="s">
        <v>700</v>
      </c>
      <c r="DU213" t="s">
        <v>909</v>
      </c>
      <c r="DV213" t="s">
        <v>455</v>
      </c>
      <c r="DW213">
        <v>5.1485000000000003E-2</v>
      </c>
      <c r="DX213">
        <v>5.1118799999999999E-2</v>
      </c>
      <c r="EC213">
        <v>11.16</v>
      </c>
      <c r="ED213">
        <v>0</v>
      </c>
      <c r="EE213">
        <v>12.05</v>
      </c>
      <c r="EF213">
        <v>0</v>
      </c>
      <c r="EG213">
        <v>3.65</v>
      </c>
      <c r="EH213">
        <v>0</v>
      </c>
      <c r="EI213">
        <v>2.93</v>
      </c>
      <c r="EJ213">
        <v>4.8899999999999997</v>
      </c>
      <c r="EK213">
        <v>1</v>
      </c>
      <c r="EL213">
        <v>1</v>
      </c>
      <c r="EM213">
        <v>2.6873</v>
      </c>
      <c r="EP213">
        <v>1</v>
      </c>
      <c r="EQ213">
        <v>1</v>
      </c>
      <c r="ER213">
        <v>26.847999999999999</v>
      </c>
      <c r="ES213">
        <v>27.213000000000001</v>
      </c>
      <c r="ET213">
        <v>26.9893</v>
      </c>
      <c r="EU213">
        <v>27.356400000000001</v>
      </c>
      <c r="EV213">
        <v>490.20600000000002</v>
      </c>
      <c r="EW213">
        <v>24.8825</v>
      </c>
      <c r="EX213">
        <v>49.9895</v>
      </c>
      <c r="EY213">
        <v>246.797</v>
      </c>
      <c r="EZ213">
        <v>0</v>
      </c>
      <c r="FA213">
        <v>-288.58</v>
      </c>
      <c r="FB213">
        <v>0</v>
      </c>
      <c r="FC213">
        <v>0</v>
      </c>
      <c r="FD213">
        <v>110.404</v>
      </c>
      <c r="FE213">
        <v>156.875</v>
      </c>
      <c r="FF213">
        <v>391.38499999999999</v>
      </c>
      <c r="FG213">
        <v>27.673200000000001</v>
      </c>
      <c r="FH213">
        <v>1209.6300000000001</v>
      </c>
      <c r="FI213">
        <v>0</v>
      </c>
      <c r="FJ213">
        <v>0</v>
      </c>
      <c r="FK213">
        <v>0</v>
      </c>
      <c r="FL213">
        <v>252.315</v>
      </c>
      <c r="FM213">
        <v>252.315</v>
      </c>
      <c r="FN213">
        <v>280.07100000000003</v>
      </c>
      <c r="FO213">
        <v>16.9802</v>
      </c>
      <c r="FP213">
        <v>24.994700000000002</v>
      </c>
      <c r="FQ213">
        <v>119.75</v>
      </c>
      <c r="FR213">
        <v>-96.193399999999997</v>
      </c>
      <c r="FS213">
        <v>55.201799999999999</v>
      </c>
      <c r="FT213">
        <v>78.835300000000004</v>
      </c>
      <c r="FU213">
        <v>195.69200000000001</v>
      </c>
      <c r="FV213">
        <v>13.836600000000001</v>
      </c>
      <c r="FW213">
        <v>689.16899999999998</v>
      </c>
      <c r="FX213">
        <v>0</v>
      </c>
      <c r="FY213">
        <v>0</v>
      </c>
      <c r="FZ213">
        <v>252.315</v>
      </c>
      <c r="GA213">
        <v>252.315</v>
      </c>
      <c r="GB213">
        <v>2.6873</v>
      </c>
      <c r="GC213">
        <v>4223.38</v>
      </c>
      <c r="GD213">
        <v>2270.39</v>
      </c>
      <c r="GE213">
        <v>53.7577</v>
      </c>
      <c r="GF213">
        <v>2.6873</v>
      </c>
      <c r="GG213">
        <v>4223.38</v>
      </c>
      <c r="GH213">
        <v>2248.14</v>
      </c>
      <c r="GI213">
        <v>53.230699999999999</v>
      </c>
      <c r="GJ213">
        <v>0</v>
      </c>
      <c r="GK213">
        <v>0</v>
      </c>
      <c r="GN213" t="s">
        <v>1130</v>
      </c>
    </row>
    <row r="214" spans="1:196" x14ac:dyDescent="0.3">
      <c r="A214" s="110">
        <v>45981.745509259257</v>
      </c>
      <c r="B214" t="s">
        <v>1131</v>
      </c>
      <c r="D214">
        <v>12</v>
      </c>
      <c r="E214">
        <v>1</v>
      </c>
      <c r="F214">
        <v>2100</v>
      </c>
      <c r="G214" t="s">
        <v>452</v>
      </c>
      <c r="H214" t="s">
        <v>453</v>
      </c>
      <c r="I214">
        <v>0.88</v>
      </c>
      <c r="J214">
        <v>0.84</v>
      </c>
      <c r="K214">
        <v>4.17</v>
      </c>
      <c r="L214">
        <v>52</v>
      </c>
      <c r="M214">
        <v>1440.82</v>
      </c>
      <c r="N214">
        <v>173.26599999999999</v>
      </c>
      <c r="O214">
        <v>277.07299999999998</v>
      </c>
      <c r="P214">
        <v>1304.79</v>
      </c>
      <c r="Q214">
        <v>0</v>
      </c>
      <c r="R214">
        <v>-4222.1400000000003</v>
      </c>
      <c r="S214">
        <v>0</v>
      </c>
      <c r="T214">
        <v>0</v>
      </c>
      <c r="U214">
        <v>505.55700000000002</v>
      </c>
      <c r="V214">
        <v>934.93799999999999</v>
      </c>
      <c r="W214">
        <v>2025.88</v>
      </c>
      <c r="X214">
        <v>119.621</v>
      </c>
      <c r="Y214">
        <v>2559.81</v>
      </c>
      <c r="Z214">
        <v>3195.95</v>
      </c>
      <c r="AA214">
        <v>37.170499999999997</v>
      </c>
      <c r="AB214">
        <v>0</v>
      </c>
      <c r="AC214">
        <v>0</v>
      </c>
      <c r="AD214">
        <v>0</v>
      </c>
      <c r="AE214">
        <v>43.1492</v>
      </c>
      <c r="AF214">
        <v>43.1492</v>
      </c>
      <c r="AG214">
        <v>0</v>
      </c>
      <c r="AH214">
        <v>5.52</v>
      </c>
      <c r="AI214">
        <v>0.59</v>
      </c>
      <c r="AJ214">
        <v>0.88</v>
      </c>
      <c r="AK214">
        <v>4.18</v>
      </c>
      <c r="AL214">
        <v>0</v>
      </c>
      <c r="AM214">
        <v>-5.13</v>
      </c>
      <c r="AN214">
        <v>0</v>
      </c>
      <c r="AO214">
        <v>0</v>
      </c>
      <c r="AP214">
        <v>1.75</v>
      </c>
      <c r="AQ214">
        <v>5.43</v>
      </c>
      <c r="AR214">
        <v>6.66</v>
      </c>
      <c r="AS214">
        <v>0.42</v>
      </c>
      <c r="AT214">
        <v>20.3</v>
      </c>
      <c r="AU214">
        <v>11.17</v>
      </c>
      <c r="AV214">
        <v>2.21</v>
      </c>
      <c r="AW214">
        <v>0.11</v>
      </c>
      <c r="AX214">
        <v>0.22</v>
      </c>
      <c r="AY214">
        <v>1.1100000000000001</v>
      </c>
      <c r="AZ214">
        <v>-0.87</v>
      </c>
      <c r="BA214">
        <v>0</v>
      </c>
      <c r="BB214">
        <v>0</v>
      </c>
      <c r="BC214">
        <v>0.5</v>
      </c>
      <c r="BD214">
        <v>2.57</v>
      </c>
      <c r="BE214">
        <v>1.76</v>
      </c>
      <c r="BF214">
        <v>0.12</v>
      </c>
      <c r="BG214">
        <v>7.73</v>
      </c>
      <c r="BH214">
        <v>0.49360100000000001</v>
      </c>
      <c r="BI214">
        <v>8.9780799999999994E-3</v>
      </c>
      <c r="BJ214">
        <v>3.1638800000000002E-2</v>
      </c>
      <c r="BK214">
        <v>0.14572399999999999</v>
      </c>
      <c r="BL214">
        <v>0</v>
      </c>
      <c r="BM214">
        <v>-6.98747E-3</v>
      </c>
      <c r="BN214">
        <v>0</v>
      </c>
      <c r="BO214">
        <v>0</v>
      </c>
      <c r="BP214">
        <v>5.8625900000000002E-2</v>
      </c>
      <c r="BQ214">
        <v>8.6451600000000003E-2</v>
      </c>
      <c r="BR214">
        <v>0.24510499999999999</v>
      </c>
      <c r="BS214">
        <v>2.02483E-2</v>
      </c>
      <c r="BT214">
        <v>1.0833900000000001</v>
      </c>
      <c r="BU214">
        <v>0.67994200000000005</v>
      </c>
      <c r="BV214">
        <v>1642.07</v>
      </c>
      <c r="BW214">
        <v>235.41</v>
      </c>
      <c r="BX214">
        <v>277.07299999999998</v>
      </c>
      <c r="BY214">
        <v>1271.28</v>
      </c>
      <c r="BZ214">
        <v>-4222.1400000000003</v>
      </c>
      <c r="CA214">
        <v>505.55700000000002</v>
      </c>
      <c r="CB214">
        <v>940.84699999999998</v>
      </c>
      <c r="CC214">
        <v>2025.88</v>
      </c>
      <c r="CD214">
        <v>119.621</v>
      </c>
      <c r="CE214">
        <v>2795.6</v>
      </c>
      <c r="CF214">
        <v>3425.83</v>
      </c>
      <c r="CG214">
        <v>73.775199999999998</v>
      </c>
      <c r="CH214">
        <v>0</v>
      </c>
      <c r="CI214">
        <v>0</v>
      </c>
      <c r="CJ214">
        <v>43.1492</v>
      </c>
      <c r="CK214">
        <v>43.1492</v>
      </c>
      <c r="CL214">
        <v>0</v>
      </c>
      <c r="CM214">
        <v>6.27</v>
      </c>
      <c r="CN214">
        <v>0.83</v>
      </c>
      <c r="CO214">
        <v>0.88</v>
      </c>
      <c r="CP214">
        <v>4.07</v>
      </c>
      <c r="CQ214">
        <v>-5.18</v>
      </c>
      <c r="CR214">
        <v>1.75</v>
      </c>
      <c r="CS214">
        <v>5.44</v>
      </c>
      <c r="CT214">
        <v>6.66</v>
      </c>
      <c r="CU214">
        <v>0.42</v>
      </c>
      <c r="CV214">
        <v>21.14</v>
      </c>
      <c r="CW214">
        <v>12.05</v>
      </c>
      <c r="CX214">
        <v>2.5</v>
      </c>
      <c r="CY214">
        <v>0.15</v>
      </c>
      <c r="CZ214">
        <v>0.22</v>
      </c>
      <c r="DA214">
        <v>4.95</v>
      </c>
      <c r="DB214">
        <v>-0.87</v>
      </c>
      <c r="DC214">
        <v>0.5</v>
      </c>
      <c r="DD214">
        <v>2.57</v>
      </c>
      <c r="DE214">
        <v>1.76</v>
      </c>
      <c r="DF214">
        <v>0.12</v>
      </c>
      <c r="DG214">
        <v>11.9</v>
      </c>
      <c r="DH214">
        <v>0.546149</v>
      </c>
      <c r="DI214">
        <v>9.0878699999999996E-3</v>
      </c>
      <c r="DJ214">
        <v>3.1638800000000002E-2</v>
      </c>
      <c r="DK214">
        <v>0.14361299999999999</v>
      </c>
      <c r="DL214">
        <v>-6.98747E-3</v>
      </c>
      <c r="DM214">
        <v>5.8625900000000002E-2</v>
      </c>
      <c r="DN214">
        <v>8.6817800000000001E-2</v>
      </c>
      <c r="DO214">
        <v>0.24510499999999999</v>
      </c>
      <c r="DP214">
        <v>2.02483E-2</v>
      </c>
      <c r="DQ214">
        <v>1.1343000000000001</v>
      </c>
      <c r="DR214">
        <v>0.73048900000000005</v>
      </c>
      <c r="DS214" t="s">
        <v>908</v>
      </c>
      <c r="DT214" t="s">
        <v>700</v>
      </c>
      <c r="DU214" t="s">
        <v>909</v>
      </c>
      <c r="DV214" t="s">
        <v>455</v>
      </c>
      <c r="DW214">
        <v>5.0912600000000002E-2</v>
      </c>
      <c r="DX214">
        <v>5.0546399999999998E-2</v>
      </c>
      <c r="EC214">
        <v>11.17</v>
      </c>
      <c r="ED214">
        <v>0</v>
      </c>
      <c r="EE214">
        <v>12.05</v>
      </c>
      <c r="EF214">
        <v>0</v>
      </c>
      <c r="EG214">
        <v>3.65</v>
      </c>
      <c r="EH214">
        <v>0</v>
      </c>
      <c r="EI214">
        <v>2.93</v>
      </c>
      <c r="EJ214">
        <v>4.8899999999999997</v>
      </c>
      <c r="EK214">
        <v>1</v>
      </c>
      <c r="EL214">
        <v>1</v>
      </c>
      <c r="EM214">
        <v>2.6873</v>
      </c>
      <c r="EP214">
        <v>1</v>
      </c>
      <c r="EQ214">
        <v>1</v>
      </c>
      <c r="ER214">
        <v>26.847999999999999</v>
      </c>
      <c r="ES214">
        <v>27.213000000000001</v>
      </c>
      <c r="ET214">
        <v>26.9893</v>
      </c>
      <c r="EU214">
        <v>27.356400000000001</v>
      </c>
      <c r="EV214">
        <v>490.70699999999999</v>
      </c>
      <c r="EW214">
        <v>24.890899999999998</v>
      </c>
      <c r="EX214">
        <v>49.9895</v>
      </c>
      <c r="EY214">
        <v>246.797</v>
      </c>
      <c r="EZ214">
        <v>0</v>
      </c>
      <c r="FA214">
        <v>-288.58</v>
      </c>
      <c r="FB214">
        <v>0</v>
      </c>
      <c r="FC214">
        <v>0</v>
      </c>
      <c r="FD214">
        <v>110.404</v>
      </c>
      <c r="FE214">
        <v>156.875</v>
      </c>
      <c r="FF214">
        <v>391.38499999999999</v>
      </c>
      <c r="FG214">
        <v>27.673200000000001</v>
      </c>
      <c r="FH214">
        <v>1210.1400000000001</v>
      </c>
      <c r="FI214">
        <v>0</v>
      </c>
      <c r="FJ214">
        <v>0</v>
      </c>
      <c r="FK214">
        <v>0</v>
      </c>
      <c r="FL214">
        <v>252.315</v>
      </c>
      <c r="FM214">
        <v>252.315</v>
      </c>
      <c r="FN214">
        <v>280.07100000000003</v>
      </c>
      <c r="FO214">
        <v>16.9802</v>
      </c>
      <c r="FP214">
        <v>24.994700000000002</v>
      </c>
      <c r="FQ214">
        <v>119.75</v>
      </c>
      <c r="FR214">
        <v>-96.193399999999997</v>
      </c>
      <c r="FS214">
        <v>55.201799999999999</v>
      </c>
      <c r="FT214">
        <v>78.835300000000004</v>
      </c>
      <c r="FU214">
        <v>195.69200000000001</v>
      </c>
      <c r="FV214">
        <v>13.836600000000001</v>
      </c>
      <c r="FW214">
        <v>689.16899999999998</v>
      </c>
      <c r="FX214">
        <v>0</v>
      </c>
      <c r="FY214">
        <v>0</v>
      </c>
      <c r="FZ214">
        <v>252.315</v>
      </c>
      <c r="GA214">
        <v>252.315</v>
      </c>
      <c r="GB214">
        <v>2.6873</v>
      </c>
      <c r="GC214">
        <v>4223.38</v>
      </c>
      <c r="GD214">
        <v>2270.4</v>
      </c>
      <c r="GE214">
        <v>53.757899999999999</v>
      </c>
      <c r="GF214">
        <v>2.6873</v>
      </c>
      <c r="GG214">
        <v>4223.38</v>
      </c>
      <c r="GH214">
        <v>2248.14</v>
      </c>
      <c r="GI214">
        <v>53.230699999999999</v>
      </c>
      <c r="GJ214">
        <v>0</v>
      </c>
      <c r="GK214">
        <v>0</v>
      </c>
      <c r="GN214" t="s">
        <v>1132</v>
      </c>
    </row>
    <row r="215" spans="1:196" x14ac:dyDescent="0.3">
      <c r="A215" s="110">
        <v>45981.74628472222</v>
      </c>
      <c r="B215" t="s">
        <v>1133</v>
      </c>
      <c r="D215">
        <v>12</v>
      </c>
      <c r="E215">
        <v>1</v>
      </c>
      <c r="F215">
        <v>2100</v>
      </c>
      <c r="G215" t="s">
        <v>452</v>
      </c>
      <c r="H215" t="s">
        <v>453</v>
      </c>
      <c r="I215">
        <v>0.89</v>
      </c>
      <c r="J215">
        <v>0.85</v>
      </c>
      <c r="K215">
        <v>4.18</v>
      </c>
      <c r="L215">
        <v>52</v>
      </c>
      <c r="M215">
        <v>1439.07</v>
      </c>
      <c r="N215">
        <v>173.20400000000001</v>
      </c>
      <c r="O215">
        <v>277.07299999999998</v>
      </c>
      <c r="P215">
        <v>1304.79</v>
      </c>
      <c r="Q215">
        <v>0</v>
      </c>
      <c r="R215">
        <v>-4222.1400000000003</v>
      </c>
      <c r="S215">
        <v>0</v>
      </c>
      <c r="T215">
        <v>0</v>
      </c>
      <c r="U215">
        <v>505.55700000000002</v>
      </c>
      <c r="V215">
        <v>934.93700000000001</v>
      </c>
      <c r="W215">
        <v>2025.88</v>
      </c>
      <c r="X215">
        <v>119.621</v>
      </c>
      <c r="Y215">
        <v>2558</v>
      </c>
      <c r="Z215">
        <v>3194.15</v>
      </c>
      <c r="AA215">
        <v>37.123199999999997</v>
      </c>
      <c r="AB215">
        <v>0</v>
      </c>
      <c r="AC215">
        <v>0</v>
      </c>
      <c r="AD215">
        <v>0</v>
      </c>
      <c r="AE215">
        <v>43.1492</v>
      </c>
      <c r="AF215">
        <v>43.1492</v>
      </c>
      <c r="AG215">
        <v>0</v>
      </c>
      <c r="AH215">
        <v>5.51</v>
      </c>
      <c r="AI215">
        <v>0.59</v>
      </c>
      <c r="AJ215">
        <v>0.88</v>
      </c>
      <c r="AK215">
        <v>4.18</v>
      </c>
      <c r="AL215">
        <v>0</v>
      </c>
      <c r="AM215">
        <v>-5.13</v>
      </c>
      <c r="AN215">
        <v>0</v>
      </c>
      <c r="AO215">
        <v>0</v>
      </c>
      <c r="AP215">
        <v>1.75</v>
      </c>
      <c r="AQ215">
        <v>5.43</v>
      </c>
      <c r="AR215">
        <v>6.66</v>
      </c>
      <c r="AS215">
        <v>0.42</v>
      </c>
      <c r="AT215">
        <v>20.29</v>
      </c>
      <c r="AU215">
        <v>11.16</v>
      </c>
      <c r="AV215">
        <v>2.2000000000000002</v>
      </c>
      <c r="AW215">
        <v>0.11</v>
      </c>
      <c r="AX215">
        <v>0.22</v>
      </c>
      <c r="AY215">
        <v>1.1100000000000001</v>
      </c>
      <c r="AZ215">
        <v>-0.87</v>
      </c>
      <c r="BA215">
        <v>0</v>
      </c>
      <c r="BB215">
        <v>0</v>
      </c>
      <c r="BC215">
        <v>0.5</v>
      </c>
      <c r="BD215">
        <v>2.57</v>
      </c>
      <c r="BE215">
        <v>1.76</v>
      </c>
      <c r="BF215">
        <v>0.12</v>
      </c>
      <c r="BG215">
        <v>7.72</v>
      </c>
      <c r="BH215">
        <v>0.49289699999999997</v>
      </c>
      <c r="BI215">
        <v>8.9780299999999997E-3</v>
      </c>
      <c r="BJ215">
        <v>3.1638800000000002E-2</v>
      </c>
      <c r="BK215">
        <v>0.14572399999999999</v>
      </c>
      <c r="BL215">
        <v>0</v>
      </c>
      <c r="BM215">
        <v>-6.98747E-3</v>
      </c>
      <c r="BN215">
        <v>0</v>
      </c>
      <c r="BO215">
        <v>0</v>
      </c>
      <c r="BP215">
        <v>5.8625900000000002E-2</v>
      </c>
      <c r="BQ215">
        <v>8.6451500000000001E-2</v>
      </c>
      <c r="BR215">
        <v>0.24510499999999999</v>
      </c>
      <c r="BS215">
        <v>2.02483E-2</v>
      </c>
      <c r="BT215">
        <v>1.0826800000000001</v>
      </c>
      <c r="BU215">
        <v>0.67923900000000004</v>
      </c>
      <c r="BV215">
        <v>1642.07</v>
      </c>
      <c r="BW215">
        <v>235.41</v>
      </c>
      <c r="BX215">
        <v>277.07299999999998</v>
      </c>
      <c r="BY215">
        <v>1271.28</v>
      </c>
      <c r="BZ215">
        <v>-4222.1400000000003</v>
      </c>
      <c r="CA215">
        <v>505.55700000000002</v>
      </c>
      <c r="CB215">
        <v>940.84699999999998</v>
      </c>
      <c r="CC215">
        <v>2025.88</v>
      </c>
      <c r="CD215">
        <v>119.621</v>
      </c>
      <c r="CE215">
        <v>2795.6</v>
      </c>
      <c r="CF215">
        <v>3425.83</v>
      </c>
      <c r="CG215">
        <v>73.775199999999998</v>
      </c>
      <c r="CH215">
        <v>0</v>
      </c>
      <c r="CI215">
        <v>0</v>
      </c>
      <c r="CJ215">
        <v>43.1492</v>
      </c>
      <c r="CK215">
        <v>43.1492</v>
      </c>
      <c r="CL215">
        <v>0</v>
      </c>
      <c r="CM215">
        <v>6.27</v>
      </c>
      <c r="CN215">
        <v>0.83</v>
      </c>
      <c r="CO215">
        <v>0.88</v>
      </c>
      <c r="CP215">
        <v>4.07</v>
      </c>
      <c r="CQ215">
        <v>-5.18</v>
      </c>
      <c r="CR215">
        <v>1.75</v>
      </c>
      <c r="CS215">
        <v>5.44</v>
      </c>
      <c r="CT215">
        <v>6.66</v>
      </c>
      <c r="CU215">
        <v>0.42</v>
      </c>
      <c r="CV215">
        <v>21.14</v>
      </c>
      <c r="CW215">
        <v>12.05</v>
      </c>
      <c r="CX215">
        <v>2.5</v>
      </c>
      <c r="CY215">
        <v>0.15</v>
      </c>
      <c r="CZ215">
        <v>0.22</v>
      </c>
      <c r="DA215">
        <v>4.95</v>
      </c>
      <c r="DB215">
        <v>-0.87</v>
      </c>
      <c r="DC215">
        <v>0.5</v>
      </c>
      <c r="DD215">
        <v>2.57</v>
      </c>
      <c r="DE215">
        <v>1.76</v>
      </c>
      <c r="DF215">
        <v>0.12</v>
      </c>
      <c r="DG215">
        <v>11.9</v>
      </c>
      <c r="DH215">
        <v>0.546149</v>
      </c>
      <c r="DI215">
        <v>9.0878699999999996E-3</v>
      </c>
      <c r="DJ215">
        <v>3.1638800000000002E-2</v>
      </c>
      <c r="DK215">
        <v>0.14361299999999999</v>
      </c>
      <c r="DL215">
        <v>-6.98747E-3</v>
      </c>
      <c r="DM215">
        <v>5.8625900000000002E-2</v>
      </c>
      <c r="DN215">
        <v>8.6817800000000001E-2</v>
      </c>
      <c r="DO215">
        <v>0.24510499999999999</v>
      </c>
      <c r="DP215">
        <v>2.02483E-2</v>
      </c>
      <c r="DQ215">
        <v>1.1343000000000001</v>
      </c>
      <c r="DR215">
        <v>0.73048900000000005</v>
      </c>
      <c r="DS215" t="s">
        <v>908</v>
      </c>
      <c r="DT215" t="s">
        <v>700</v>
      </c>
      <c r="DU215" t="s">
        <v>909</v>
      </c>
      <c r="DV215" t="s">
        <v>455</v>
      </c>
      <c r="DW215">
        <v>5.16164E-2</v>
      </c>
      <c r="DX215">
        <v>5.1250200000000003E-2</v>
      </c>
      <c r="EC215">
        <v>11.16</v>
      </c>
      <c r="ED215">
        <v>0</v>
      </c>
      <c r="EE215">
        <v>12.05</v>
      </c>
      <c r="EF215">
        <v>0</v>
      </c>
      <c r="EG215">
        <v>3.64</v>
      </c>
      <c r="EH215">
        <v>0</v>
      </c>
      <c r="EI215">
        <v>2.93</v>
      </c>
      <c r="EJ215">
        <v>4.8899999999999997</v>
      </c>
      <c r="EK215">
        <v>1</v>
      </c>
      <c r="EL215">
        <v>1</v>
      </c>
      <c r="EM215">
        <v>2.6873</v>
      </c>
      <c r="EP215">
        <v>1</v>
      </c>
      <c r="EQ215">
        <v>1</v>
      </c>
      <c r="ER215">
        <v>26.847999999999999</v>
      </c>
      <c r="ES215">
        <v>27.213000000000001</v>
      </c>
      <c r="ET215">
        <v>26.9893</v>
      </c>
      <c r="EU215">
        <v>27.356400000000001</v>
      </c>
      <c r="EV215">
        <v>490.08800000000002</v>
      </c>
      <c r="EW215">
        <v>24.880099999999999</v>
      </c>
      <c r="EX215">
        <v>49.9895</v>
      </c>
      <c r="EY215">
        <v>246.79599999999999</v>
      </c>
      <c r="EZ215">
        <v>0</v>
      </c>
      <c r="FA215">
        <v>-288.58</v>
      </c>
      <c r="FB215">
        <v>0</v>
      </c>
      <c r="FC215">
        <v>0</v>
      </c>
      <c r="FD215">
        <v>110.404</v>
      </c>
      <c r="FE215">
        <v>156.875</v>
      </c>
      <c r="FF215">
        <v>391.38499999999999</v>
      </c>
      <c r="FG215">
        <v>27.673200000000001</v>
      </c>
      <c r="FH215">
        <v>1209.51</v>
      </c>
      <c r="FI215">
        <v>0</v>
      </c>
      <c r="FJ215">
        <v>0</v>
      </c>
      <c r="FK215">
        <v>0</v>
      </c>
      <c r="FL215">
        <v>252.315</v>
      </c>
      <c r="FM215">
        <v>252.315</v>
      </c>
      <c r="FN215">
        <v>280.07100000000003</v>
      </c>
      <c r="FO215">
        <v>16.9802</v>
      </c>
      <c r="FP215">
        <v>24.994700000000002</v>
      </c>
      <c r="FQ215">
        <v>119.75</v>
      </c>
      <c r="FR215">
        <v>-96.193399999999997</v>
      </c>
      <c r="FS215">
        <v>55.201799999999999</v>
      </c>
      <c r="FT215">
        <v>78.835300000000004</v>
      </c>
      <c r="FU215">
        <v>195.69200000000001</v>
      </c>
      <c r="FV215">
        <v>13.836600000000001</v>
      </c>
      <c r="FW215">
        <v>689.16899999999998</v>
      </c>
      <c r="FX215">
        <v>0</v>
      </c>
      <c r="FY215">
        <v>0</v>
      </c>
      <c r="FZ215">
        <v>252.315</v>
      </c>
      <c r="GA215">
        <v>252.315</v>
      </c>
      <c r="GB215">
        <v>2.6873</v>
      </c>
      <c r="GC215">
        <v>4223.38</v>
      </c>
      <c r="GD215">
        <v>2270.39</v>
      </c>
      <c r="GE215">
        <v>53.757599999999996</v>
      </c>
      <c r="GF215">
        <v>2.6873</v>
      </c>
      <c r="GG215">
        <v>4223.38</v>
      </c>
      <c r="GH215">
        <v>2248.14</v>
      </c>
      <c r="GI215">
        <v>53.230699999999999</v>
      </c>
      <c r="GJ215">
        <v>0</v>
      </c>
      <c r="GK215">
        <v>0</v>
      </c>
      <c r="GN215" t="s">
        <v>1134</v>
      </c>
    </row>
    <row r="216" spans="1:196" x14ac:dyDescent="0.3">
      <c r="A216" s="110">
        <v>45981.747037037036</v>
      </c>
      <c r="B216" t="s">
        <v>1135</v>
      </c>
      <c r="D216">
        <v>12</v>
      </c>
      <c r="E216">
        <v>1</v>
      </c>
      <c r="F216">
        <v>2100</v>
      </c>
      <c r="G216" t="s">
        <v>452</v>
      </c>
      <c r="H216" t="s">
        <v>453</v>
      </c>
      <c r="I216">
        <v>1.01</v>
      </c>
      <c r="J216">
        <v>0.97</v>
      </c>
      <c r="K216">
        <v>4.21</v>
      </c>
      <c r="L216">
        <v>55</v>
      </c>
      <c r="M216">
        <v>1414.01</v>
      </c>
      <c r="N216">
        <v>168.083</v>
      </c>
      <c r="O216">
        <v>277.07299999999998</v>
      </c>
      <c r="P216">
        <v>1304.8</v>
      </c>
      <c r="Q216">
        <v>0</v>
      </c>
      <c r="R216">
        <v>-4222.1400000000003</v>
      </c>
      <c r="S216">
        <v>0</v>
      </c>
      <c r="T216">
        <v>0</v>
      </c>
      <c r="U216">
        <v>505.55700000000002</v>
      </c>
      <c r="V216">
        <v>934.73400000000004</v>
      </c>
      <c r="W216">
        <v>2025.88</v>
      </c>
      <c r="X216">
        <v>119.621</v>
      </c>
      <c r="Y216">
        <v>2527.62</v>
      </c>
      <c r="Z216">
        <v>3163.97</v>
      </c>
      <c r="AA216">
        <v>34.300699999999999</v>
      </c>
      <c r="AB216">
        <v>0</v>
      </c>
      <c r="AC216">
        <v>0</v>
      </c>
      <c r="AD216">
        <v>0</v>
      </c>
      <c r="AE216">
        <v>43.1492</v>
      </c>
      <c r="AF216">
        <v>43.1492</v>
      </c>
      <c r="AG216">
        <v>0</v>
      </c>
      <c r="AH216">
        <v>5.42</v>
      </c>
      <c r="AI216">
        <v>0.56000000000000005</v>
      </c>
      <c r="AJ216">
        <v>0.88</v>
      </c>
      <c r="AK216">
        <v>4.18</v>
      </c>
      <c r="AL216">
        <v>0</v>
      </c>
      <c r="AM216">
        <v>-5.12</v>
      </c>
      <c r="AN216">
        <v>0</v>
      </c>
      <c r="AO216">
        <v>0</v>
      </c>
      <c r="AP216">
        <v>1.75</v>
      </c>
      <c r="AQ216">
        <v>5.42</v>
      </c>
      <c r="AR216">
        <v>6.66</v>
      </c>
      <c r="AS216">
        <v>0.42</v>
      </c>
      <c r="AT216">
        <v>20.170000000000002</v>
      </c>
      <c r="AU216">
        <v>11.04</v>
      </c>
      <c r="AV216">
        <v>2.17</v>
      </c>
      <c r="AW216">
        <v>0.11</v>
      </c>
      <c r="AX216">
        <v>0.22</v>
      </c>
      <c r="AY216">
        <v>1.1100000000000001</v>
      </c>
      <c r="AZ216">
        <v>-0.87</v>
      </c>
      <c r="BA216">
        <v>0</v>
      </c>
      <c r="BB216">
        <v>0</v>
      </c>
      <c r="BC216">
        <v>0.5</v>
      </c>
      <c r="BD216">
        <v>2.57</v>
      </c>
      <c r="BE216">
        <v>1.76</v>
      </c>
      <c r="BF216">
        <v>0.12</v>
      </c>
      <c r="BG216">
        <v>7.69</v>
      </c>
      <c r="BH216">
        <v>0.48638799999999999</v>
      </c>
      <c r="BI216">
        <v>8.9484500000000002E-3</v>
      </c>
      <c r="BJ216">
        <v>3.1638800000000002E-2</v>
      </c>
      <c r="BK216">
        <v>0.14572399999999999</v>
      </c>
      <c r="BL216">
        <v>0</v>
      </c>
      <c r="BM216">
        <v>-6.98747E-3</v>
      </c>
      <c r="BN216">
        <v>0</v>
      </c>
      <c r="BO216">
        <v>0</v>
      </c>
      <c r="BP216">
        <v>5.8625900000000002E-2</v>
      </c>
      <c r="BQ216">
        <v>8.6429300000000001E-2</v>
      </c>
      <c r="BR216">
        <v>0.24510499999999999</v>
      </c>
      <c r="BS216">
        <v>2.02483E-2</v>
      </c>
      <c r="BT216">
        <v>1.07612</v>
      </c>
      <c r="BU216">
        <v>0.67269999999999996</v>
      </c>
      <c r="BV216">
        <v>1642.07</v>
      </c>
      <c r="BW216">
        <v>235.41</v>
      </c>
      <c r="BX216">
        <v>277.07299999999998</v>
      </c>
      <c r="BY216">
        <v>1271.28</v>
      </c>
      <c r="BZ216">
        <v>-4222.1400000000003</v>
      </c>
      <c r="CA216">
        <v>505.55700000000002</v>
      </c>
      <c r="CB216">
        <v>940.84699999999998</v>
      </c>
      <c r="CC216">
        <v>2025.88</v>
      </c>
      <c r="CD216">
        <v>119.621</v>
      </c>
      <c r="CE216">
        <v>2795.6</v>
      </c>
      <c r="CF216">
        <v>3425.83</v>
      </c>
      <c r="CG216">
        <v>73.775199999999998</v>
      </c>
      <c r="CH216">
        <v>0</v>
      </c>
      <c r="CI216">
        <v>0</v>
      </c>
      <c r="CJ216">
        <v>43.1492</v>
      </c>
      <c r="CK216">
        <v>43.1492</v>
      </c>
      <c r="CL216">
        <v>0</v>
      </c>
      <c r="CM216">
        <v>6.27</v>
      </c>
      <c r="CN216">
        <v>0.83</v>
      </c>
      <c r="CO216">
        <v>0.88</v>
      </c>
      <c r="CP216">
        <v>4.07</v>
      </c>
      <c r="CQ216">
        <v>-5.18</v>
      </c>
      <c r="CR216">
        <v>1.75</v>
      </c>
      <c r="CS216">
        <v>5.44</v>
      </c>
      <c r="CT216">
        <v>6.66</v>
      </c>
      <c r="CU216">
        <v>0.42</v>
      </c>
      <c r="CV216">
        <v>21.14</v>
      </c>
      <c r="CW216">
        <v>12.05</v>
      </c>
      <c r="CX216">
        <v>2.5</v>
      </c>
      <c r="CY216">
        <v>0.15</v>
      </c>
      <c r="CZ216">
        <v>0.22</v>
      </c>
      <c r="DA216">
        <v>4.95</v>
      </c>
      <c r="DB216">
        <v>-0.87</v>
      </c>
      <c r="DC216">
        <v>0.5</v>
      </c>
      <c r="DD216">
        <v>2.57</v>
      </c>
      <c r="DE216">
        <v>1.76</v>
      </c>
      <c r="DF216">
        <v>0.12</v>
      </c>
      <c r="DG216">
        <v>11.9</v>
      </c>
      <c r="DH216">
        <v>0.546149</v>
      </c>
      <c r="DI216">
        <v>9.0878699999999996E-3</v>
      </c>
      <c r="DJ216">
        <v>3.1638800000000002E-2</v>
      </c>
      <c r="DK216">
        <v>0.14361299999999999</v>
      </c>
      <c r="DL216">
        <v>-6.98747E-3</v>
      </c>
      <c r="DM216">
        <v>5.8625900000000002E-2</v>
      </c>
      <c r="DN216">
        <v>8.6817800000000001E-2</v>
      </c>
      <c r="DO216">
        <v>0.24510499999999999</v>
      </c>
      <c r="DP216">
        <v>2.02483E-2</v>
      </c>
      <c r="DQ216">
        <v>1.1343000000000001</v>
      </c>
      <c r="DR216">
        <v>0.73048900000000005</v>
      </c>
      <c r="DS216" t="s">
        <v>908</v>
      </c>
      <c r="DT216" t="s">
        <v>700</v>
      </c>
      <c r="DU216" t="s">
        <v>909</v>
      </c>
      <c r="DV216" t="s">
        <v>455</v>
      </c>
      <c r="DW216">
        <v>5.8177399999999997E-2</v>
      </c>
      <c r="DX216">
        <v>5.7789E-2</v>
      </c>
      <c r="EC216">
        <v>11.04</v>
      </c>
      <c r="ED216">
        <v>0</v>
      </c>
      <c r="EE216">
        <v>12.05</v>
      </c>
      <c r="EF216">
        <v>0</v>
      </c>
      <c r="EG216">
        <v>3.61</v>
      </c>
      <c r="EH216">
        <v>0</v>
      </c>
      <c r="EI216">
        <v>2.93</v>
      </c>
      <c r="EJ216">
        <v>4.8899999999999997</v>
      </c>
      <c r="EK216">
        <v>1</v>
      </c>
      <c r="EL216">
        <v>1</v>
      </c>
      <c r="EM216">
        <v>2.6873</v>
      </c>
      <c r="EP216">
        <v>1</v>
      </c>
      <c r="EQ216">
        <v>1</v>
      </c>
      <c r="ER216">
        <v>26.847999999999999</v>
      </c>
      <c r="ES216">
        <v>27.213000000000001</v>
      </c>
      <c r="ET216">
        <v>26.9893</v>
      </c>
      <c r="EU216">
        <v>27.356400000000001</v>
      </c>
      <c r="EV216">
        <v>482.05900000000003</v>
      </c>
      <c r="EW216">
        <v>23.97</v>
      </c>
      <c r="EX216">
        <v>49.9895</v>
      </c>
      <c r="EY216">
        <v>246.79599999999999</v>
      </c>
      <c r="EZ216">
        <v>0</v>
      </c>
      <c r="FA216">
        <v>-288.58</v>
      </c>
      <c r="FB216">
        <v>0</v>
      </c>
      <c r="FC216">
        <v>0</v>
      </c>
      <c r="FD216">
        <v>110.404</v>
      </c>
      <c r="FE216">
        <v>156.85300000000001</v>
      </c>
      <c r="FF216">
        <v>391.38499999999999</v>
      </c>
      <c r="FG216">
        <v>27.673200000000001</v>
      </c>
      <c r="FH216">
        <v>1200.55</v>
      </c>
      <c r="FI216">
        <v>0</v>
      </c>
      <c r="FJ216">
        <v>0</v>
      </c>
      <c r="FK216">
        <v>0</v>
      </c>
      <c r="FL216">
        <v>252.315</v>
      </c>
      <c r="FM216">
        <v>252.315</v>
      </c>
      <c r="FN216">
        <v>280.07100000000003</v>
      </c>
      <c r="FO216">
        <v>16.9802</v>
      </c>
      <c r="FP216">
        <v>24.994700000000002</v>
      </c>
      <c r="FQ216">
        <v>119.75</v>
      </c>
      <c r="FR216">
        <v>-96.193399999999997</v>
      </c>
      <c r="FS216">
        <v>55.201799999999999</v>
      </c>
      <c r="FT216">
        <v>78.835300000000004</v>
      </c>
      <c r="FU216">
        <v>195.69200000000001</v>
      </c>
      <c r="FV216">
        <v>13.836600000000001</v>
      </c>
      <c r="FW216">
        <v>689.16899999999998</v>
      </c>
      <c r="FX216">
        <v>0</v>
      </c>
      <c r="FY216">
        <v>0</v>
      </c>
      <c r="FZ216">
        <v>252.315</v>
      </c>
      <c r="GA216">
        <v>252.315</v>
      </c>
      <c r="GB216">
        <v>2.6873</v>
      </c>
      <c r="GC216">
        <v>4223.38</v>
      </c>
      <c r="GD216">
        <v>2273.12</v>
      </c>
      <c r="GE216">
        <v>53.822200000000002</v>
      </c>
      <c r="GF216">
        <v>2.6873</v>
      </c>
      <c r="GG216">
        <v>4223.38</v>
      </c>
      <c r="GH216">
        <v>2248.14</v>
      </c>
      <c r="GI216">
        <v>53.230699999999999</v>
      </c>
      <c r="GJ216">
        <v>0</v>
      </c>
      <c r="GK216">
        <v>0</v>
      </c>
      <c r="GN216" t="s">
        <v>1136</v>
      </c>
    </row>
    <row r="217" spans="1:196" x14ac:dyDescent="0.3">
      <c r="A217" s="110">
        <v>45981.747789351852</v>
      </c>
      <c r="B217" t="s">
        <v>1137</v>
      </c>
      <c r="D217">
        <v>12</v>
      </c>
      <c r="E217">
        <v>1</v>
      </c>
      <c r="F217">
        <v>2100</v>
      </c>
      <c r="G217" t="s">
        <v>452</v>
      </c>
      <c r="H217" t="s">
        <v>453</v>
      </c>
      <c r="I217">
        <v>0.35</v>
      </c>
      <c r="J217">
        <v>0.35</v>
      </c>
      <c r="K217">
        <v>4.03</v>
      </c>
      <c r="L217">
        <v>7</v>
      </c>
      <c r="M217">
        <v>1495.03</v>
      </c>
      <c r="N217">
        <v>244.54499999999999</v>
      </c>
      <c r="O217">
        <v>277.07299999999998</v>
      </c>
      <c r="P217">
        <v>1304.6199999999999</v>
      </c>
      <c r="Q217">
        <v>0</v>
      </c>
      <c r="R217">
        <v>-4222.1400000000003</v>
      </c>
      <c r="S217">
        <v>0</v>
      </c>
      <c r="T217">
        <v>0</v>
      </c>
      <c r="U217">
        <v>505.55700000000002</v>
      </c>
      <c r="V217">
        <v>937.404</v>
      </c>
      <c r="W217">
        <v>2025.88</v>
      </c>
      <c r="X217">
        <v>119.621</v>
      </c>
      <c r="Y217">
        <v>2687.59</v>
      </c>
      <c r="Z217">
        <v>3321.27</v>
      </c>
      <c r="AA217">
        <v>82.4251</v>
      </c>
      <c r="AB217">
        <v>0</v>
      </c>
      <c r="AC217">
        <v>0</v>
      </c>
      <c r="AD217">
        <v>0</v>
      </c>
      <c r="AE217">
        <v>43.1492</v>
      </c>
      <c r="AF217">
        <v>43.1492</v>
      </c>
      <c r="AG217">
        <v>0</v>
      </c>
      <c r="AH217">
        <v>5.74</v>
      </c>
      <c r="AI217">
        <v>0.9</v>
      </c>
      <c r="AJ217">
        <v>0.88</v>
      </c>
      <c r="AK217">
        <v>4.18</v>
      </c>
      <c r="AL217">
        <v>0</v>
      </c>
      <c r="AM217">
        <v>-5.17</v>
      </c>
      <c r="AN217">
        <v>0</v>
      </c>
      <c r="AO217">
        <v>0</v>
      </c>
      <c r="AP217">
        <v>1.75</v>
      </c>
      <c r="AQ217">
        <v>5.43</v>
      </c>
      <c r="AR217">
        <v>6.66</v>
      </c>
      <c r="AS217">
        <v>0.42</v>
      </c>
      <c r="AT217">
        <v>20.79</v>
      </c>
      <c r="AU217">
        <v>11.7</v>
      </c>
      <c r="AV217">
        <v>2.2999999999999998</v>
      </c>
      <c r="AW217">
        <v>0.16</v>
      </c>
      <c r="AX217">
        <v>0.22</v>
      </c>
      <c r="AY217">
        <v>1.1100000000000001</v>
      </c>
      <c r="AZ217">
        <v>-0.87</v>
      </c>
      <c r="BA217">
        <v>0</v>
      </c>
      <c r="BB217">
        <v>0</v>
      </c>
      <c r="BC217">
        <v>0.5</v>
      </c>
      <c r="BD217">
        <v>2.57</v>
      </c>
      <c r="BE217">
        <v>1.76</v>
      </c>
      <c r="BF217">
        <v>0.12</v>
      </c>
      <c r="BG217">
        <v>7.87</v>
      </c>
      <c r="BH217">
        <v>0.51992400000000005</v>
      </c>
      <c r="BI217">
        <v>9.8309299999999999E-3</v>
      </c>
      <c r="BJ217">
        <v>3.1638800000000002E-2</v>
      </c>
      <c r="BK217">
        <v>0.14569799999999999</v>
      </c>
      <c r="BL217">
        <v>0</v>
      </c>
      <c r="BM217">
        <v>-6.98747E-3</v>
      </c>
      <c r="BN217">
        <v>0</v>
      </c>
      <c r="BO217">
        <v>0</v>
      </c>
      <c r="BP217">
        <v>5.8625900000000002E-2</v>
      </c>
      <c r="BQ217">
        <v>8.6634500000000003E-2</v>
      </c>
      <c r="BR217">
        <v>0.24510499999999999</v>
      </c>
      <c r="BS217">
        <v>2.02483E-2</v>
      </c>
      <c r="BT217">
        <v>1.1107199999999999</v>
      </c>
      <c r="BU217">
        <v>0.70709100000000003</v>
      </c>
      <c r="BV217">
        <v>1642.07</v>
      </c>
      <c r="BW217">
        <v>235.41</v>
      </c>
      <c r="BX217">
        <v>277.07299999999998</v>
      </c>
      <c r="BY217">
        <v>1271.28</v>
      </c>
      <c r="BZ217">
        <v>-4222.1400000000003</v>
      </c>
      <c r="CA217">
        <v>505.55700000000002</v>
      </c>
      <c r="CB217">
        <v>940.84699999999998</v>
      </c>
      <c r="CC217">
        <v>2025.88</v>
      </c>
      <c r="CD217">
        <v>119.621</v>
      </c>
      <c r="CE217">
        <v>2795.6</v>
      </c>
      <c r="CF217">
        <v>3425.83</v>
      </c>
      <c r="CG217">
        <v>73.775199999999998</v>
      </c>
      <c r="CH217">
        <v>0</v>
      </c>
      <c r="CI217">
        <v>0</v>
      </c>
      <c r="CJ217">
        <v>43.1492</v>
      </c>
      <c r="CK217">
        <v>43.1492</v>
      </c>
      <c r="CL217">
        <v>0</v>
      </c>
      <c r="CM217">
        <v>6.27</v>
      </c>
      <c r="CN217">
        <v>0.83</v>
      </c>
      <c r="CO217">
        <v>0.88</v>
      </c>
      <c r="CP217">
        <v>4.07</v>
      </c>
      <c r="CQ217">
        <v>-5.18</v>
      </c>
      <c r="CR217">
        <v>1.75</v>
      </c>
      <c r="CS217">
        <v>5.44</v>
      </c>
      <c r="CT217">
        <v>6.66</v>
      </c>
      <c r="CU217">
        <v>0.42</v>
      </c>
      <c r="CV217">
        <v>21.14</v>
      </c>
      <c r="CW217">
        <v>12.05</v>
      </c>
      <c r="CX217">
        <v>2.5</v>
      </c>
      <c r="CY217">
        <v>0.15</v>
      </c>
      <c r="CZ217">
        <v>0.22</v>
      </c>
      <c r="DA217">
        <v>4.95</v>
      </c>
      <c r="DB217">
        <v>-0.87</v>
      </c>
      <c r="DC217">
        <v>0.5</v>
      </c>
      <c r="DD217">
        <v>2.57</v>
      </c>
      <c r="DE217">
        <v>1.76</v>
      </c>
      <c r="DF217">
        <v>0.12</v>
      </c>
      <c r="DG217">
        <v>11.9</v>
      </c>
      <c r="DH217">
        <v>0.546149</v>
      </c>
      <c r="DI217">
        <v>9.0878699999999996E-3</v>
      </c>
      <c r="DJ217">
        <v>3.1638800000000002E-2</v>
      </c>
      <c r="DK217">
        <v>0.14361299999999999</v>
      </c>
      <c r="DL217">
        <v>-6.98747E-3</v>
      </c>
      <c r="DM217">
        <v>5.8625900000000002E-2</v>
      </c>
      <c r="DN217">
        <v>8.6817800000000001E-2</v>
      </c>
      <c r="DO217">
        <v>0.24510499999999999</v>
      </c>
      <c r="DP217">
        <v>2.02483E-2</v>
      </c>
      <c r="DQ217">
        <v>1.1343000000000001</v>
      </c>
      <c r="DR217">
        <v>0.73048900000000005</v>
      </c>
      <c r="DS217" t="s">
        <v>908</v>
      </c>
      <c r="DT217" t="s">
        <v>700</v>
      </c>
      <c r="DU217" t="s">
        <v>909</v>
      </c>
      <c r="DV217" t="s">
        <v>455</v>
      </c>
      <c r="DW217">
        <v>2.3581000000000001E-2</v>
      </c>
      <c r="DX217">
        <v>2.33978E-2</v>
      </c>
      <c r="EC217">
        <v>11.7</v>
      </c>
      <c r="ED217">
        <v>0</v>
      </c>
      <c r="EE217">
        <v>12.05</v>
      </c>
      <c r="EF217">
        <v>0</v>
      </c>
      <c r="EG217">
        <v>3.79</v>
      </c>
      <c r="EH217">
        <v>0</v>
      </c>
      <c r="EI217">
        <v>2.93</v>
      </c>
      <c r="EJ217">
        <v>4.8899999999999997</v>
      </c>
      <c r="EK217">
        <v>1</v>
      </c>
      <c r="EL217">
        <v>1</v>
      </c>
      <c r="EM217">
        <v>2.6873</v>
      </c>
      <c r="EP217">
        <v>1</v>
      </c>
      <c r="EQ217">
        <v>1</v>
      </c>
      <c r="ER217">
        <v>26.847999999999999</v>
      </c>
      <c r="ES217">
        <v>27.213000000000001</v>
      </c>
      <c r="ET217">
        <v>26.9893</v>
      </c>
      <c r="EU217">
        <v>27.356400000000001</v>
      </c>
      <c r="EV217">
        <v>510.55399999999997</v>
      </c>
      <c r="EW217">
        <v>36.344299999999997</v>
      </c>
      <c r="EX217">
        <v>49.9895</v>
      </c>
      <c r="EY217">
        <v>246.774</v>
      </c>
      <c r="EZ217">
        <v>0</v>
      </c>
      <c r="FA217">
        <v>-288.58</v>
      </c>
      <c r="FB217">
        <v>0</v>
      </c>
      <c r="FC217">
        <v>0</v>
      </c>
      <c r="FD217">
        <v>110.404</v>
      </c>
      <c r="FE217">
        <v>157.20699999999999</v>
      </c>
      <c r="FF217">
        <v>391.38499999999999</v>
      </c>
      <c r="FG217">
        <v>27.673200000000001</v>
      </c>
      <c r="FH217">
        <v>1241.75</v>
      </c>
      <c r="FI217">
        <v>0</v>
      </c>
      <c r="FJ217">
        <v>0</v>
      </c>
      <c r="FK217">
        <v>0</v>
      </c>
      <c r="FL217">
        <v>252.315</v>
      </c>
      <c r="FM217">
        <v>252.315</v>
      </c>
      <c r="FN217">
        <v>280.07100000000003</v>
      </c>
      <c r="FO217">
        <v>16.9802</v>
      </c>
      <c r="FP217">
        <v>24.994700000000002</v>
      </c>
      <c r="FQ217">
        <v>119.75</v>
      </c>
      <c r="FR217">
        <v>-96.193399999999997</v>
      </c>
      <c r="FS217">
        <v>55.201799999999999</v>
      </c>
      <c r="FT217">
        <v>78.835300000000004</v>
      </c>
      <c r="FU217">
        <v>195.69200000000001</v>
      </c>
      <c r="FV217">
        <v>13.836600000000001</v>
      </c>
      <c r="FW217">
        <v>689.16899999999998</v>
      </c>
      <c r="FX217">
        <v>0</v>
      </c>
      <c r="FY217">
        <v>0</v>
      </c>
      <c r="FZ217">
        <v>252.315</v>
      </c>
      <c r="GA217">
        <v>252.315</v>
      </c>
      <c r="GB217">
        <v>2.6873</v>
      </c>
      <c r="GC217">
        <v>4223.38</v>
      </c>
      <c r="GD217">
        <v>2250.34</v>
      </c>
      <c r="GE217">
        <v>53.282800000000002</v>
      </c>
      <c r="GF217">
        <v>2.6873</v>
      </c>
      <c r="GG217">
        <v>4223.38</v>
      </c>
      <c r="GH217">
        <v>2248.14</v>
      </c>
      <c r="GI217">
        <v>53.230699999999999</v>
      </c>
      <c r="GJ217">
        <v>0</v>
      </c>
      <c r="GK217">
        <v>0</v>
      </c>
      <c r="GN217" t="s">
        <v>1138</v>
      </c>
    </row>
    <row r="218" spans="1:196" x14ac:dyDescent="0.3">
      <c r="A218" s="110">
        <v>45964.903865740744</v>
      </c>
      <c r="B218" t="s">
        <v>696</v>
      </c>
      <c r="D218">
        <v>12</v>
      </c>
      <c r="E218">
        <v>1</v>
      </c>
      <c r="F218">
        <v>2100</v>
      </c>
      <c r="G218" t="s">
        <v>452</v>
      </c>
      <c r="H218" t="s">
        <v>453</v>
      </c>
      <c r="I218">
        <v>0.35</v>
      </c>
      <c r="J218">
        <v>0.35</v>
      </c>
      <c r="K218">
        <v>4.03</v>
      </c>
      <c r="L218">
        <v>7</v>
      </c>
      <c r="M218">
        <v>1495.09</v>
      </c>
      <c r="N218">
        <v>244.54599999999999</v>
      </c>
      <c r="O218">
        <v>277.07299999999998</v>
      </c>
      <c r="P218">
        <v>1304.6199999999999</v>
      </c>
      <c r="Q218">
        <v>0</v>
      </c>
      <c r="R218">
        <v>-4222.1400000000003</v>
      </c>
      <c r="S218">
        <v>0</v>
      </c>
      <c r="T218">
        <v>0</v>
      </c>
      <c r="U218">
        <v>505.55700000000002</v>
      </c>
      <c r="V218">
        <v>937.404</v>
      </c>
      <c r="W218">
        <v>2025.88</v>
      </c>
      <c r="X218">
        <v>119.621</v>
      </c>
      <c r="Y218">
        <v>2687.65</v>
      </c>
      <c r="Z218">
        <v>3321.33</v>
      </c>
      <c r="AA218">
        <v>82.425799999999995</v>
      </c>
      <c r="AB218">
        <v>0</v>
      </c>
      <c r="AC218">
        <v>0</v>
      </c>
      <c r="AD218">
        <v>0</v>
      </c>
      <c r="AE218">
        <v>43.1492</v>
      </c>
      <c r="AF218">
        <v>43.1492</v>
      </c>
      <c r="AG218">
        <v>0</v>
      </c>
      <c r="AH218">
        <v>5.74</v>
      </c>
      <c r="AI218">
        <v>0.9</v>
      </c>
      <c r="AJ218">
        <v>0.88</v>
      </c>
      <c r="AK218">
        <v>4.18</v>
      </c>
      <c r="AL218">
        <v>0</v>
      </c>
      <c r="AM218">
        <v>-5.17</v>
      </c>
      <c r="AN218">
        <v>0</v>
      </c>
      <c r="AO218">
        <v>0</v>
      </c>
      <c r="AP218">
        <v>1.75</v>
      </c>
      <c r="AQ218">
        <v>5.43</v>
      </c>
      <c r="AR218">
        <v>6.66</v>
      </c>
      <c r="AS218">
        <v>0.42</v>
      </c>
      <c r="AT218">
        <v>20.79</v>
      </c>
      <c r="AU218">
        <v>11.7</v>
      </c>
      <c r="AV218">
        <v>2.2999999999999998</v>
      </c>
      <c r="AW218">
        <v>0.16</v>
      </c>
      <c r="AX218">
        <v>0.22</v>
      </c>
      <c r="AY218">
        <v>1.1100000000000001</v>
      </c>
      <c r="AZ218">
        <v>-0.87</v>
      </c>
      <c r="BA218">
        <v>0</v>
      </c>
      <c r="BB218">
        <v>0</v>
      </c>
      <c r="BC218">
        <v>0.5</v>
      </c>
      <c r="BD218">
        <v>2.57</v>
      </c>
      <c r="BE218">
        <v>1.76</v>
      </c>
      <c r="BF218">
        <v>0.12</v>
      </c>
      <c r="BG218">
        <v>7.87</v>
      </c>
      <c r="BH218">
        <v>0.51993199999999995</v>
      </c>
      <c r="BI218">
        <v>9.8307900000000007E-3</v>
      </c>
      <c r="BJ218">
        <v>3.1638800000000002E-2</v>
      </c>
      <c r="BK218">
        <v>0.14569799999999999</v>
      </c>
      <c r="BL218">
        <v>0</v>
      </c>
      <c r="BM218">
        <v>-6.98747E-3</v>
      </c>
      <c r="BN218">
        <v>0</v>
      </c>
      <c r="BO218">
        <v>0</v>
      </c>
      <c r="BP218">
        <v>5.8625900000000002E-2</v>
      </c>
      <c r="BQ218">
        <v>8.6634500000000003E-2</v>
      </c>
      <c r="BR218">
        <v>0.24510499999999999</v>
      </c>
      <c r="BS218">
        <v>2.02483E-2</v>
      </c>
      <c r="BT218">
        <v>1.11073</v>
      </c>
      <c r="BU218">
        <v>0.70709999999999995</v>
      </c>
      <c r="BV218">
        <v>1642.07</v>
      </c>
      <c r="BW218">
        <v>235.41</v>
      </c>
      <c r="BX218">
        <v>277.07299999999998</v>
      </c>
      <c r="BY218">
        <v>1271.28</v>
      </c>
      <c r="BZ218">
        <v>-4222.1400000000003</v>
      </c>
      <c r="CA218">
        <v>505.55700000000002</v>
      </c>
      <c r="CB218">
        <v>940.84699999999998</v>
      </c>
      <c r="CC218">
        <v>2025.88</v>
      </c>
      <c r="CD218">
        <v>119.621</v>
      </c>
      <c r="CE218">
        <v>2795.6</v>
      </c>
      <c r="CF218">
        <v>3425.83</v>
      </c>
      <c r="CG218">
        <v>73.775199999999998</v>
      </c>
      <c r="CH218">
        <v>0</v>
      </c>
      <c r="CI218">
        <v>0</v>
      </c>
      <c r="CJ218">
        <v>43.1492</v>
      </c>
      <c r="CK218">
        <v>43.1492</v>
      </c>
      <c r="CL218">
        <v>0</v>
      </c>
      <c r="CM218">
        <v>6.27</v>
      </c>
      <c r="CN218">
        <v>0.83</v>
      </c>
      <c r="CO218">
        <v>0.88</v>
      </c>
      <c r="CP218">
        <v>4.07</v>
      </c>
      <c r="CQ218">
        <v>-5.18</v>
      </c>
      <c r="CR218">
        <v>1.75</v>
      </c>
      <c r="CS218">
        <v>5.44</v>
      </c>
      <c r="CT218">
        <v>6.66</v>
      </c>
      <c r="CU218">
        <v>0.42</v>
      </c>
      <c r="CV218">
        <v>21.14</v>
      </c>
      <c r="CW218">
        <v>12.05</v>
      </c>
      <c r="CX218">
        <v>2.5</v>
      </c>
      <c r="CY218">
        <v>0.15</v>
      </c>
      <c r="CZ218">
        <v>0.22</v>
      </c>
      <c r="DA218">
        <v>4.95</v>
      </c>
      <c r="DB218">
        <v>-0.87</v>
      </c>
      <c r="DC218">
        <v>0.5</v>
      </c>
      <c r="DD218">
        <v>2.57</v>
      </c>
      <c r="DE218">
        <v>1.76</v>
      </c>
      <c r="DF218">
        <v>0.12</v>
      </c>
      <c r="DG218">
        <v>11.9</v>
      </c>
      <c r="DH218">
        <v>0.546149</v>
      </c>
      <c r="DI218">
        <v>9.0878699999999996E-3</v>
      </c>
      <c r="DJ218">
        <v>3.1638800000000002E-2</v>
      </c>
      <c r="DK218">
        <v>0.14361299999999999</v>
      </c>
      <c r="DL218">
        <v>-6.98747E-3</v>
      </c>
      <c r="DM218">
        <v>5.8625900000000002E-2</v>
      </c>
      <c r="DN218">
        <v>8.6817800000000001E-2</v>
      </c>
      <c r="DO218">
        <v>0.24510499999999999</v>
      </c>
      <c r="DP218">
        <v>2.02483E-2</v>
      </c>
      <c r="DQ218">
        <v>1.1343000000000001</v>
      </c>
      <c r="DR218">
        <v>0.73048900000000005</v>
      </c>
      <c r="DS218" t="s">
        <v>689</v>
      </c>
      <c r="DT218" t="s">
        <v>454</v>
      </c>
      <c r="DU218" t="s">
        <v>690</v>
      </c>
      <c r="DV218" t="s">
        <v>455</v>
      </c>
      <c r="DW218">
        <v>2.3572599999999999E-2</v>
      </c>
      <c r="DX218">
        <v>2.3389299999999998E-2</v>
      </c>
      <c r="EC218">
        <v>11.7</v>
      </c>
      <c r="ED218">
        <v>0</v>
      </c>
      <c r="EE218">
        <v>12.05</v>
      </c>
      <c r="EF218">
        <v>0</v>
      </c>
      <c r="EG218">
        <v>3.79</v>
      </c>
      <c r="EH218">
        <v>0</v>
      </c>
      <c r="EI218">
        <v>2.93</v>
      </c>
      <c r="EJ218">
        <v>4.8899999999999997</v>
      </c>
      <c r="EK218">
        <v>1</v>
      </c>
      <c r="EL218">
        <v>1</v>
      </c>
      <c r="EM218">
        <v>2.6873</v>
      </c>
      <c r="EP218">
        <v>1</v>
      </c>
      <c r="EQ218">
        <v>1</v>
      </c>
      <c r="ER218">
        <v>26.847999999999999</v>
      </c>
      <c r="ES218">
        <v>27.213000000000001</v>
      </c>
      <c r="ET218">
        <v>26.9893</v>
      </c>
      <c r="EU218">
        <v>27.356400000000001</v>
      </c>
      <c r="EV218">
        <v>510.57100000000003</v>
      </c>
      <c r="EW218">
        <v>36.3444</v>
      </c>
      <c r="EX218">
        <v>49.9895</v>
      </c>
      <c r="EY218">
        <v>246.774</v>
      </c>
      <c r="EZ218">
        <v>0</v>
      </c>
      <c r="FA218">
        <v>-288.58</v>
      </c>
      <c r="FB218">
        <v>0</v>
      </c>
      <c r="FC218">
        <v>0</v>
      </c>
      <c r="FD218">
        <v>110.404</v>
      </c>
      <c r="FE218">
        <v>157.20699999999999</v>
      </c>
      <c r="FF218">
        <v>391.38499999999999</v>
      </c>
      <c r="FG218">
        <v>27.673200000000001</v>
      </c>
      <c r="FH218">
        <v>1241.77</v>
      </c>
      <c r="FI218">
        <v>0</v>
      </c>
      <c r="FJ218">
        <v>0</v>
      </c>
      <c r="FK218">
        <v>0</v>
      </c>
      <c r="FL218">
        <v>252.315</v>
      </c>
      <c r="FM218">
        <v>252.315</v>
      </c>
      <c r="FN218">
        <v>280.07100000000003</v>
      </c>
      <c r="FO218">
        <v>16.9802</v>
      </c>
      <c r="FP218">
        <v>24.994700000000002</v>
      </c>
      <c r="FQ218">
        <v>119.75</v>
      </c>
      <c r="FR218">
        <v>-96.193399999999997</v>
      </c>
      <c r="FS218">
        <v>55.201799999999999</v>
      </c>
      <c r="FT218">
        <v>78.835300000000004</v>
      </c>
      <c r="FU218">
        <v>195.69200000000001</v>
      </c>
      <c r="FV218">
        <v>13.836600000000001</v>
      </c>
      <c r="FW218">
        <v>689.16899999999998</v>
      </c>
      <c r="FX218">
        <v>0</v>
      </c>
      <c r="FY218">
        <v>0</v>
      </c>
      <c r="FZ218">
        <v>252.315</v>
      </c>
      <c r="GA218">
        <v>252.315</v>
      </c>
      <c r="GB218">
        <v>2.6873</v>
      </c>
      <c r="GC218">
        <v>4223.38</v>
      </c>
      <c r="GD218">
        <v>2250.34</v>
      </c>
      <c r="GE218">
        <v>53.282800000000002</v>
      </c>
      <c r="GF218">
        <v>2.6873</v>
      </c>
      <c r="GG218">
        <v>4223.38</v>
      </c>
      <c r="GH218">
        <v>2248.14</v>
      </c>
      <c r="GI218">
        <v>53.230699999999999</v>
      </c>
      <c r="GJ218">
        <v>0</v>
      </c>
      <c r="GK218">
        <v>0</v>
      </c>
    </row>
    <row r="219" spans="1:196" x14ac:dyDescent="0.3">
      <c r="A219" s="110"/>
    </row>
    <row r="220" spans="1:196" x14ac:dyDescent="0.3">
      <c r="A220" s="110"/>
    </row>
    <row r="221" spans="1:196" x14ac:dyDescent="0.3">
      <c r="A221" s="110"/>
    </row>
    <row r="222" spans="1:196" x14ac:dyDescent="0.3">
      <c r="A222" s="110"/>
    </row>
    <row r="223" spans="1:196" x14ac:dyDescent="0.3">
      <c r="A223" s="110"/>
    </row>
    <row r="224" spans="1:196" x14ac:dyDescent="0.3">
      <c r="A224" s="110"/>
    </row>
    <row r="225" spans="1:1" x14ac:dyDescent="0.3">
      <c r="A225" s="110"/>
    </row>
    <row r="226" spans="1:1" x14ac:dyDescent="0.3">
      <c r="A226" s="110"/>
    </row>
    <row r="227" spans="1:1" x14ac:dyDescent="0.3">
      <c r="A227" s="110"/>
    </row>
    <row r="228" spans="1:1" x14ac:dyDescent="0.3">
      <c r="A228" s="110"/>
    </row>
    <row r="229" spans="1:1" x14ac:dyDescent="0.3">
      <c r="A229" s="110"/>
    </row>
    <row r="230" spans="1:1" x14ac:dyDescent="0.3">
      <c r="A230" s="110"/>
    </row>
    <row r="231" spans="1:1" x14ac:dyDescent="0.3">
      <c r="A231" s="110"/>
    </row>
    <row r="232" spans="1:1" x14ac:dyDescent="0.3">
      <c r="A232" s="110"/>
    </row>
    <row r="233" spans="1:1" x14ac:dyDescent="0.3">
      <c r="A233" s="110"/>
    </row>
    <row r="234" spans="1:1" x14ac:dyDescent="0.3">
      <c r="A234" s="110"/>
    </row>
    <row r="235" spans="1:1" x14ac:dyDescent="0.3">
      <c r="A235" s="110"/>
    </row>
    <row r="236" spans="1:1" x14ac:dyDescent="0.3">
      <c r="A236" s="110"/>
    </row>
    <row r="237" spans="1:1" x14ac:dyDescent="0.3">
      <c r="A237" s="110"/>
    </row>
    <row r="238" spans="1:1" x14ac:dyDescent="0.3">
      <c r="A238" s="110"/>
    </row>
    <row r="239" spans="1:1" x14ac:dyDescent="0.3">
      <c r="A239" s="110"/>
    </row>
    <row r="240" spans="1:1" x14ac:dyDescent="0.3">
      <c r="A240" s="110"/>
    </row>
    <row r="241" spans="1:1" x14ac:dyDescent="0.3">
      <c r="A241" s="110"/>
    </row>
    <row r="242" spans="1:1" x14ac:dyDescent="0.3">
      <c r="A242" s="110"/>
    </row>
    <row r="243" spans="1:1" x14ac:dyDescent="0.3">
      <c r="A243" s="110"/>
    </row>
    <row r="244" spans="1:1" x14ac:dyDescent="0.3">
      <c r="A244" s="110"/>
    </row>
    <row r="245" spans="1:1" x14ac:dyDescent="0.3">
      <c r="A245" s="110"/>
    </row>
    <row r="246" spans="1:1" x14ac:dyDescent="0.3">
      <c r="A246" s="1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I27" sqref="I27"/>
    </sheetView>
  </sheetViews>
  <sheetFormatPr defaultRowHeight="14.4" x14ac:dyDescent="0.3"/>
  <cols>
    <col min="1" max="1" width="36.33203125" customWidth="1"/>
    <col min="4" max="4" width="13" customWidth="1"/>
    <col min="12" max="12" width="29.33203125" customWidth="1"/>
    <col min="13" max="13" width="8.6640625" customWidth="1"/>
  </cols>
  <sheetData>
    <row r="1" spans="1:15" x14ac:dyDescent="0.3">
      <c r="A1" s="7" t="s">
        <v>477</v>
      </c>
      <c r="B1" s="7"/>
      <c r="C1" s="7"/>
      <c r="D1" s="7"/>
      <c r="E1" s="7"/>
      <c r="F1" s="7"/>
      <c r="G1" s="7"/>
      <c r="H1" s="7"/>
      <c r="I1" s="7"/>
      <c r="J1" s="7"/>
      <c r="L1" s="4" t="s">
        <v>478</v>
      </c>
      <c r="M1" s="4" t="s">
        <v>478</v>
      </c>
      <c r="N1" s="4" t="s">
        <v>478</v>
      </c>
    </row>
    <row r="2" spans="1:15" x14ac:dyDescent="0.3">
      <c r="A2" t="s">
        <v>479</v>
      </c>
      <c r="L2" s="4" t="s">
        <v>480</v>
      </c>
      <c r="M2" s="4" t="s">
        <v>480</v>
      </c>
      <c r="N2" s="4" t="s">
        <v>481</v>
      </c>
    </row>
    <row r="3" spans="1:15" x14ac:dyDescent="0.3">
      <c r="L3" s="4" t="s">
        <v>482</v>
      </c>
      <c r="M3" s="4" t="s">
        <v>483</v>
      </c>
      <c r="N3" s="4"/>
    </row>
    <row r="4" spans="1:15" x14ac:dyDescent="0.3">
      <c r="A4" t="s">
        <v>484</v>
      </c>
      <c r="B4" s="4" t="s">
        <v>485</v>
      </c>
      <c r="C4" t="s">
        <v>486</v>
      </c>
      <c r="L4" s="4" t="str">
        <f>TRIM(RIGHT(SUBSTITUTE(TRIM(RIGHT(SUBSTITUTE(Reference!B4,"/",REPT(" ",100)),100)),"\",REPT(" ",100)),100))</f>
        <v>W01R01.ribd25</v>
      </c>
      <c r="M4" s="4" t="str">
        <f>TRIM(LEFT(SUBSTITUTE(L4,".",REPT(" ",100)),100))</f>
        <v>W01R01</v>
      </c>
      <c r="N4" s="4" t="str">
        <f>M4</f>
        <v>W01R01</v>
      </c>
      <c r="O4" t="s">
        <v>487</v>
      </c>
    </row>
    <row r="5" spans="1:15" x14ac:dyDescent="0.3">
      <c r="A5" t="s">
        <v>212</v>
      </c>
      <c r="B5" s="4" t="str">
        <f>"'"&amp;A5&amp;"'!"&amp;"$A$1:$"&amp;ReferenceFile&amp;"$500"</f>
        <v>'Reference'!$A$1:$KH$500</v>
      </c>
      <c r="C5" s="4"/>
      <c r="D5" s="4"/>
      <c r="E5" t="s">
        <v>488</v>
      </c>
      <c r="L5" s="4" t="str">
        <f>TRIM(RIGHT(SUBSTITUTE(TRIM(RIGHT(SUBSTITUTE(Reference!B5,"/",REPT(" ",100)),100)),"\",REPT(" ",100)),100))</f>
        <v>W01R02.ribd25</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679</v>
      </c>
      <c r="L6" s="4" t="str">
        <f>TRIM(RIGHT(SUBSTITUTE(TRIM(RIGHT(SUBSTITUTE(Reference!B6,"/",REPT(" ",100)),100)),"\",REPT(" ",100)),100))</f>
        <v>W01R03.ribd25</v>
      </c>
      <c r="M6" s="4" t="str">
        <f t="shared" si="0"/>
        <v>W01R03</v>
      </c>
      <c r="N6" s="4" t="str">
        <f t="shared" si="1"/>
        <v>W01R03</v>
      </c>
      <c r="O6" t="s">
        <v>490</v>
      </c>
    </row>
    <row r="7" spans="1:15" x14ac:dyDescent="0.3">
      <c r="L7" s="4" t="str">
        <f>TRIM(RIGHT(SUBSTITUTE(TRIM(RIGHT(SUBSTITUTE(Reference!B7,"/",REPT(" ",100)),100)),"\",REPT(" ",100)),100))</f>
        <v>W01R04.ribd25</v>
      </c>
      <c r="M7" s="4" t="str">
        <f t="shared" si="0"/>
        <v>W01R04</v>
      </c>
      <c r="N7" s="4" t="str">
        <f t="shared" si="1"/>
        <v>W01R04</v>
      </c>
      <c r="O7" t="str">
        <f>IF(LEFT(RIGHT(Reference!CQ15,2),1)&lt;&gt;"/","",RIGHT(Reference!CQ15,6))</f>
        <v/>
      </c>
    </row>
    <row r="8" spans="1:15" x14ac:dyDescent="0.3">
      <c r="B8" t="s">
        <v>481</v>
      </c>
      <c r="L8" s="4" t="str">
        <f>TRIM(RIGHT(SUBSTITUTE(TRIM(RIGHT(SUBSTITUTE(Reference!B8,"/",REPT(" ",100)),100)),"\",REPT(" ",100)),100))</f>
        <v>W01R05.ribd25</v>
      </c>
      <c r="M8" s="4" t="str">
        <f t="shared" si="0"/>
        <v>W01R05</v>
      </c>
      <c r="N8" s="4" t="str">
        <f t="shared" si="1"/>
        <v>W01R05</v>
      </c>
      <c r="O8" t="s">
        <v>491</v>
      </c>
    </row>
    <row r="9" spans="1:15" x14ac:dyDescent="0.3">
      <c r="B9" t="s">
        <v>492</v>
      </c>
      <c r="L9" s="4" t="str">
        <f>TRIM(RIGHT(SUBSTITUTE(TRIM(RIGHT(SUBSTITUTE(Reference!B9,"/",REPT(" ",100)),100)),"\",REPT(" ",100)),100))</f>
        <v>W01R06.ribd25</v>
      </c>
      <c r="M9" s="4" t="str">
        <f t="shared" si="0"/>
        <v>W01R06</v>
      </c>
      <c r="N9" s="4" t="str">
        <f t="shared" si="1"/>
        <v>W01R06</v>
      </c>
      <c r="O9" t="s">
        <v>493</v>
      </c>
    </row>
    <row r="10" spans="1:15" x14ac:dyDescent="0.3">
      <c r="A10" t="s">
        <v>235</v>
      </c>
      <c r="B10" s="4"/>
      <c r="L10" s="4" t="str">
        <f>TRIM(RIGHT(SUBSTITUTE(TRIM(RIGHT(SUBSTITUTE(Reference!B10,"/",REPT(" ",100)),100)),"\",REPT(" ",100)),100))</f>
        <v>W01R07.ribd25</v>
      </c>
      <c r="M10" s="4" t="str">
        <f t="shared" si="0"/>
        <v>W01R07</v>
      </c>
      <c r="N10" s="4" t="str">
        <f t="shared" si="1"/>
        <v>W01R07</v>
      </c>
    </row>
    <row r="11" spans="1:15" x14ac:dyDescent="0.3">
      <c r="A11" t="str">
        <f>A$5&amp;A10&amp;"SpcHeat"</f>
        <v>ReferenceProposedSpcHeat</v>
      </c>
      <c r="B11" s="4">
        <v>34</v>
      </c>
      <c r="L11" s="4" t="str">
        <f>TRIM(RIGHT(SUBSTITUTE(TRIM(RIGHT(SUBSTITUTE(Reference!B11,"/",REPT(" ",100)),100)),"\",REPT(" ",100)),100))</f>
        <v>W01R08.ribd25</v>
      </c>
      <c r="M11" s="4" t="str">
        <f t="shared" si="0"/>
        <v>W01R08</v>
      </c>
      <c r="N11" s="4" t="str">
        <f t="shared" si="1"/>
        <v>W01R08</v>
      </c>
    </row>
    <row r="12" spans="1:15" x14ac:dyDescent="0.3">
      <c r="A12" t="str">
        <f>A$5&amp;A10&amp;"SpcCool"</f>
        <v>ReferenceProposedSpcCool</v>
      </c>
      <c r="B12" s="4">
        <v>35</v>
      </c>
      <c r="L12" s="4" t="str">
        <f>TRIM(RIGHT(SUBSTITUTE(TRIM(RIGHT(SUBSTITUTE(Reference!B12,"/",REPT(" ",100)),100)),"\",REPT(" ",100)),100))</f>
        <v>W01R09.ribd25</v>
      </c>
      <c r="M12" s="4" t="str">
        <f t="shared" si="0"/>
        <v>W01R09</v>
      </c>
      <c r="N12" s="4" t="str">
        <f t="shared" si="1"/>
        <v>W01R09</v>
      </c>
    </row>
    <row r="13" spans="1:15" x14ac:dyDescent="0.3">
      <c r="A13" t="str">
        <f>A$5&amp;A10&amp;"IAQVent"</f>
        <v>ReferenceProposedIAQVent</v>
      </c>
      <c r="B13" s="4">
        <v>36</v>
      </c>
      <c r="L13" s="4" t="str">
        <f>TRIM(RIGHT(SUBSTITUTE(TRIM(RIGHT(SUBSTITUTE(Reference!B13,"/",REPT(" ",100)),100)),"\",REPT(" ",100)),100))</f>
        <v>W01R10.ribd25</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W01R11.ribd25</v>
      </c>
      <c r="M14" s="4" t="str">
        <f t="shared" si="0"/>
        <v>W01R11</v>
      </c>
      <c r="N14" s="4" t="str">
        <f t="shared" si="1"/>
        <v>W01R11</v>
      </c>
    </row>
    <row r="15" spans="1:15" x14ac:dyDescent="0.3">
      <c r="A15" t="str">
        <f>A$5&amp;A10&amp;"WtrHeat"</f>
        <v>ReferenceProposedWtrHeat</v>
      </c>
      <c r="B15" s="4">
        <v>37</v>
      </c>
      <c r="L15" s="4" t="str">
        <f>TRIM(RIGHT(SUBSTITUTE(TRIM(RIGHT(SUBSTITUTE(Reference!B15,"/",REPT(" ",100)),100)),"\",REPT(" ",100)),100))</f>
        <v>W01R12.ribd25</v>
      </c>
      <c r="M15" s="4" t="str">
        <f t="shared" si="0"/>
        <v>W01R12</v>
      </c>
      <c r="N15" s="4" t="str">
        <f t="shared" si="1"/>
        <v>W01R12</v>
      </c>
    </row>
    <row r="16" spans="1:15" x14ac:dyDescent="0.3">
      <c r="A16" t="str">
        <f>A$5&amp;A10&amp;"SelfUtilization"</f>
        <v>ReferenceProposedSelfUtilization</v>
      </c>
      <c r="B16" s="4">
        <v>38</v>
      </c>
      <c r="L16" s="4" t="str">
        <f>TRIM(RIGHT(SUBSTITUTE(TRIM(RIGHT(SUBSTITUTE(Reference!B16,"/",REPT(" ",100)),100)),"\",REPT(" ",100)),100))</f>
        <v>W01R13.ribd25</v>
      </c>
      <c r="M16" s="4" t="str">
        <f t="shared" si="0"/>
        <v>W01R13</v>
      </c>
      <c r="N16" s="4" t="str">
        <f t="shared" si="1"/>
        <v>W01R13</v>
      </c>
    </row>
    <row r="17" spans="1:14" x14ac:dyDescent="0.3">
      <c r="A17" t="str">
        <f>A$5&amp;A10&amp;"Solar"</f>
        <v>ReferenceProposedSolar</v>
      </c>
      <c r="B17" s="4">
        <v>39</v>
      </c>
      <c r="L17" s="4" t="str">
        <f>TRIM(RIGHT(SUBSTITUTE(TRIM(RIGHT(SUBSTITUTE(Reference!B17,"/",REPT(" ",100)),100)),"\",REPT(" ",100)),100))</f>
        <v>W01R14.ribd25</v>
      </c>
      <c r="M17" s="4" t="str">
        <f t="shared" si="0"/>
        <v>W01R14</v>
      </c>
      <c r="N17" s="4" t="str">
        <f t="shared" si="1"/>
        <v>W01R14</v>
      </c>
    </row>
    <row r="18" spans="1:14" x14ac:dyDescent="0.3">
      <c r="A18" t="str">
        <f>A$5&amp;A10&amp;"Total"</f>
        <v>ReferenceProposedTotal</v>
      </c>
      <c r="B18" s="4">
        <v>46</v>
      </c>
      <c r="C18" t="s">
        <v>494</v>
      </c>
      <c r="L18" s="4" t="str">
        <f>TRIM(RIGHT(SUBSTITUTE(TRIM(RIGHT(SUBSTITUTE(Reference!B18,"/",REPT(" ",100)),100)),"\",REPT(" ",100)),100))</f>
        <v>W01R15.ribd25</v>
      </c>
      <c r="M18" s="4" t="str">
        <f t="shared" si="0"/>
        <v>W01R15</v>
      </c>
      <c r="N18" s="4" t="str">
        <f t="shared" si="1"/>
        <v>W01R15</v>
      </c>
    </row>
    <row r="19" spans="1:14" x14ac:dyDescent="0.3">
      <c r="A19" t="str">
        <f>A$5&amp;A10&amp;"SourceEnergy"</f>
        <v>ReferenceProposedSourceEnergy</v>
      </c>
      <c r="B19" s="4">
        <v>61</v>
      </c>
      <c r="L19" s="4" t="str">
        <f>TRIM(RIGHT(SUBSTITUTE(TRIM(RIGHT(SUBSTITUTE(Reference!B19,"/",REPT(" ",100)),100)),"\",REPT(" ",100)),100))</f>
        <v>W01R16.ribd25</v>
      </c>
      <c r="M19" s="4" t="str">
        <f t="shared" si="0"/>
        <v>W01R16</v>
      </c>
      <c r="N19" s="4" t="str">
        <f t="shared" si="1"/>
        <v>W01R16</v>
      </c>
    </row>
    <row r="20" spans="1:14" x14ac:dyDescent="0.3">
      <c r="A20" t="str">
        <f>A$5&amp;A10&amp;"Pvsize"</f>
        <v>ReferenceProposedPvsize</v>
      </c>
      <c r="B20" s="4">
        <v>184</v>
      </c>
      <c r="L20" s="4" t="str">
        <f>TRIM(RIGHT(SUBSTITUTE(TRIM(RIGHT(SUBSTITUTE(Reference!B20,"/",REPT(" ",100)),100)),"\",REPT(" ",100)),100))</f>
        <v>W02R01.ribd25</v>
      </c>
      <c r="M20" s="4" t="str">
        <f t="shared" si="0"/>
        <v>W02R01</v>
      </c>
      <c r="N20" s="4" t="str">
        <f t="shared" si="1"/>
        <v>W02R01</v>
      </c>
    </row>
    <row r="21" spans="1:14" x14ac:dyDescent="0.3">
      <c r="A21" t="str">
        <f>A$5&amp;A10&amp;"SourceMargin"</f>
        <v>ReferenceProposedSourceMargin</v>
      </c>
      <c r="B21" s="4">
        <v>11</v>
      </c>
      <c r="L21" s="4" t="str">
        <f>TRIM(RIGHT(SUBSTITUTE(TRIM(RIGHT(SUBSTITUTE(Reference!B21,"/",REPT(" ",100)),100)),"\",REPT(" ",100)),100))</f>
        <v>W02R02.ribd25</v>
      </c>
      <c r="M21" s="4" t="str">
        <f t="shared" si="0"/>
        <v>W02R02</v>
      </c>
      <c r="N21" s="4" t="str">
        <f t="shared" si="1"/>
        <v>W02R02</v>
      </c>
    </row>
    <row r="22" spans="1:14" x14ac:dyDescent="0.3">
      <c r="A22" t="str">
        <f>A$5&amp;A10&amp;"PeakCooling"</f>
        <v>ReferenceProposedPeakCooling</v>
      </c>
      <c r="B22" s="4">
        <v>12</v>
      </c>
      <c r="L22" s="4" t="str">
        <f>TRIM(RIGHT(SUBSTITUTE(TRIM(RIGHT(SUBSTITUTE(Reference!B22,"/",REPT(" ",100)),100)),"\",REPT(" ",100)),100))</f>
        <v>W02R03.ribd25</v>
      </c>
      <c r="M22" s="4" t="str">
        <f t="shared" si="0"/>
        <v>W02R03</v>
      </c>
      <c r="N22" s="4" t="str">
        <f t="shared" si="1"/>
        <v>W02R03</v>
      </c>
    </row>
    <row r="23" spans="1:14" x14ac:dyDescent="0.3">
      <c r="A23" t="str">
        <f>A$5&amp;A10&amp;"LSCEfficiency"</f>
        <v>ReferenceProposedLSCEfficiency</v>
      </c>
      <c r="B23" s="4">
        <v>9</v>
      </c>
      <c r="L23" s="4" t="str">
        <f>TRIM(RIGHT(SUBSTITUTE(TRIM(RIGHT(SUBSTITUTE(Reference!B23,"/",REPT(" ",100)),100)),"\",REPT(" ",100)),100))</f>
        <v>W02R04.ribd25</v>
      </c>
      <c r="M23" s="4" t="str">
        <f t="shared" si="0"/>
        <v>W02R04</v>
      </c>
      <c r="N23" s="4" t="str">
        <f t="shared" si="1"/>
        <v>W02R04</v>
      </c>
    </row>
    <row r="24" spans="1:14" x14ac:dyDescent="0.3">
      <c r="A24" t="str">
        <f>A$5&amp;A10&amp;"LSCTotal"</f>
        <v>ReferenceProposedLSCTotal</v>
      </c>
      <c r="B24" s="4">
        <v>10</v>
      </c>
      <c r="L24" s="4" t="str">
        <f>TRIM(RIGHT(SUBSTITUTE(TRIM(RIGHT(SUBSTITUTE(Reference!B24,"/",REPT(" ",100)),100)),"\",REPT(" ",100)),100))</f>
        <v>W02R05.ribd25</v>
      </c>
      <c r="M24" s="4" t="str">
        <f t="shared" si="0"/>
        <v>W02R05</v>
      </c>
      <c r="N24" s="4" t="str">
        <f t="shared" si="1"/>
        <v>W02R05</v>
      </c>
    </row>
    <row r="25" spans="1:14" x14ac:dyDescent="0.3">
      <c r="A25" t="s">
        <v>231</v>
      </c>
      <c r="B25" s="4"/>
      <c r="L25" s="4" t="str">
        <f>TRIM(RIGHT(SUBSTITUTE(TRIM(RIGHT(SUBSTITUTE(Reference!B25,"/",REPT(" ",100)),100)),"\",REPT(" ",100)),100))</f>
        <v>W02R06.ribd25</v>
      </c>
      <c r="M25" s="4" t="str">
        <f t="shared" si="0"/>
        <v>W02R06</v>
      </c>
      <c r="N25" s="4" t="str">
        <f t="shared" si="1"/>
        <v>W02R06</v>
      </c>
    </row>
    <row r="26" spans="1:14" x14ac:dyDescent="0.3">
      <c r="A26" t="str">
        <f>A$5&amp;A25&amp;"SpcHeat"</f>
        <v>ReferenceStandardSpcHeat</v>
      </c>
      <c r="B26" s="4">
        <v>91</v>
      </c>
      <c r="C26" s="97" t="str">
        <f>SUBSTITUTE(ADDRESS(3,ReferenceStandardSpcHeat,4),"3","")</f>
        <v>CM</v>
      </c>
      <c r="L26" s="4" t="str">
        <f>TRIM(RIGHT(SUBSTITUTE(TRIM(RIGHT(SUBSTITUTE(Reference!B26,"/",REPT(" ",100)),100)),"\",REPT(" ",100)),100))</f>
        <v>W02R07.ribd25</v>
      </c>
      <c r="M26" s="4" t="str">
        <f t="shared" si="0"/>
        <v>W02R07</v>
      </c>
      <c r="N26" s="4" t="str">
        <f t="shared" si="1"/>
        <v>W02R07</v>
      </c>
    </row>
    <row r="27" spans="1:14" x14ac:dyDescent="0.3">
      <c r="A27" t="str">
        <f>A$5&amp;A25&amp;"SpcCool"</f>
        <v>ReferenceStandardSpcCool</v>
      </c>
      <c r="B27" s="4">
        <v>92</v>
      </c>
      <c r="L27" s="4" t="str">
        <f>TRIM(RIGHT(SUBSTITUTE(TRIM(RIGHT(SUBSTITUTE(Reference!B27,"/",REPT(" ",100)),100)),"\",REPT(" ",100)),100))</f>
        <v>W02R08.ribd25</v>
      </c>
      <c r="M27" s="4" t="str">
        <f t="shared" si="0"/>
        <v>W02R08</v>
      </c>
      <c r="N27" s="4" t="str">
        <f t="shared" si="1"/>
        <v>W02R08</v>
      </c>
    </row>
    <row r="28" spans="1:14" x14ac:dyDescent="0.3">
      <c r="A28" t="str">
        <f>A$5&amp;A25&amp;"IAQVent"</f>
        <v>ReferenceStandardIAQVent</v>
      </c>
      <c r="B28" s="4">
        <v>93</v>
      </c>
      <c r="L28" s="4" t="str">
        <f>TRIM(RIGHT(SUBSTITUTE(TRIM(RIGHT(SUBSTITUTE(Reference!B28,"/",REPT(" ",100)),100)),"\",REPT(" ",100)),100))</f>
        <v>W02R09.ribd25</v>
      </c>
      <c r="M28" s="4" t="str">
        <f t="shared" si="0"/>
        <v>W02R09</v>
      </c>
      <c r="N28" s="4" t="str">
        <f t="shared" si="1"/>
        <v>W02R09</v>
      </c>
    </row>
    <row r="29" spans="1:14" x14ac:dyDescent="0.3">
      <c r="A29" t="str">
        <f>A$5&amp;A25&amp;"OtherHVAC"</f>
        <v>ReferenceStandardOtherHVAC</v>
      </c>
      <c r="B29" s="4">
        <v>0</v>
      </c>
      <c r="L29" s="4" t="str">
        <f>TRIM(RIGHT(SUBSTITUTE(TRIM(RIGHT(SUBSTITUTE(Reference!B29,"/",REPT(" ",100)),100)),"\",REPT(" ",100)),100))</f>
        <v>W02R10.ribd25</v>
      </c>
      <c r="M29" s="4" t="str">
        <f t="shared" si="0"/>
        <v>W02R10</v>
      </c>
      <c r="N29" s="4" t="str">
        <f t="shared" si="1"/>
        <v>W02R10</v>
      </c>
    </row>
    <row r="30" spans="1:14" x14ac:dyDescent="0.3">
      <c r="A30" t="str">
        <f>A$5&amp;A25&amp;"WtrHeat"</f>
        <v>ReferenceStandardWtrHeat</v>
      </c>
      <c r="B30" s="4">
        <v>94</v>
      </c>
      <c r="L30" s="4" t="str">
        <f>TRIM(RIGHT(SUBSTITUTE(TRIM(RIGHT(SUBSTITUTE(Reference!B30,"/",REPT(" ",100)),100)),"\",REPT(" ",100)),100))</f>
        <v>W02R11.ribd25</v>
      </c>
      <c r="M30" s="4" t="str">
        <f t="shared" si="0"/>
        <v>W02R11</v>
      </c>
      <c r="N30" s="4" t="str">
        <f t="shared" si="1"/>
        <v>W02R11</v>
      </c>
    </row>
    <row r="31" spans="1:14" x14ac:dyDescent="0.3">
      <c r="A31" t="str">
        <f>A$5&amp;A25&amp;"SelfUtilization"</f>
        <v>ReferenceStandardSelfUtilization</v>
      </c>
      <c r="B31" s="4">
        <v>0</v>
      </c>
      <c r="L31" s="4" t="str">
        <f>TRIM(RIGHT(SUBSTITUTE(TRIM(RIGHT(SUBSTITUTE(Reference!B31,"/",REPT(" ",100)),100)),"\",REPT(" ",100)),100))</f>
        <v>W02R12.ribd25</v>
      </c>
      <c r="M31" s="4" t="str">
        <f t="shared" si="0"/>
        <v>W02R12</v>
      </c>
      <c r="N31" s="4" t="str">
        <f t="shared" si="1"/>
        <v>W02R12</v>
      </c>
    </row>
    <row r="32" spans="1:14" x14ac:dyDescent="0.3">
      <c r="A32" t="str">
        <f>A$5&amp;A25&amp;"Solar"</f>
        <v>ReferenceStandardSolar</v>
      </c>
      <c r="B32" s="4">
        <v>95</v>
      </c>
      <c r="L32" s="4" t="str">
        <f>TRIM(RIGHT(SUBSTITUTE(TRIM(RIGHT(SUBSTITUTE(Reference!B32,"/",REPT(" ",100)),100)),"\",REPT(" ",100)),100))</f>
        <v>W02R13.ribd25</v>
      </c>
      <c r="M32" s="4" t="str">
        <f t="shared" si="0"/>
        <v>W02R13</v>
      </c>
      <c r="N32" s="4" t="str">
        <f t="shared" si="1"/>
        <v>W02R13</v>
      </c>
    </row>
    <row r="33" spans="1:14" x14ac:dyDescent="0.3">
      <c r="A33" t="str">
        <f>A$5&amp;A25&amp;"Total"</f>
        <v>ReferenceStandardTotal</v>
      </c>
      <c r="B33" s="4">
        <v>100</v>
      </c>
      <c r="L33" s="4" t="str">
        <f>TRIM(RIGHT(SUBSTITUTE(TRIM(RIGHT(SUBSTITUTE(Reference!B33,"/",REPT(" ",100)),100)),"\",REPT(" ",100)),100))</f>
        <v>W02R14.ribd25</v>
      </c>
      <c r="M33" s="4" t="str">
        <f t="shared" si="0"/>
        <v>W02R14</v>
      </c>
      <c r="N33" s="4" t="str">
        <f t="shared" si="1"/>
        <v>W02R14</v>
      </c>
    </row>
    <row r="34" spans="1:14" x14ac:dyDescent="0.3">
      <c r="A34" t="str">
        <f>A$5&amp;A25&amp;"SourceEnergy"</f>
        <v>ReferenceStandardSourceEnergy</v>
      </c>
      <c r="B34" s="4">
        <v>113</v>
      </c>
      <c r="L34" s="4" t="str">
        <f>TRIM(RIGHT(SUBSTITUTE(TRIM(RIGHT(SUBSTITUTE(Reference!B34,"/",REPT(" ",100)),100)),"\",REPT(" ",100)),100))</f>
        <v>W02R15.ribd25</v>
      </c>
      <c r="M34" s="4" t="str">
        <f t="shared" si="0"/>
        <v>W02R15</v>
      </c>
      <c r="N34" s="4" t="str">
        <f t="shared" si="1"/>
        <v>W02R15</v>
      </c>
    </row>
    <row r="35" spans="1:14" x14ac:dyDescent="0.3">
      <c r="A35" t="str">
        <f>A$5&amp;A25&amp;"Pvsize"</f>
        <v>ReferenceStandardPvsize</v>
      </c>
      <c r="B35" s="4">
        <v>188</v>
      </c>
      <c r="L35" s="4" t="str">
        <f>TRIM(RIGHT(SUBSTITUTE(TRIM(RIGHT(SUBSTITUTE(Reference!B35,"/",REPT(" ",100)),100)),"\",REPT(" ",100)),100))</f>
        <v>W02R16.ribd25</v>
      </c>
      <c r="M35" s="4" t="str">
        <f t="shared" si="0"/>
        <v>W02R16</v>
      </c>
      <c r="N35" s="4" t="str">
        <f t="shared" si="1"/>
        <v>W02R16</v>
      </c>
    </row>
    <row r="36" spans="1:14" x14ac:dyDescent="0.3">
      <c r="B36" s="4"/>
      <c r="L36" s="4" t="str">
        <f>TRIM(RIGHT(SUBSTITUTE(TRIM(RIGHT(SUBSTITUTE(Reference!B36,"/",REPT(" ",100)),100)),"\",REPT(" ",100)),100))</f>
        <v>W04R01.ribd25</v>
      </c>
      <c r="M36" s="4" t="str">
        <f t="shared" si="0"/>
        <v>W04R01</v>
      </c>
      <c r="N36" s="4" t="str">
        <f t="shared" si="1"/>
        <v>W04R01</v>
      </c>
    </row>
    <row r="37" spans="1:14" x14ac:dyDescent="0.3">
      <c r="L37" s="4" t="str">
        <f>TRIM(RIGHT(SUBSTITUTE(TRIM(RIGHT(SUBSTITUTE(Reference!B37,"/",REPT(" ",100)),100)),"\",REPT(" ",100)),100))</f>
        <v>W04R02.ribd25</v>
      </c>
      <c r="M37" s="4" t="str">
        <f t="shared" si="0"/>
        <v>W04R02</v>
      </c>
      <c r="N37" s="4" t="str">
        <f t="shared" si="1"/>
        <v>W04R02</v>
      </c>
    </row>
    <row r="38" spans="1:14" x14ac:dyDescent="0.3">
      <c r="L38" s="4" t="str">
        <f>TRIM(RIGHT(SUBSTITUTE(TRIM(RIGHT(SUBSTITUTE(Reference!B38,"/",REPT(" ",100)),100)),"\",REPT(" ",100)),100))</f>
        <v>W04R03.ribd25</v>
      </c>
      <c r="M38" s="4" t="str">
        <f t="shared" si="0"/>
        <v>W04R03</v>
      </c>
      <c r="N38" s="4" t="str">
        <f t="shared" si="1"/>
        <v>W04R03</v>
      </c>
    </row>
    <row r="39" spans="1:14" x14ac:dyDescent="0.3">
      <c r="L39" s="4" t="str">
        <f>TRIM(RIGHT(SUBSTITUTE(TRIM(RIGHT(SUBSTITUTE(Reference!B39,"/",REPT(" ",100)),100)),"\",REPT(" ",100)),100))</f>
        <v>W04R04.ribd25</v>
      </c>
      <c r="M39" s="4" t="str">
        <f t="shared" si="0"/>
        <v>W04R04</v>
      </c>
      <c r="N39" s="4" t="str">
        <f t="shared" si="1"/>
        <v>W04R04</v>
      </c>
    </row>
    <row r="40" spans="1:14" x14ac:dyDescent="0.3">
      <c r="L40" s="4" t="str">
        <f>TRIM(RIGHT(SUBSTITUTE(TRIM(RIGHT(SUBSTITUTE(Reference!B40,"/",REPT(" ",100)),100)),"\",REPT(" ",100)),100))</f>
        <v>W04R05.ribd25</v>
      </c>
      <c r="M40" s="4" t="str">
        <f t="shared" si="0"/>
        <v>W04R05</v>
      </c>
      <c r="N40" s="4" t="str">
        <f t="shared" si="1"/>
        <v>W04R05</v>
      </c>
    </row>
    <row r="41" spans="1:14" x14ac:dyDescent="0.3">
      <c r="L41" s="4" t="str">
        <f>TRIM(RIGHT(SUBSTITUTE(TRIM(RIGHT(SUBSTITUTE(Reference!B41,"/",REPT(" ",100)),100)),"\",REPT(" ",100)),100))</f>
        <v>W04R06.ribd25</v>
      </c>
      <c r="M41" s="4" t="str">
        <f t="shared" si="0"/>
        <v>W04R06</v>
      </c>
      <c r="N41" s="4" t="str">
        <f t="shared" si="1"/>
        <v>W04R06</v>
      </c>
    </row>
    <row r="42" spans="1:14" x14ac:dyDescent="0.3">
      <c r="L42" s="4" t="str">
        <f>TRIM(RIGHT(SUBSTITUTE(TRIM(RIGHT(SUBSTITUTE(Reference!B42,"/",REPT(" ",100)),100)),"\",REPT(" ",100)),100))</f>
        <v>W04R07.ribd25</v>
      </c>
      <c r="M42" s="4" t="str">
        <f t="shared" si="0"/>
        <v>W04R07</v>
      </c>
      <c r="N42" s="4" t="str">
        <f t="shared" si="1"/>
        <v>W04R07</v>
      </c>
    </row>
    <row r="43" spans="1:14" x14ac:dyDescent="0.3">
      <c r="L43" s="4" t="str">
        <f>TRIM(RIGHT(SUBSTITUTE(TRIM(RIGHT(SUBSTITUTE(Reference!B43,"/",REPT(" ",100)),100)),"\",REPT(" ",100)),100))</f>
        <v>W04R08.ribd25</v>
      </c>
      <c r="M43" s="4" t="str">
        <f t="shared" si="0"/>
        <v>W04R08</v>
      </c>
      <c r="N43" s="4" t="str">
        <f t="shared" si="1"/>
        <v>W04R08</v>
      </c>
    </row>
    <row r="44" spans="1:14" x14ac:dyDescent="0.3">
      <c r="L44" s="4" t="str">
        <f>TRIM(RIGHT(SUBSTITUTE(TRIM(RIGHT(SUBSTITUTE(Reference!B44,"/",REPT(" ",100)),100)),"\",REPT(" ",100)),100))</f>
        <v>W04R09.ribd25</v>
      </c>
      <c r="M44" s="4" t="str">
        <f t="shared" si="0"/>
        <v>W04R09</v>
      </c>
      <c r="N44" s="4" t="str">
        <f t="shared" si="1"/>
        <v>W04R09</v>
      </c>
    </row>
    <row r="45" spans="1:14" x14ac:dyDescent="0.3">
      <c r="L45" s="4" t="str">
        <f>TRIM(RIGHT(SUBSTITUTE(TRIM(RIGHT(SUBSTITUTE(Reference!B45,"/",REPT(" ",100)),100)),"\",REPT(" ",100)),100))</f>
        <v>W04R10.ribd25</v>
      </c>
      <c r="M45" s="4" t="str">
        <f t="shared" si="0"/>
        <v>W04R10</v>
      </c>
      <c r="N45" s="4" t="str">
        <f t="shared" si="1"/>
        <v>W04R10</v>
      </c>
    </row>
    <row r="46" spans="1:14" x14ac:dyDescent="0.3">
      <c r="L46" s="4" t="str">
        <f>TRIM(RIGHT(SUBSTITUTE(TRIM(RIGHT(SUBSTITUTE(Reference!B46,"/",REPT(" ",100)),100)),"\",REPT(" ",100)),100))</f>
        <v>W04R11.ribd25</v>
      </c>
      <c r="M46" s="4" t="str">
        <f t="shared" si="0"/>
        <v>W04R11</v>
      </c>
      <c r="N46" s="4" t="str">
        <f t="shared" si="1"/>
        <v>W04R11</v>
      </c>
    </row>
    <row r="47" spans="1:14" x14ac:dyDescent="0.3">
      <c r="L47" s="4" t="str">
        <f>TRIM(RIGHT(SUBSTITUTE(TRIM(RIGHT(SUBSTITUTE(Reference!B47,"/",REPT(" ",100)),100)),"\",REPT(" ",100)),100))</f>
        <v>W04R12.ribd25</v>
      </c>
      <c r="M47" s="4" t="str">
        <f t="shared" si="0"/>
        <v>W04R12</v>
      </c>
      <c r="N47" s="4" t="str">
        <f t="shared" si="1"/>
        <v>W04R12</v>
      </c>
    </row>
    <row r="48" spans="1:14" x14ac:dyDescent="0.3">
      <c r="L48" s="4" t="str">
        <f>TRIM(RIGHT(SUBSTITUTE(TRIM(RIGHT(SUBSTITUTE(Reference!B48,"/",REPT(" ",100)),100)),"\",REPT(" ",100)),100))</f>
        <v>W04R13.ribd25</v>
      </c>
      <c r="M48" s="4" t="str">
        <f t="shared" si="0"/>
        <v>W04R13</v>
      </c>
      <c r="N48" s="4" t="str">
        <f t="shared" si="1"/>
        <v>W04R13</v>
      </c>
    </row>
    <row r="49" spans="12:14" x14ac:dyDescent="0.3">
      <c r="L49" s="4" t="str">
        <f>TRIM(RIGHT(SUBSTITUTE(TRIM(RIGHT(SUBSTITUTE(Reference!B49,"/",REPT(" ",100)),100)),"\",REPT(" ",100)),100))</f>
        <v>W04R14.ribd25</v>
      </c>
      <c r="M49" s="4" t="str">
        <f t="shared" si="0"/>
        <v>W04R14</v>
      </c>
      <c r="N49" s="4" t="str">
        <f t="shared" si="1"/>
        <v>W04R14</v>
      </c>
    </row>
    <row r="50" spans="12:14" x14ac:dyDescent="0.3">
      <c r="L50" s="4" t="str">
        <f>TRIM(RIGHT(SUBSTITUTE(TRIM(RIGHT(SUBSTITUTE(Reference!B50,"/",REPT(" ",100)),100)),"\",REPT(" ",100)),100))</f>
        <v>W04R15.ribd25</v>
      </c>
      <c r="M50" s="4" t="str">
        <f t="shared" si="0"/>
        <v>W04R15</v>
      </c>
      <c r="N50" s="4" t="str">
        <f t="shared" si="1"/>
        <v>W04R15</v>
      </c>
    </row>
    <row r="51" spans="12:14" x14ac:dyDescent="0.3">
      <c r="L51" s="4" t="str">
        <f>TRIM(RIGHT(SUBSTITUTE(TRIM(RIGHT(SUBSTITUTE(Reference!B51,"/",REPT(" ",100)),100)),"\",REPT(" ",100)),100))</f>
        <v>W04R16.ribd25</v>
      </c>
      <c r="M51" s="4" t="str">
        <f t="shared" si="0"/>
        <v>W04R16</v>
      </c>
      <c r="N51" s="4" t="str">
        <f t="shared" si="1"/>
        <v>W04R16</v>
      </c>
    </row>
    <row r="52" spans="12:14" x14ac:dyDescent="0.3">
      <c r="L52" s="4" t="str">
        <f>TRIM(RIGHT(SUBSTITUTE(TRIM(RIGHT(SUBSTITUTE(Reference!B52,"/",REPT(" ",100)),100)),"\",REPT(" ",100)),100))</f>
        <v>W05R01.ribd25</v>
      </c>
      <c r="M52" s="4" t="str">
        <f t="shared" si="0"/>
        <v>W05R01</v>
      </c>
      <c r="N52" s="4" t="str">
        <f t="shared" si="1"/>
        <v>W05R01</v>
      </c>
    </row>
    <row r="53" spans="12:14" x14ac:dyDescent="0.3">
      <c r="L53" s="4" t="str">
        <f>TRIM(RIGHT(SUBSTITUTE(TRIM(RIGHT(SUBSTITUTE(Reference!B53,"/",REPT(" ",100)),100)),"\",REPT(" ",100)),100))</f>
        <v>W05R02.ribd25</v>
      </c>
      <c r="M53" s="4" t="str">
        <f t="shared" si="0"/>
        <v>W05R02</v>
      </c>
      <c r="N53" s="4" t="str">
        <f t="shared" si="1"/>
        <v>W05R02</v>
      </c>
    </row>
    <row r="54" spans="12:14" x14ac:dyDescent="0.3">
      <c r="L54" s="4" t="str">
        <f>TRIM(RIGHT(SUBSTITUTE(TRIM(RIGHT(SUBSTITUTE(Reference!B54,"/",REPT(" ",100)),100)),"\",REPT(" ",100)),100))</f>
        <v>W05R03.ribd25</v>
      </c>
      <c r="M54" s="4" t="str">
        <f t="shared" si="0"/>
        <v>W05R03</v>
      </c>
      <c r="N54" s="4" t="str">
        <f t="shared" si="1"/>
        <v>W05R03</v>
      </c>
    </row>
    <row r="55" spans="12:14" x14ac:dyDescent="0.3">
      <c r="L55" s="4" t="str">
        <f>TRIM(RIGHT(SUBSTITUTE(TRIM(RIGHT(SUBSTITUTE(Reference!B55,"/",REPT(" ",100)),100)),"\",REPT(" ",100)),100))</f>
        <v>W05R04.ribd25</v>
      </c>
      <c r="M55" s="4" t="str">
        <f t="shared" si="0"/>
        <v>W05R04</v>
      </c>
      <c r="N55" s="4" t="str">
        <f t="shared" si="1"/>
        <v>W05R04</v>
      </c>
    </row>
    <row r="56" spans="12:14" x14ac:dyDescent="0.3">
      <c r="L56" s="4" t="str">
        <f>TRIM(RIGHT(SUBSTITUTE(TRIM(RIGHT(SUBSTITUTE(Reference!B56,"/",REPT(" ",100)),100)),"\",REPT(" ",100)),100))</f>
        <v>W05R05.ribd25</v>
      </c>
      <c r="M56" s="4" t="str">
        <f t="shared" si="0"/>
        <v>W05R05</v>
      </c>
      <c r="N56" s="4" t="str">
        <f t="shared" si="1"/>
        <v>W05R05</v>
      </c>
    </row>
    <row r="57" spans="12:14" x14ac:dyDescent="0.3">
      <c r="L57" s="4" t="str">
        <f>TRIM(RIGHT(SUBSTITUTE(TRIM(RIGHT(SUBSTITUTE(Reference!B57,"/",REPT(" ",100)),100)),"\",REPT(" ",100)),100))</f>
        <v>W05R06.ribd25</v>
      </c>
      <c r="M57" s="4" t="str">
        <f t="shared" si="0"/>
        <v>W05R06</v>
      </c>
      <c r="N57" s="4" t="str">
        <f t="shared" si="1"/>
        <v>W05R06</v>
      </c>
    </row>
    <row r="58" spans="12:14" x14ac:dyDescent="0.3">
      <c r="L58" s="4" t="str">
        <f>TRIM(RIGHT(SUBSTITUTE(TRIM(RIGHT(SUBSTITUTE(Reference!B58,"/",REPT(" ",100)),100)),"\",REPT(" ",100)),100))</f>
        <v>W05R07.ribd25</v>
      </c>
      <c r="M58" s="4" t="str">
        <f t="shared" si="0"/>
        <v>W05R07</v>
      </c>
      <c r="N58" s="4" t="str">
        <f t="shared" si="1"/>
        <v>W05R07</v>
      </c>
    </row>
    <row r="59" spans="12:14" x14ac:dyDescent="0.3">
      <c r="L59" s="4" t="str">
        <f>TRIM(RIGHT(SUBSTITUTE(TRIM(RIGHT(SUBSTITUTE(Reference!B59,"/",REPT(" ",100)),100)),"\",REPT(" ",100)),100))</f>
        <v>W05R08.ribd25</v>
      </c>
      <c r="M59" s="4" t="str">
        <f t="shared" si="0"/>
        <v>W05R08</v>
      </c>
      <c r="N59" s="4" t="str">
        <f t="shared" si="1"/>
        <v>W05R08</v>
      </c>
    </row>
    <row r="60" spans="12:14" x14ac:dyDescent="0.3">
      <c r="L60" s="4" t="str">
        <f>TRIM(RIGHT(SUBSTITUTE(TRIM(RIGHT(SUBSTITUTE(Reference!B60,"/",REPT(" ",100)),100)),"\",REPT(" ",100)),100))</f>
        <v>W05R09.ribd25</v>
      </c>
      <c r="M60" s="4" t="str">
        <f t="shared" si="0"/>
        <v>W05R09</v>
      </c>
      <c r="N60" s="4" t="str">
        <f t="shared" si="1"/>
        <v>W05R09</v>
      </c>
    </row>
    <row r="61" spans="12:14" x14ac:dyDescent="0.3">
      <c r="L61" s="4" t="str">
        <f>TRIM(RIGHT(SUBSTITUTE(TRIM(RIGHT(SUBSTITUTE(Reference!B61,"/",REPT(" ",100)),100)),"\",REPT(" ",100)),100))</f>
        <v>W05R10.ribd25</v>
      </c>
      <c r="M61" s="4" t="str">
        <f t="shared" si="0"/>
        <v>W05R10</v>
      </c>
      <c r="N61" s="4" t="str">
        <f t="shared" si="1"/>
        <v>W05R10</v>
      </c>
    </row>
    <row r="62" spans="12:14" x14ac:dyDescent="0.3">
      <c r="L62" s="4" t="str">
        <f>TRIM(RIGHT(SUBSTITUTE(TRIM(RIGHT(SUBSTITUTE(Reference!B62,"/",REPT(" ",100)),100)),"\",REPT(" ",100)),100))</f>
        <v>W05R11.ribd25</v>
      </c>
      <c r="M62" s="4" t="str">
        <f t="shared" si="0"/>
        <v>W05R11</v>
      </c>
      <c r="N62" s="4" t="str">
        <f t="shared" si="1"/>
        <v>W05R11</v>
      </c>
    </row>
    <row r="63" spans="12:14" x14ac:dyDescent="0.3">
      <c r="L63" s="4" t="str">
        <f>TRIM(RIGHT(SUBSTITUTE(TRIM(RIGHT(SUBSTITUTE(Reference!B63,"/",REPT(" ",100)),100)),"\",REPT(" ",100)),100))</f>
        <v>W05R12.ribd25</v>
      </c>
      <c r="M63" s="4" t="str">
        <f t="shared" si="0"/>
        <v>W05R12</v>
      </c>
      <c r="N63" s="4" t="str">
        <f t="shared" si="1"/>
        <v>W05R12</v>
      </c>
    </row>
    <row r="64" spans="12:14" x14ac:dyDescent="0.3">
      <c r="L64" s="4" t="str">
        <f>TRIM(RIGHT(SUBSTITUTE(TRIM(RIGHT(SUBSTITUTE(Reference!B64,"/",REPT(" ",100)),100)),"\",REPT(" ",100)),100))</f>
        <v>W05R13.ribd25</v>
      </c>
      <c r="M64" s="4" t="str">
        <f t="shared" si="0"/>
        <v>W05R13</v>
      </c>
      <c r="N64" s="4" t="str">
        <f t="shared" si="1"/>
        <v>W05R13</v>
      </c>
    </row>
    <row r="65" spans="12:14" x14ac:dyDescent="0.3">
      <c r="L65" s="4" t="str">
        <f>TRIM(RIGHT(SUBSTITUTE(TRIM(RIGHT(SUBSTITUTE(Reference!B65,"/",REPT(" ",100)),100)),"\",REPT(" ",100)),100))</f>
        <v>W05R14.ribd25</v>
      </c>
      <c r="M65" s="4" t="str">
        <f t="shared" si="0"/>
        <v>W05R14</v>
      </c>
      <c r="N65" s="4" t="str">
        <f t="shared" si="1"/>
        <v>W05R14</v>
      </c>
    </row>
    <row r="66" spans="12:14" x14ac:dyDescent="0.3">
      <c r="L66" s="4" t="str">
        <f>TRIM(RIGHT(SUBSTITUTE(TRIM(RIGHT(SUBSTITUTE(Reference!B66,"/",REPT(" ",100)),100)),"\",REPT(" ",100)),100))</f>
        <v>W05R15.ribd25</v>
      </c>
      <c r="M66" s="4" t="str">
        <f t="shared" si="0"/>
        <v>W05R15</v>
      </c>
      <c r="N66" s="4" t="str">
        <f t="shared" si="1"/>
        <v>W05R15</v>
      </c>
    </row>
    <row r="67" spans="12:14" x14ac:dyDescent="0.3">
      <c r="L67" s="4" t="str">
        <f>TRIM(RIGHT(SUBSTITUTE(TRIM(RIGHT(SUBSTITUTE(Reference!B67,"/",REPT(" ",100)),100)),"\",REPT(" ",100)),100))</f>
        <v>W05R16.ribd25</v>
      </c>
      <c r="M67" s="4" t="str">
        <f t="shared" si="0"/>
        <v>W05R16</v>
      </c>
      <c r="N67" s="4" t="str">
        <f t="shared" si="1"/>
        <v>W05R16</v>
      </c>
    </row>
    <row r="68" spans="12:14" x14ac:dyDescent="0.3">
      <c r="L68" s="4" t="str">
        <f>TRIM(RIGHT(SUBSTITUTE(TRIM(RIGHT(SUBSTITUTE(Reference!B68,"/",REPT(" ",100)),100)),"\",REPT(" ",100)),100))</f>
        <v>W07R01.ribd25</v>
      </c>
      <c r="M68" s="4" t="str">
        <f t="shared" si="0"/>
        <v>W07R01</v>
      </c>
      <c r="N68" s="4" t="str">
        <f t="shared" si="1"/>
        <v>W07R01</v>
      </c>
    </row>
    <row r="69" spans="12:14" x14ac:dyDescent="0.3">
      <c r="L69" s="4" t="str">
        <f>TRIM(RIGHT(SUBSTITUTE(TRIM(RIGHT(SUBSTITUTE(Reference!B69,"/",REPT(" ",100)),100)),"\",REPT(" ",100)),100))</f>
        <v>W07R02.ribd25</v>
      </c>
      <c r="M69" s="4" t="str">
        <f t="shared" ref="M69:M132" si="2">TRIM(LEFT(SUBSTITUTE(L69,".",REPT(" ",100)),100))</f>
        <v>W07R02</v>
      </c>
      <c r="N69" s="4" t="str">
        <f t="shared" ref="N69:N132" si="3">M69</f>
        <v>W07R02</v>
      </c>
    </row>
    <row r="70" spans="12:14" x14ac:dyDescent="0.3">
      <c r="L70" s="4" t="str">
        <f>TRIM(RIGHT(SUBSTITUTE(TRIM(RIGHT(SUBSTITUTE(Reference!B70,"/",REPT(" ",100)),100)),"\",REPT(" ",100)),100))</f>
        <v>W07R03.ribd25</v>
      </c>
      <c r="M70" s="4" t="str">
        <f t="shared" si="2"/>
        <v>W07R03</v>
      </c>
      <c r="N70" s="4" t="str">
        <f t="shared" si="3"/>
        <v>W07R03</v>
      </c>
    </row>
    <row r="71" spans="12:14" x14ac:dyDescent="0.3">
      <c r="L71" s="4" t="str">
        <f>TRIM(RIGHT(SUBSTITUTE(TRIM(RIGHT(SUBSTITUTE(Reference!B71,"/",REPT(" ",100)),100)),"\",REPT(" ",100)),100))</f>
        <v>W07R04.ribd25</v>
      </c>
      <c r="M71" s="4" t="str">
        <f t="shared" si="2"/>
        <v>W07R04</v>
      </c>
      <c r="N71" s="4" t="str">
        <f t="shared" si="3"/>
        <v>W07R04</v>
      </c>
    </row>
    <row r="72" spans="12:14" x14ac:dyDescent="0.3">
      <c r="L72" s="4" t="str">
        <f>TRIM(RIGHT(SUBSTITUTE(TRIM(RIGHT(SUBSTITUTE(Reference!B72,"/",REPT(" ",100)),100)),"\",REPT(" ",100)),100))</f>
        <v>W07R05.ribd25</v>
      </c>
      <c r="M72" s="4" t="str">
        <f t="shared" si="2"/>
        <v>W07R05</v>
      </c>
      <c r="N72" s="4" t="str">
        <f t="shared" si="3"/>
        <v>W07R05</v>
      </c>
    </row>
    <row r="73" spans="12:14" x14ac:dyDescent="0.3">
      <c r="L73" s="4" t="str">
        <f>TRIM(RIGHT(SUBSTITUTE(TRIM(RIGHT(SUBSTITUTE(Reference!B73,"/",REPT(" ",100)),100)),"\",REPT(" ",100)),100))</f>
        <v>W07R06.ribd25</v>
      </c>
      <c r="M73" s="4" t="str">
        <f t="shared" si="2"/>
        <v>W07R06</v>
      </c>
      <c r="N73" s="4" t="str">
        <f t="shared" si="3"/>
        <v>W07R06</v>
      </c>
    </row>
    <row r="74" spans="12:14" x14ac:dyDescent="0.3">
      <c r="L74" s="4" t="str">
        <f>TRIM(RIGHT(SUBSTITUTE(TRIM(RIGHT(SUBSTITUTE(Reference!B74,"/",REPT(" ",100)),100)),"\",REPT(" ",100)),100))</f>
        <v>W07R07.ribd25</v>
      </c>
      <c r="M74" s="4" t="str">
        <f t="shared" si="2"/>
        <v>W07R07</v>
      </c>
      <c r="N74" s="4" t="str">
        <f t="shared" si="3"/>
        <v>W07R07</v>
      </c>
    </row>
    <row r="75" spans="12:14" x14ac:dyDescent="0.3">
      <c r="L75" s="4" t="str">
        <f>TRIM(RIGHT(SUBSTITUTE(TRIM(RIGHT(SUBSTITUTE(Reference!B75,"/",REPT(" ",100)),100)),"\",REPT(" ",100)),100))</f>
        <v>W07R08.ribd25</v>
      </c>
      <c r="M75" s="4" t="str">
        <f t="shared" si="2"/>
        <v>W07R08</v>
      </c>
      <c r="N75" s="4" t="str">
        <f t="shared" si="3"/>
        <v>W07R08</v>
      </c>
    </row>
    <row r="76" spans="12:14" x14ac:dyDescent="0.3">
      <c r="L76" s="4" t="str">
        <f>TRIM(RIGHT(SUBSTITUTE(TRIM(RIGHT(SUBSTITUTE(Reference!B76,"/",REPT(" ",100)),100)),"\",REPT(" ",100)),100))</f>
        <v>W07R09.ribd25</v>
      </c>
      <c r="M76" s="4" t="str">
        <f t="shared" si="2"/>
        <v>W07R09</v>
      </c>
      <c r="N76" s="4" t="str">
        <f t="shared" si="3"/>
        <v>W07R09</v>
      </c>
    </row>
    <row r="77" spans="12:14" x14ac:dyDescent="0.3">
      <c r="L77" s="4" t="str">
        <f>TRIM(RIGHT(SUBSTITUTE(TRIM(RIGHT(SUBSTITUTE(Reference!B77,"/",REPT(" ",100)),100)),"\",REPT(" ",100)),100))</f>
        <v>W07R10.ribd25</v>
      </c>
      <c r="M77" s="4" t="str">
        <f t="shared" si="2"/>
        <v>W07R10</v>
      </c>
      <c r="N77" s="4" t="str">
        <f t="shared" si="3"/>
        <v>W07R10</v>
      </c>
    </row>
    <row r="78" spans="12:14" x14ac:dyDescent="0.3">
      <c r="L78" s="4" t="str">
        <f>TRIM(RIGHT(SUBSTITUTE(TRIM(RIGHT(SUBSTITUTE(Reference!B78,"/",REPT(" ",100)),100)),"\",REPT(" ",100)),100))</f>
        <v>W07R11.ribd25</v>
      </c>
      <c r="M78" s="4" t="str">
        <f t="shared" si="2"/>
        <v>W07R11</v>
      </c>
      <c r="N78" s="4" t="str">
        <f t="shared" si="3"/>
        <v>W07R11</v>
      </c>
    </row>
    <row r="79" spans="12:14" x14ac:dyDescent="0.3">
      <c r="L79" s="4" t="str">
        <f>TRIM(RIGHT(SUBSTITUTE(TRIM(RIGHT(SUBSTITUTE(Reference!B79,"/",REPT(" ",100)),100)),"\",REPT(" ",100)),100))</f>
        <v>W07R12.ribd25</v>
      </c>
      <c r="M79" s="4" t="str">
        <f t="shared" si="2"/>
        <v>W07R12</v>
      </c>
      <c r="N79" s="4" t="str">
        <f t="shared" si="3"/>
        <v>W07R12</v>
      </c>
    </row>
    <row r="80" spans="12:14" x14ac:dyDescent="0.3">
      <c r="L80" s="4" t="str">
        <f>TRIM(RIGHT(SUBSTITUTE(TRIM(RIGHT(SUBSTITUTE(Reference!B80,"/",REPT(" ",100)),100)),"\",REPT(" ",100)),100))</f>
        <v>W07R13.ribd25</v>
      </c>
      <c r="M80" s="4" t="str">
        <f t="shared" si="2"/>
        <v>W07R13</v>
      </c>
      <c r="N80" s="4" t="str">
        <f t="shared" si="3"/>
        <v>W07R13</v>
      </c>
    </row>
    <row r="81" spans="12:14" x14ac:dyDescent="0.3">
      <c r="L81" s="4" t="str">
        <f>TRIM(RIGHT(SUBSTITUTE(TRIM(RIGHT(SUBSTITUTE(Reference!B81,"/",REPT(" ",100)),100)),"\",REPT(" ",100)),100))</f>
        <v>W07R14.ribd25</v>
      </c>
      <c r="M81" s="4" t="str">
        <f t="shared" si="2"/>
        <v>W07R14</v>
      </c>
      <c r="N81" s="4" t="str">
        <f t="shared" si="3"/>
        <v>W07R14</v>
      </c>
    </row>
    <row r="82" spans="12:14" x14ac:dyDescent="0.3">
      <c r="L82" s="4" t="str">
        <f>TRIM(RIGHT(SUBSTITUTE(TRIM(RIGHT(SUBSTITUTE(Reference!B82,"/",REPT(" ",100)),100)),"\",REPT(" ",100)),100))</f>
        <v>W07R15.ribd25</v>
      </c>
      <c r="M82" s="4" t="str">
        <f t="shared" si="2"/>
        <v>W07R15</v>
      </c>
      <c r="N82" s="4" t="str">
        <f t="shared" si="3"/>
        <v>W07R15</v>
      </c>
    </row>
    <row r="83" spans="12:14" x14ac:dyDescent="0.3">
      <c r="L83" s="4" t="str">
        <f>TRIM(RIGHT(SUBSTITUTE(TRIM(RIGHT(SUBSTITUTE(Reference!B83,"/",REPT(" ",100)),100)),"\",REPT(" ",100)),100))</f>
        <v>W07R16.ribd25</v>
      </c>
      <c r="M83" s="4" t="str">
        <f t="shared" si="2"/>
        <v>W07R16</v>
      </c>
      <c r="N83" s="4" t="str">
        <f t="shared" si="3"/>
        <v>W07R16</v>
      </c>
    </row>
    <row r="84" spans="12:14" x14ac:dyDescent="0.3">
      <c r="L84" s="4" t="str">
        <f>TRIM(RIGHT(SUBSTITUTE(TRIM(RIGHT(SUBSTITUTE(Reference!B84,"/",REPT(" ",100)),100)),"\",REPT(" ",100)),100))</f>
        <v>W07R17.ribd25</v>
      </c>
      <c r="M84" s="4" t="str">
        <f t="shared" si="2"/>
        <v>W07R17</v>
      </c>
      <c r="N84" s="4" t="str">
        <f t="shared" si="3"/>
        <v>W07R17</v>
      </c>
    </row>
    <row r="85" spans="12:14" x14ac:dyDescent="0.3">
      <c r="L85" s="4" t="str">
        <f>TRIM(RIGHT(SUBSTITUTE(TRIM(RIGHT(SUBSTITUTE(Reference!B85,"/",REPT(" ",100)),100)),"\",REPT(" ",100)),100))</f>
        <v>W07R18.ribd25</v>
      </c>
      <c r="M85" s="4" t="str">
        <f t="shared" si="2"/>
        <v>W07R18</v>
      </c>
      <c r="N85" s="4" t="str">
        <f t="shared" si="3"/>
        <v>W07R18</v>
      </c>
    </row>
    <row r="86" spans="12:14" x14ac:dyDescent="0.3">
      <c r="L86" s="4" t="str">
        <f>TRIM(RIGHT(SUBSTITUTE(TRIM(RIGHT(SUBSTITUTE(Reference!B86,"/",REPT(" ",100)),100)),"\",REPT(" ",100)),100))</f>
        <v>W07R19.ribd25</v>
      </c>
      <c r="M86" s="4" t="str">
        <f t="shared" si="2"/>
        <v>W07R19</v>
      </c>
      <c r="N86" s="4" t="str">
        <f t="shared" si="3"/>
        <v>W07R19</v>
      </c>
    </row>
    <row r="87" spans="12:14" x14ac:dyDescent="0.3">
      <c r="L87" s="4" t="str">
        <f>TRIM(RIGHT(SUBSTITUTE(TRIM(RIGHT(SUBSTITUTE(Reference!B87,"/",REPT(" ",100)),100)),"\",REPT(" ",100)),100))</f>
        <v>W07R20.ribd25</v>
      </c>
      <c r="M87" s="4" t="str">
        <f t="shared" si="2"/>
        <v>W07R20</v>
      </c>
      <c r="N87" s="4" t="str">
        <f t="shared" si="3"/>
        <v>W07R20</v>
      </c>
    </row>
    <row r="88" spans="12:14" x14ac:dyDescent="0.3">
      <c r="L88" s="4" t="str">
        <f>TRIM(RIGHT(SUBSTITUTE(TRIM(RIGHT(SUBSTITUTE(Reference!B88,"/",REPT(" ",100)),100)),"\",REPT(" ",100)),100))</f>
        <v>W08R01.ribd25</v>
      </c>
      <c r="M88" s="4" t="str">
        <f t="shared" si="2"/>
        <v>W08R01</v>
      </c>
      <c r="N88" s="4" t="str">
        <f t="shared" si="3"/>
        <v>W08R01</v>
      </c>
    </row>
    <row r="89" spans="12:14" x14ac:dyDescent="0.3">
      <c r="L89" s="4" t="str">
        <f>TRIM(RIGHT(SUBSTITUTE(TRIM(RIGHT(SUBSTITUTE(Reference!B89,"/",REPT(" ",100)),100)),"\",REPT(" ",100)),100))</f>
        <v>W08R02.ribd25</v>
      </c>
      <c r="M89" s="4" t="str">
        <f t="shared" si="2"/>
        <v>W08R02</v>
      </c>
      <c r="N89" s="4" t="str">
        <f t="shared" si="3"/>
        <v>W08R02</v>
      </c>
    </row>
    <row r="90" spans="12:14" x14ac:dyDescent="0.3">
      <c r="L90" s="4" t="str">
        <f>TRIM(RIGHT(SUBSTITUTE(TRIM(RIGHT(SUBSTITUTE(Reference!B90,"/",REPT(" ",100)),100)),"\",REPT(" ",100)),100))</f>
        <v>W08R03.ribd25</v>
      </c>
      <c r="M90" s="4" t="str">
        <f t="shared" si="2"/>
        <v>W08R03</v>
      </c>
      <c r="N90" s="4" t="str">
        <f t="shared" si="3"/>
        <v>W08R03</v>
      </c>
    </row>
    <row r="91" spans="12:14" x14ac:dyDescent="0.3">
      <c r="L91" s="4" t="str">
        <f>TRIM(RIGHT(SUBSTITUTE(TRIM(RIGHT(SUBSTITUTE(Reference!B91,"/",REPT(" ",100)),100)),"\",REPT(" ",100)),100))</f>
        <v>W08R04.ribd25</v>
      </c>
      <c r="M91" s="4" t="str">
        <f t="shared" si="2"/>
        <v>W08R04</v>
      </c>
      <c r="N91" s="4" t="str">
        <f t="shared" si="3"/>
        <v>W08R04</v>
      </c>
    </row>
    <row r="92" spans="12:14" x14ac:dyDescent="0.3">
      <c r="L92" s="4" t="str">
        <f>TRIM(RIGHT(SUBSTITUTE(TRIM(RIGHT(SUBSTITUTE(Reference!B92,"/",REPT(" ",100)),100)),"\",REPT(" ",100)),100))</f>
        <v>W08R05.ribd25</v>
      </c>
      <c r="M92" s="4" t="str">
        <f t="shared" si="2"/>
        <v>W08R05</v>
      </c>
      <c r="N92" s="4" t="str">
        <f t="shared" si="3"/>
        <v>W08R05</v>
      </c>
    </row>
    <row r="93" spans="12:14" x14ac:dyDescent="0.3">
      <c r="L93" s="4" t="str">
        <f>TRIM(RIGHT(SUBSTITUTE(TRIM(RIGHT(SUBSTITUTE(Reference!B93,"/",REPT(" ",100)),100)),"\",REPT(" ",100)),100))</f>
        <v>W08R06.ribd25</v>
      </c>
      <c r="M93" s="4" t="str">
        <f t="shared" si="2"/>
        <v>W08R06</v>
      </c>
      <c r="N93" s="4" t="str">
        <f t="shared" si="3"/>
        <v>W08R06</v>
      </c>
    </row>
    <row r="94" spans="12:14" x14ac:dyDescent="0.3">
      <c r="L94" s="4" t="str">
        <f>TRIM(RIGHT(SUBSTITUTE(TRIM(RIGHT(SUBSTITUTE(Reference!B94,"/",REPT(" ",100)),100)),"\",REPT(" ",100)),100))</f>
        <v>W08R07.ribd25</v>
      </c>
      <c r="M94" s="4" t="str">
        <f t="shared" si="2"/>
        <v>W08R07</v>
      </c>
      <c r="N94" s="4" t="str">
        <f t="shared" si="3"/>
        <v>W08R07</v>
      </c>
    </row>
    <row r="95" spans="12:14" x14ac:dyDescent="0.3">
      <c r="L95" s="4" t="str">
        <f>TRIM(RIGHT(SUBSTITUTE(TRIM(RIGHT(SUBSTITUTE(Reference!B95,"/",REPT(" ",100)),100)),"\",REPT(" ",100)),100))</f>
        <v>W08R08.ribd25</v>
      </c>
      <c r="M95" s="4" t="str">
        <f t="shared" si="2"/>
        <v>W08R08</v>
      </c>
      <c r="N95" s="4" t="str">
        <f t="shared" si="3"/>
        <v>W08R08</v>
      </c>
    </row>
    <row r="96" spans="12:14" x14ac:dyDescent="0.3">
      <c r="L96" s="4" t="str">
        <f>TRIM(RIGHT(SUBSTITUTE(TRIM(RIGHT(SUBSTITUTE(Reference!B96,"/",REPT(" ",100)),100)),"\",REPT(" ",100)),100))</f>
        <v>W08R09.ribd25</v>
      </c>
      <c r="M96" s="4" t="str">
        <f t="shared" si="2"/>
        <v>W08R09</v>
      </c>
      <c r="N96" s="4" t="str">
        <f t="shared" si="3"/>
        <v>W08R09</v>
      </c>
    </row>
    <row r="97" spans="12:14" x14ac:dyDescent="0.3">
      <c r="L97" s="4" t="str">
        <f>TRIM(RIGHT(SUBSTITUTE(TRIM(RIGHT(SUBSTITUTE(Reference!B97,"/",REPT(" ",100)),100)),"\",REPT(" ",100)),100))</f>
        <v>W08R10.ribd25</v>
      </c>
      <c r="M97" s="4" t="str">
        <f t="shared" si="2"/>
        <v>W08R10</v>
      </c>
      <c r="N97" s="4" t="str">
        <f t="shared" si="3"/>
        <v>W08R10</v>
      </c>
    </row>
    <row r="98" spans="12:14" x14ac:dyDescent="0.3">
      <c r="L98" s="4" t="str">
        <f>TRIM(RIGHT(SUBSTITUTE(TRIM(RIGHT(SUBSTITUTE(Reference!B98,"/",REPT(" ",100)),100)),"\",REPT(" ",100)),100))</f>
        <v>W09R01.ribd25</v>
      </c>
      <c r="M98" s="4" t="str">
        <f t="shared" si="2"/>
        <v>W09R01</v>
      </c>
      <c r="N98" s="4" t="str">
        <f t="shared" si="3"/>
        <v>W09R01</v>
      </c>
    </row>
    <row r="99" spans="12:14" x14ac:dyDescent="0.3">
      <c r="L99" s="4" t="str">
        <f>TRIM(RIGHT(SUBSTITUTE(TRIM(RIGHT(SUBSTITUTE(Reference!B99,"/",REPT(" ",100)),100)),"\",REPT(" ",100)),100))</f>
        <v>W09R02.ribd25</v>
      </c>
      <c r="M99" s="4" t="str">
        <f t="shared" si="2"/>
        <v>W09R02</v>
      </c>
      <c r="N99" s="4" t="str">
        <f t="shared" si="3"/>
        <v>W09R02</v>
      </c>
    </row>
    <row r="100" spans="12:14" x14ac:dyDescent="0.3">
      <c r="L100" s="4" t="str">
        <f>TRIM(RIGHT(SUBSTITUTE(TRIM(RIGHT(SUBSTITUTE(Reference!B100,"/",REPT(" ",100)),100)),"\",REPT(" ",100)),100))</f>
        <v>W09R02.ribd25</v>
      </c>
      <c r="M100" s="4" t="str">
        <f t="shared" si="2"/>
        <v>W09R02</v>
      </c>
      <c r="N100" s="4" t="str">
        <f t="shared" si="3"/>
        <v>W09R02</v>
      </c>
    </row>
    <row r="101" spans="12:14" x14ac:dyDescent="0.3">
      <c r="L101" s="4" t="str">
        <f>TRIM(RIGHT(SUBSTITUTE(TRIM(RIGHT(SUBSTITUTE(Reference!B101,"/",REPT(" ",100)),100)),"\",REPT(" ",100)),100))</f>
        <v>W09R02.ribd25</v>
      </c>
      <c r="M101" s="4" t="str">
        <f t="shared" si="2"/>
        <v>W09R02</v>
      </c>
      <c r="N101" s="4" t="str">
        <f t="shared" si="3"/>
        <v>W09R02</v>
      </c>
    </row>
    <row r="102" spans="12:14" x14ac:dyDescent="0.3">
      <c r="L102" s="4" t="str">
        <f>TRIM(RIGHT(SUBSTITUTE(TRIM(RIGHT(SUBSTITUTE(Reference!B102,"/",REPT(" ",100)),100)),"\",REPT(" ",100)),100))</f>
        <v>W09R02.ribd25</v>
      </c>
      <c r="M102" s="4" t="str">
        <f t="shared" si="2"/>
        <v>W09R02</v>
      </c>
      <c r="N102" s="4" t="str">
        <f t="shared" si="3"/>
        <v>W09R02</v>
      </c>
    </row>
    <row r="103" spans="12:14" x14ac:dyDescent="0.3">
      <c r="L103" s="4" t="str">
        <f>TRIM(RIGHT(SUBSTITUTE(TRIM(RIGHT(SUBSTITUTE(Reference!B103,"/",REPT(" ",100)),100)),"\",REPT(" ",100)),100))</f>
        <v>W09R02.ribd25</v>
      </c>
      <c r="M103" s="4" t="str">
        <f t="shared" si="2"/>
        <v>W09R02</v>
      </c>
      <c r="N103" s="4" t="str">
        <f t="shared" si="3"/>
        <v>W09R02</v>
      </c>
    </row>
    <row r="104" spans="12:14" x14ac:dyDescent="0.3">
      <c r="L104" s="4" t="str">
        <f>TRIM(RIGHT(SUBSTITUTE(TRIM(RIGHT(SUBSTITUTE(Reference!B104,"/",REPT(" ",100)),100)),"\",REPT(" ",100)),100))</f>
        <v>W09R06.ribd25</v>
      </c>
      <c r="M104" s="4" t="str">
        <f t="shared" si="2"/>
        <v>W09R06</v>
      </c>
      <c r="N104" s="4" t="str">
        <f t="shared" si="3"/>
        <v>W09R06</v>
      </c>
    </row>
    <row r="105" spans="12:14" x14ac:dyDescent="0.3">
      <c r="L105" s="4" t="str">
        <f>TRIM(RIGHT(SUBSTITUTE(TRIM(RIGHT(SUBSTITUTE(Reference!B105,"/",REPT(" ",100)),100)),"\",REPT(" ",100)),100))</f>
        <v>W09R07.ribd25</v>
      </c>
      <c r="M105" s="4" t="str">
        <f t="shared" si="2"/>
        <v>W09R07</v>
      </c>
      <c r="N105" s="4" t="str">
        <f t="shared" si="3"/>
        <v>W09R07</v>
      </c>
    </row>
    <row r="106" spans="12:14" x14ac:dyDescent="0.3">
      <c r="L106" s="4" t="str">
        <f>TRIM(RIGHT(SUBSTITUTE(TRIM(RIGHT(SUBSTITUTE(Reference!B106,"/",REPT(" ",100)),100)),"\",REPT(" ",100)),100))</f>
        <v>W09R07.ribd25</v>
      </c>
      <c r="M106" s="4" t="str">
        <f t="shared" si="2"/>
        <v>W09R07</v>
      </c>
      <c r="N106" s="4" t="str">
        <f t="shared" si="3"/>
        <v>W09R07</v>
      </c>
    </row>
    <row r="107" spans="12:14" x14ac:dyDescent="0.3">
      <c r="L107" s="4" t="str">
        <f>TRIM(RIGHT(SUBSTITUTE(TRIM(RIGHT(SUBSTITUTE(Reference!B107,"/",REPT(" ",100)),100)),"\",REPT(" ",100)),100))</f>
        <v>W09R07.ribd25</v>
      </c>
      <c r="M107" s="4" t="str">
        <f t="shared" si="2"/>
        <v>W09R07</v>
      </c>
      <c r="N107" s="4" t="str">
        <f t="shared" si="3"/>
        <v>W09R07</v>
      </c>
    </row>
    <row r="108" spans="12:14" x14ac:dyDescent="0.3">
      <c r="L108" s="4" t="str">
        <f>TRIM(RIGHT(SUBSTITUTE(TRIM(RIGHT(SUBSTITUTE(Reference!B108,"/",REPT(" ",100)),100)),"\",REPT(" ",100)),100))</f>
        <v>W09R07.ribd25</v>
      </c>
      <c r="M108" s="4" t="str">
        <f t="shared" si="2"/>
        <v>W09R07</v>
      </c>
      <c r="N108" s="4" t="str">
        <f t="shared" si="3"/>
        <v>W09R07</v>
      </c>
    </row>
    <row r="109" spans="12:14" x14ac:dyDescent="0.3">
      <c r="L109" s="4" t="str">
        <f>TRIM(RIGHT(SUBSTITUTE(TRIM(RIGHT(SUBSTITUTE(Reference!B109,"/",REPT(" ",100)),100)),"\",REPT(" ",100)),100))</f>
        <v>W09R07.ribd25</v>
      </c>
      <c r="M109" s="4" t="str">
        <f t="shared" si="2"/>
        <v>W09R07</v>
      </c>
      <c r="N109" s="4" t="str">
        <f t="shared" si="3"/>
        <v>W09R07</v>
      </c>
    </row>
    <row r="110" spans="12:14" x14ac:dyDescent="0.3">
      <c r="L110" s="4" t="str">
        <f>TRIM(RIGHT(SUBSTITUTE(TRIM(RIGHT(SUBSTITUTE(Reference!B110,"/",REPT(" ",100)),100)),"\",REPT(" ",100)),100))</f>
        <v>W12R02.ribd25</v>
      </c>
      <c r="M110" s="4" t="str">
        <f t="shared" si="2"/>
        <v>W12R02</v>
      </c>
      <c r="N110" s="4" t="str">
        <f t="shared" si="3"/>
        <v>W12R02</v>
      </c>
    </row>
    <row r="111" spans="12:14" x14ac:dyDescent="0.3">
      <c r="L111" s="4" t="str">
        <f>TRIM(RIGHT(SUBSTITUTE(TRIM(RIGHT(SUBSTITUTE(Reference!B111,"/",REPT(" ",100)),100)),"\",REPT(" ",100)),100))</f>
        <v>W12R03.ribd25</v>
      </c>
      <c r="M111" s="4" t="str">
        <f t="shared" si="2"/>
        <v>W12R03</v>
      </c>
      <c r="N111" s="4" t="str">
        <f t="shared" si="3"/>
        <v>W12R03</v>
      </c>
    </row>
    <row r="112" spans="12:14" x14ac:dyDescent="0.3">
      <c r="L112" s="4" t="str">
        <f>TRIM(RIGHT(SUBSTITUTE(TRIM(RIGHT(SUBSTITUTE(Reference!B112,"/",REPT(" ",100)),100)),"\",REPT(" ",100)),100))</f>
        <v>W12R04.ribd25</v>
      </c>
      <c r="M112" s="4" t="str">
        <f t="shared" si="2"/>
        <v>W12R04</v>
      </c>
      <c r="N112" s="4" t="str">
        <f t="shared" si="3"/>
        <v>W12R04</v>
      </c>
    </row>
    <row r="113" spans="12:14" x14ac:dyDescent="0.3">
      <c r="L113" s="4" t="str">
        <f>TRIM(RIGHT(SUBSTITUTE(TRIM(RIGHT(SUBSTITUTE(Reference!B113,"/",REPT(" ",100)),100)),"\",REPT(" ",100)),100))</f>
        <v>W12R05.ribd25</v>
      </c>
      <c r="M113" s="4" t="str">
        <f t="shared" si="2"/>
        <v>W12R05</v>
      </c>
      <c r="N113" s="4" t="str">
        <f t="shared" si="3"/>
        <v>W12R05</v>
      </c>
    </row>
    <row r="114" spans="12:14" x14ac:dyDescent="0.3">
      <c r="L114" s="4" t="str">
        <f>TRIM(RIGHT(SUBSTITUTE(TRIM(RIGHT(SUBSTITUTE(Reference!B114,"/",REPT(" ",100)),100)),"\",REPT(" ",100)),100))</f>
        <v>W12R06.ribd25</v>
      </c>
      <c r="M114" s="4" t="str">
        <f t="shared" si="2"/>
        <v>W12R06</v>
      </c>
      <c r="N114" s="4" t="str">
        <f t="shared" si="3"/>
        <v>W12R06</v>
      </c>
    </row>
    <row r="115" spans="12:14" x14ac:dyDescent="0.3">
      <c r="L115" s="4" t="str">
        <f>TRIM(RIGHT(SUBSTITUTE(TRIM(RIGHT(SUBSTITUTE(Reference!B115,"/",REPT(" ",100)),100)),"\",REPT(" ",100)),100))</f>
        <v>W12R07.ribd25</v>
      </c>
      <c r="M115" s="4" t="str">
        <f t="shared" si="2"/>
        <v>W12R07</v>
      </c>
      <c r="N115" s="4" t="str">
        <f t="shared" si="3"/>
        <v>W12R07</v>
      </c>
    </row>
    <row r="116" spans="12:14" x14ac:dyDescent="0.3">
      <c r="L116" s="4" t="str">
        <f>TRIM(RIGHT(SUBSTITUTE(TRIM(RIGHT(SUBSTITUTE(Reference!B116,"/",REPT(" ",100)),100)),"\",REPT(" ",100)),100))</f>
        <v>W12R08.ribd25</v>
      </c>
      <c r="M116" s="4" t="str">
        <f t="shared" si="2"/>
        <v>W12R08</v>
      </c>
      <c r="N116" s="4" t="str">
        <f t="shared" si="3"/>
        <v>W12R08</v>
      </c>
    </row>
    <row r="117" spans="12:14" x14ac:dyDescent="0.3">
      <c r="L117" s="4" t="str">
        <f>TRIM(RIGHT(SUBSTITUTE(TRIM(RIGHT(SUBSTITUTE(Reference!B117,"/",REPT(" ",100)),100)),"\",REPT(" ",100)),100))</f>
        <v>W12R09.ribd25</v>
      </c>
      <c r="M117" s="4" t="str">
        <f t="shared" si="2"/>
        <v>W12R09</v>
      </c>
      <c r="N117" s="4" t="str">
        <f t="shared" si="3"/>
        <v>W12R09</v>
      </c>
    </row>
    <row r="118" spans="12:14" x14ac:dyDescent="0.3">
      <c r="L118" s="4" t="str">
        <f>TRIM(RIGHT(SUBSTITUTE(TRIM(RIGHT(SUBSTITUTE(Reference!B118,"/",REPT(" ",100)),100)),"\",REPT(" ",100)),100))</f>
        <v>W12R10.ribd25</v>
      </c>
      <c r="M118" s="4" t="str">
        <f t="shared" si="2"/>
        <v>W12R10</v>
      </c>
      <c r="N118" s="4" t="str">
        <f t="shared" si="3"/>
        <v>W12R10</v>
      </c>
    </row>
    <row r="119" spans="12:14" x14ac:dyDescent="0.3">
      <c r="L119" s="4" t="str">
        <f>TRIM(RIGHT(SUBSTITUTE(TRIM(RIGHT(SUBSTITUTE(Reference!B119,"/",REPT(" ",100)),100)),"\",REPT(" ",100)),100))</f>
        <v>W13R03.ribd25</v>
      </c>
      <c r="M119" s="4" t="str">
        <f t="shared" si="2"/>
        <v>W13R03</v>
      </c>
      <c r="N119" s="4" t="str">
        <f t="shared" si="3"/>
        <v>W13R03</v>
      </c>
    </row>
    <row r="120" spans="12:14" x14ac:dyDescent="0.3">
      <c r="L120" s="4" t="str">
        <f>TRIM(RIGHT(SUBSTITUTE(TRIM(RIGHT(SUBSTITUTE(Reference!B120,"/",REPT(" ",100)),100)),"\",REPT(" ",100)),100))</f>
        <v>W13R04.ribd25</v>
      </c>
      <c r="M120" s="4" t="str">
        <f t="shared" si="2"/>
        <v>W13R04</v>
      </c>
      <c r="N120" s="4" t="str">
        <f t="shared" si="3"/>
        <v>W13R04</v>
      </c>
    </row>
    <row r="121" spans="12:14" x14ac:dyDescent="0.3">
      <c r="L121" s="4" t="str">
        <f>TRIM(RIGHT(SUBSTITUTE(TRIM(RIGHT(SUBSTITUTE(Reference!B121,"/",REPT(" ",100)),100)),"\",REPT(" ",100)),100))</f>
        <v>W13R07.ribd25</v>
      </c>
      <c r="M121" s="4" t="str">
        <f t="shared" si="2"/>
        <v>W13R07</v>
      </c>
      <c r="N121" s="4" t="str">
        <f t="shared" si="3"/>
        <v>W13R07</v>
      </c>
    </row>
    <row r="122" spans="12:14" x14ac:dyDescent="0.3">
      <c r="L122" s="4" t="str">
        <f>TRIM(RIGHT(SUBSTITUTE(TRIM(RIGHT(SUBSTITUTE(Reference!B122,"/",REPT(" ",100)),100)),"\",REPT(" ",100)),100))</f>
        <v>W13R08.ribd25</v>
      </c>
      <c r="M122" s="4" t="str">
        <f t="shared" si="2"/>
        <v>W13R08</v>
      </c>
      <c r="N122" s="4" t="str">
        <f t="shared" si="3"/>
        <v>W13R08</v>
      </c>
    </row>
    <row r="123" spans="12:14" x14ac:dyDescent="0.3">
      <c r="L123" s="4" t="str">
        <f>TRIM(RIGHT(SUBSTITUTE(TRIM(RIGHT(SUBSTITUTE(Reference!B123,"/",REPT(" ",100)),100)),"\",REPT(" ",100)),100))</f>
        <v>W13R09.ribd25</v>
      </c>
      <c r="M123" s="4" t="str">
        <f t="shared" si="2"/>
        <v>W13R09</v>
      </c>
      <c r="N123" s="4" t="str">
        <f t="shared" si="3"/>
        <v>W13R09</v>
      </c>
    </row>
    <row r="124" spans="12:14" x14ac:dyDescent="0.3">
      <c r="L124" s="4" t="str">
        <f>TRIM(RIGHT(SUBSTITUTE(TRIM(RIGHT(SUBSTITUTE(Reference!B124,"/",REPT(" ",100)),100)),"\",REPT(" ",100)),100))</f>
        <v>W13R10.ribd25</v>
      </c>
      <c r="M124" s="4" t="str">
        <f t="shared" si="2"/>
        <v>W13R10</v>
      </c>
      <c r="N124" s="4" t="str">
        <f t="shared" si="3"/>
        <v>W13R10</v>
      </c>
    </row>
    <row r="125" spans="12:14" x14ac:dyDescent="0.3">
      <c r="L125" s="4" t="str">
        <f>TRIM(RIGHT(SUBSTITUTE(TRIM(RIGHT(SUBSTITUTE(Reference!B125,"/",REPT(" ",100)),100)),"\",REPT(" ",100)),100))</f>
        <v>W14R01.ribd25</v>
      </c>
      <c r="M125" s="4" t="str">
        <f t="shared" si="2"/>
        <v>W14R01</v>
      </c>
      <c r="N125" s="4" t="str">
        <f t="shared" si="3"/>
        <v>W14R01</v>
      </c>
    </row>
    <row r="126" spans="12:14" x14ac:dyDescent="0.3">
      <c r="L126" s="4" t="str">
        <f>TRIM(RIGHT(SUBSTITUTE(TRIM(RIGHT(SUBSTITUTE(Reference!B126,"/",REPT(" ",100)),100)),"\",REPT(" ",100)),100))</f>
        <v>W14R02.ribd25</v>
      </c>
      <c r="M126" s="4" t="str">
        <f t="shared" si="2"/>
        <v>W14R02</v>
      </c>
      <c r="N126" s="4" t="str">
        <f t="shared" si="3"/>
        <v>W14R02</v>
      </c>
    </row>
    <row r="127" spans="12:14" x14ac:dyDescent="0.3">
      <c r="L127" s="4" t="str">
        <f>TRIM(RIGHT(SUBSTITUTE(TRIM(RIGHT(SUBSTITUTE(Reference!B127,"/",REPT(" ",100)),100)),"\",REPT(" ",100)),100))</f>
        <v>W14R03.ribd25</v>
      </c>
      <c r="M127" s="4" t="str">
        <f t="shared" si="2"/>
        <v>W14R03</v>
      </c>
      <c r="N127" s="4" t="str">
        <f t="shared" si="3"/>
        <v>W14R03</v>
      </c>
    </row>
    <row r="128" spans="12:14" x14ac:dyDescent="0.3">
      <c r="L128" s="4" t="str">
        <f>TRIM(RIGHT(SUBSTITUTE(TRIM(RIGHT(SUBSTITUTE(Reference!B128,"/",REPT(" ",100)),100)),"\",REPT(" ",100)),100))</f>
        <v>W14R04.ribd25</v>
      </c>
      <c r="M128" s="4" t="str">
        <f t="shared" si="2"/>
        <v>W14R04</v>
      </c>
      <c r="N128" s="4" t="str">
        <f t="shared" si="3"/>
        <v>W14R04</v>
      </c>
    </row>
    <row r="129" spans="12:14" x14ac:dyDescent="0.3">
      <c r="L129" s="4" t="str">
        <f>TRIM(RIGHT(SUBSTITUTE(TRIM(RIGHT(SUBSTITUTE(Reference!B129,"/",REPT(" ",100)),100)),"\",REPT(" ",100)),100))</f>
        <v>W14R05.ribd25</v>
      </c>
      <c r="M129" s="4" t="str">
        <f t="shared" si="2"/>
        <v>W14R05</v>
      </c>
      <c r="N129" s="4" t="str">
        <f t="shared" si="3"/>
        <v>W14R05</v>
      </c>
    </row>
    <row r="130" spans="12:14" x14ac:dyDescent="0.3">
      <c r="L130" s="4" t="str">
        <f>TRIM(RIGHT(SUBSTITUTE(TRIM(RIGHT(SUBSTITUTE(Reference!B130,"/",REPT(" ",100)),100)),"\",REPT(" ",100)),100))</f>
        <v>W14R06.ribd25</v>
      </c>
      <c r="M130" s="4" t="str">
        <f t="shared" si="2"/>
        <v>W14R06</v>
      </c>
      <c r="N130" s="4" t="str">
        <f t="shared" si="3"/>
        <v>W14R06</v>
      </c>
    </row>
    <row r="131" spans="12:14" x14ac:dyDescent="0.3">
      <c r="L131" s="4" t="str">
        <f>TRIM(RIGHT(SUBSTITUTE(TRIM(RIGHT(SUBSTITUTE(Reference!B131,"/",REPT(" ",100)),100)),"\",REPT(" ",100)),100))</f>
        <v>W14R07.ribd25</v>
      </c>
      <c r="M131" s="4" t="str">
        <f t="shared" si="2"/>
        <v>W14R07</v>
      </c>
      <c r="N131" s="4" t="str">
        <f t="shared" si="3"/>
        <v>W14R07</v>
      </c>
    </row>
    <row r="132" spans="12:14" x14ac:dyDescent="0.3">
      <c r="L132" s="4" t="str">
        <f>TRIM(RIGHT(SUBSTITUTE(TRIM(RIGHT(SUBSTITUTE(Reference!B132,"/",REPT(" ",100)),100)),"\",REPT(" ",100)),100))</f>
        <v>W14R08.ribd25</v>
      </c>
      <c r="M132" s="4" t="str">
        <f t="shared" si="2"/>
        <v>W14R08</v>
      </c>
      <c r="N132" s="4" t="str">
        <f t="shared" si="3"/>
        <v>W14R08</v>
      </c>
    </row>
    <row r="133" spans="12:14" x14ac:dyDescent="0.3">
      <c r="L133" s="4" t="str">
        <f>TRIM(RIGHT(SUBSTITUTE(TRIM(RIGHT(SUBSTITUTE(Reference!B133,"/",REPT("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TRIM(RIGHT(SUBSTITUTE(TRIM(RIGHT(SUBSTITUTE(Reference!B134,"/",REPT(" ",100)),100)),"\",REPT(" ",100)),100))</f>
        <v>W14R10.ribd25</v>
      </c>
      <c r="M134" s="4" t="str">
        <f t="shared" si="4"/>
        <v>W14R10</v>
      </c>
      <c r="N134" s="4" t="str">
        <f t="shared" si="5"/>
        <v>W14R10</v>
      </c>
    </row>
    <row r="135" spans="12:14" x14ac:dyDescent="0.3">
      <c r="L135" s="4" t="str">
        <f>TRIM(RIGHT(SUBSTITUTE(TRIM(RIGHT(SUBSTITUTE(Reference!B135,"/",REPT(" ",100)),100)),"\",REPT(" ",100)),100))</f>
        <v>W14R11.ribd25</v>
      </c>
      <c r="M135" s="4" t="str">
        <f t="shared" si="4"/>
        <v>W14R11</v>
      </c>
      <c r="N135" s="4" t="str">
        <f t="shared" si="5"/>
        <v>W14R11</v>
      </c>
    </row>
    <row r="136" spans="12:14" x14ac:dyDescent="0.3">
      <c r="L136" s="4" t="str">
        <f>TRIM(RIGHT(SUBSTITUTE(TRIM(RIGHT(SUBSTITUTE(Reference!B136,"/",REPT(" ",100)),100)),"\",REPT(" ",100)),100))</f>
        <v>W14R12.ribd25</v>
      </c>
      <c r="M136" s="4" t="str">
        <f t="shared" si="4"/>
        <v>W14R12</v>
      </c>
      <c r="N136" s="4" t="str">
        <f t="shared" si="5"/>
        <v>W14R12</v>
      </c>
    </row>
    <row r="137" spans="12:14" x14ac:dyDescent="0.3">
      <c r="L137" s="4" t="str">
        <f>TRIM(RIGHT(SUBSTITUTE(TRIM(RIGHT(SUBSTITUTE(Reference!B137,"/",REPT(" ",100)),100)),"\",REPT(" ",100)),100))</f>
        <v>W14R13.ribd25</v>
      </c>
      <c r="M137" s="4" t="str">
        <f t="shared" si="4"/>
        <v>W14R13</v>
      </c>
      <c r="N137" s="4" t="str">
        <f t="shared" si="5"/>
        <v>W14R13</v>
      </c>
    </row>
    <row r="138" spans="12:14" x14ac:dyDescent="0.3">
      <c r="L138" s="4" t="str">
        <f>TRIM(RIGHT(SUBSTITUTE(TRIM(RIGHT(SUBSTITUTE(Reference!B138,"/",REPT(" ",100)),100)),"\",REPT(" ",100)),100))</f>
        <v>W14R14.ribd25</v>
      </c>
      <c r="M138" s="4" t="str">
        <f t="shared" si="4"/>
        <v>W14R14</v>
      </c>
      <c r="N138" s="4" t="str">
        <f t="shared" si="5"/>
        <v>W14R14</v>
      </c>
    </row>
    <row r="139" spans="12:14" x14ac:dyDescent="0.3">
      <c r="L139" s="4" t="str">
        <f>TRIM(RIGHT(SUBSTITUTE(TRIM(RIGHT(SUBSTITUTE(Reference!B139,"/",REPT(" ",100)),100)),"\",REPT(" ",100)),100))</f>
        <v>W14R15.ribd25</v>
      </c>
      <c r="M139" s="4" t="str">
        <f t="shared" si="4"/>
        <v>W14R15</v>
      </c>
      <c r="N139" s="4" t="str">
        <f t="shared" si="5"/>
        <v>W14R15</v>
      </c>
    </row>
    <row r="140" spans="12:14" x14ac:dyDescent="0.3">
      <c r="L140" s="4" t="str">
        <f>TRIM(RIGHT(SUBSTITUTE(TRIM(RIGHT(SUBSTITUTE(Reference!B140,"/",REPT(" ",100)),100)),"\",REPT(" ",100)),100))</f>
        <v>W14R16.ribd25</v>
      </c>
      <c r="M140" s="4" t="str">
        <f t="shared" si="4"/>
        <v>W14R16</v>
      </c>
      <c r="N140" s="4" t="str">
        <f t="shared" si="5"/>
        <v>W14R16</v>
      </c>
    </row>
    <row r="141" spans="12:14" x14ac:dyDescent="0.3">
      <c r="L141" s="4" t="str">
        <f>TRIM(RIGHT(SUBSTITUTE(TRIM(RIGHT(SUBSTITUTE(Reference!B141,"/",REPT(" ",100)),100)),"\",REPT(" ",100)),100))</f>
        <v>W15R01.ribd25</v>
      </c>
      <c r="M141" s="4" t="str">
        <f t="shared" si="4"/>
        <v>W15R01</v>
      </c>
      <c r="N141" s="4" t="str">
        <f t="shared" si="5"/>
        <v>W15R01</v>
      </c>
    </row>
    <row r="142" spans="12:14" x14ac:dyDescent="0.3">
      <c r="L142" s="4" t="str">
        <f>TRIM(RIGHT(SUBSTITUTE(TRIM(RIGHT(SUBSTITUTE(Reference!B142,"/",REPT(" ",100)),100)),"\",REPT(" ",100)),100))</f>
        <v>W15R02.ribd25</v>
      </c>
      <c r="M142" s="4" t="str">
        <f t="shared" si="4"/>
        <v>W15R02</v>
      </c>
      <c r="N142" s="4" t="str">
        <f t="shared" si="5"/>
        <v>W15R02</v>
      </c>
    </row>
    <row r="143" spans="12:14" x14ac:dyDescent="0.3">
      <c r="L143" s="4" t="str">
        <f>TRIM(RIGHT(SUBSTITUTE(TRIM(RIGHT(SUBSTITUTE(Reference!B143,"/",REPT(" ",100)),100)),"\",REPT(" ",100)),100))</f>
        <v>W15R03.ribd25</v>
      </c>
      <c r="M143" s="4" t="str">
        <f t="shared" si="4"/>
        <v>W15R03</v>
      </c>
      <c r="N143" s="4" t="str">
        <f t="shared" si="5"/>
        <v>W15R03</v>
      </c>
    </row>
    <row r="144" spans="12:14" x14ac:dyDescent="0.3">
      <c r="L144" s="4" t="str">
        <f>TRIM(RIGHT(SUBSTITUTE(TRIM(RIGHT(SUBSTITUTE(Reference!B144,"/",REPT(" ",100)),100)),"\",REPT(" ",100)),100))</f>
        <v>W15R04.ribd25</v>
      </c>
      <c r="M144" s="4" t="str">
        <f t="shared" si="4"/>
        <v>W15R04</v>
      </c>
      <c r="N144" s="4" t="str">
        <f t="shared" si="5"/>
        <v>W15R04</v>
      </c>
    </row>
    <row r="145" spans="12:14" x14ac:dyDescent="0.3">
      <c r="L145" s="4" t="str">
        <f>TRIM(RIGHT(SUBSTITUTE(TRIM(RIGHT(SUBSTITUTE(Reference!B145,"/",REPT(" ",100)),100)),"\",REPT(" ",100)),100))</f>
        <v>W15R05.ribd25</v>
      </c>
      <c r="M145" s="4" t="str">
        <f t="shared" si="4"/>
        <v>W15R05</v>
      </c>
      <c r="N145" s="4" t="str">
        <f t="shared" si="5"/>
        <v>W15R05</v>
      </c>
    </row>
    <row r="146" spans="12:14" x14ac:dyDescent="0.3">
      <c r="L146" s="4" t="str">
        <f>TRIM(RIGHT(SUBSTITUTE(TRIM(RIGHT(SUBSTITUTE(Reference!B146,"/",REPT(" ",100)),100)),"\",REPT(" ",100)),100))</f>
        <v>W15R06.ribd25</v>
      </c>
      <c r="M146" s="4" t="str">
        <f t="shared" si="4"/>
        <v>W15R06</v>
      </c>
      <c r="N146" s="4" t="str">
        <f t="shared" si="5"/>
        <v>W15R06</v>
      </c>
    </row>
    <row r="147" spans="12:14" x14ac:dyDescent="0.3">
      <c r="L147" s="4" t="str">
        <f>TRIM(RIGHT(SUBSTITUTE(TRIM(RIGHT(SUBSTITUTE(Reference!B147,"/",REPT(" ",100)),100)),"\",REPT(" ",100)),100))</f>
        <v>W15R07.ribd25</v>
      </c>
      <c r="M147" s="4" t="str">
        <f t="shared" si="4"/>
        <v>W15R07</v>
      </c>
      <c r="N147" s="4" t="str">
        <f t="shared" si="5"/>
        <v>W15R07</v>
      </c>
    </row>
    <row r="148" spans="12:14" x14ac:dyDescent="0.3">
      <c r="L148" s="4" t="str">
        <f>TRIM(RIGHT(SUBSTITUTE(TRIM(RIGHT(SUBSTITUTE(Reference!B148,"/",REPT(" ",100)),100)),"\",REPT(" ",100)),100))</f>
        <v>W15R08.ribd25</v>
      </c>
      <c r="M148" s="4" t="str">
        <f t="shared" si="4"/>
        <v>W15R08</v>
      </c>
      <c r="N148" s="4" t="str">
        <f t="shared" si="5"/>
        <v>W15R08</v>
      </c>
    </row>
    <row r="149" spans="12:14" x14ac:dyDescent="0.3">
      <c r="L149" s="4" t="str">
        <f>TRIM(RIGHT(SUBSTITUTE(TRIM(RIGHT(SUBSTITUTE(Reference!B149,"/",REPT(" ",100)),100)),"\",REPT(" ",100)),100))</f>
        <v>W15R09.ribd25</v>
      </c>
      <c r="M149" s="4" t="str">
        <f t="shared" si="4"/>
        <v>W15R09</v>
      </c>
      <c r="N149" s="4" t="str">
        <f t="shared" si="5"/>
        <v>W15R09</v>
      </c>
    </row>
    <row r="150" spans="12:14" x14ac:dyDescent="0.3">
      <c r="L150" s="4" t="str">
        <f>TRIM(RIGHT(SUBSTITUTE(TRIM(RIGHT(SUBSTITUTE(Reference!B150,"/",REPT(" ",100)),100)),"\",REPT(" ",100)),100))</f>
        <v>W15R10.ribd25</v>
      </c>
      <c r="M150" s="4" t="str">
        <f t="shared" si="4"/>
        <v>W15R10</v>
      </c>
      <c r="N150" s="4" t="str">
        <f t="shared" si="5"/>
        <v>W15R10</v>
      </c>
    </row>
    <row r="151" spans="12:14" x14ac:dyDescent="0.3">
      <c r="L151" s="4" t="str">
        <f>TRIM(RIGHT(SUBSTITUTE(TRIM(RIGHT(SUBSTITUTE(Reference!B151,"/",REPT(" ",100)),100)),"\",REPT(" ",100)),100))</f>
        <v>W15R11.ribd25</v>
      </c>
      <c r="M151" s="4" t="str">
        <f t="shared" si="4"/>
        <v>W15R11</v>
      </c>
      <c r="N151" s="4" t="str">
        <f t="shared" si="5"/>
        <v>W15R11</v>
      </c>
    </row>
    <row r="152" spans="12:14" x14ac:dyDescent="0.3">
      <c r="L152" s="4" t="str">
        <f>TRIM(RIGHT(SUBSTITUTE(TRIM(RIGHT(SUBSTITUTE(Reference!B152,"/",REPT(" ",100)),100)),"\",REPT(" ",100)),100))</f>
        <v>W15R12.ribd25</v>
      </c>
      <c r="M152" s="4" t="str">
        <f t="shared" si="4"/>
        <v>W15R12</v>
      </c>
      <c r="N152" s="4" t="str">
        <f t="shared" si="5"/>
        <v>W15R12</v>
      </c>
    </row>
    <row r="153" spans="12:14" x14ac:dyDescent="0.3">
      <c r="L153" s="4" t="str">
        <f>TRIM(RIGHT(SUBSTITUTE(TRIM(RIGHT(SUBSTITUTE(Reference!B153,"/",REPT(" ",100)),100)),"\",REPT(" ",100)),100))</f>
        <v>W15R13.ribd25</v>
      </c>
      <c r="M153" s="4" t="str">
        <f t="shared" si="4"/>
        <v>W15R13</v>
      </c>
      <c r="N153" s="4" t="str">
        <f t="shared" si="5"/>
        <v>W15R13</v>
      </c>
    </row>
    <row r="154" spans="12:14" x14ac:dyDescent="0.3">
      <c r="L154" s="4" t="str">
        <f>TRIM(RIGHT(SUBSTITUTE(TRIM(RIGHT(SUBSTITUTE(Reference!B154,"/",REPT(" ",100)),100)),"\",REPT(" ",100)),100))</f>
        <v>W15R14.ribd25</v>
      </c>
      <c r="M154" s="4" t="str">
        <f t="shared" si="4"/>
        <v>W15R14</v>
      </c>
      <c r="N154" s="4" t="str">
        <f t="shared" si="5"/>
        <v>W15R14</v>
      </c>
    </row>
    <row r="155" spans="12:14" x14ac:dyDescent="0.3">
      <c r="L155" s="4" t="str">
        <f>TRIM(RIGHT(SUBSTITUTE(TRIM(RIGHT(SUBSTITUTE(Reference!B155,"/",REPT(" ",100)),100)),"\",REPT(" ",100)),100))</f>
        <v>W15R15.ribd25</v>
      </c>
      <c r="M155" s="4" t="str">
        <f t="shared" si="4"/>
        <v>W15R15</v>
      </c>
      <c r="N155" s="4" t="str">
        <f t="shared" si="5"/>
        <v>W15R15</v>
      </c>
    </row>
    <row r="156" spans="12:14" x14ac:dyDescent="0.3">
      <c r="L156" s="4" t="str">
        <f>TRIM(RIGHT(SUBSTITUTE(TRIM(RIGHT(SUBSTITUTE(Reference!B156,"/",REPT(" ",100)),100)),"\",REPT(" ",100)),100))</f>
        <v>W15R16.ribd25</v>
      </c>
      <c r="M156" s="4" t="str">
        <f t="shared" si="4"/>
        <v>W15R16</v>
      </c>
      <c r="N156" s="4" t="str">
        <f t="shared" si="5"/>
        <v>W15R16</v>
      </c>
    </row>
    <row r="157" spans="12:14" x14ac:dyDescent="0.3">
      <c r="L157" s="4" t="str">
        <f>TRIM(RIGHT(SUBSTITUTE(TRIM(RIGHT(SUBSTITUTE(Reference!B157,"/",REPT(" ",100)),100)),"\",REPT(" ",100)),100))</f>
        <v>W17R01.ribd25</v>
      </c>
      <c r="M157" s="4" t="str">
        <f t="shared" si="4"/>
        <v>W17R01</v>
      </c>
      <c r="N157" s="4" t="str">
        <f t="shared" si="5"/>
        <v>W17R01</v>
      </c>
    </row>
    <row r="158" spans="12:14" x14ac:dyDescent="0.3">
      <c r="L158" s="4" t="str">
        <f>TRIM(RIGHT(SUBSTITUTE(TRIM(RIGHT(SUBSTITUTE(Reference!B158,"/",REPT(" ",100)),100)),"\",REPT(" ",100)),100))</f>
        <v>W17R02.ribd25</v>
      </c>
      <c r="M158" s="4" t="str">
        <f t="shared" si="4"/>
        <v>W17R02</v>
      </c>
      <c r="N158" s="4" t="str">
        <f t="shared" si="5"/>
        <v>W17R02</v>
      </c>
    </row>
    <row r="159" spans="12:14" x14ac:dyDescent="0.3">
      <c r="L159" s="4" t="str">
        <f>TRIM(RIGHT(SUBSTITUTE(TRIM(RIGHT(SUBSTITUTE(Reference!B159,"/",REPT(" ",100)),100)),"\",REPT(" ",100)),100))</f>
        <v>W17R03.ribd25</v>
      </c>
      <c r="M159" s="4" t="str">
        <f t="shared" si="4"/>
        <v>W17R03</v>
      </c>
      <c r="N159" s="4" t="str">
        <f t="shared" si="5"/>
        <v>W17R03</v>
      </c>
    </row>
    <row r="160" spans="12:14" x14ac:dyDescent="0.3">
      <c r="L160" s="4" t="str">
        <f>TRIM(RIGHT(SUBSTITUTE(TRIM(RIGHT(SUBSTITUTE(Reference!B160,"/",REPT(" ",100)),100)),"\",REPT(" ",100)),100))</f>
        <v>W17R04.ribd25</v>
      </c>
      <c r="M160" s="4" t="str">
        <f t="shared" si="4"/>
        <v>W17R04</v>
      </c>
      <c r="N160" s="4" t="str">
        <f t="shared" si="5"/>
        <v>W17R04</v>
      </c>
    </row>
    <row r="161" spans="12:14" x14ac:dyDescent="0.3">
      <c r="L161" s="4" t="str">
        <f>TRIM(RIGHT(SUBSTITUTE(TRIM(RIGHT(SUBSTITUTE(Reference!B161,"/",REPT(" ",100)),100)),"\",REPT(" ",100)),100))</f>
        <v>W17R05.ribd25</v>
      </c>
      <c r="M161" s="4" t="str">
        <f t="shared" si="4"/>
        <v>W17R05</v>
      </c>
      <c r="N161" s="4" t="str">
        <f t="shared" si="5"/>
        <v>W17R05</v>
      </c>
    </row>
    <row r="162" spans="12:14" x14ac:dyDescent="0.3">
      <c r="L162" s="4" t="str">
        <f>TRIM(RIGHT(SUBSTITUTE(TRIM(RIGHT(SUBSTITUTE(Reference!B162,"/",REPT(" ",100)),100)),"\",REPT(" ",100)),100))</f>
        <v>W17R06.ribd25</v>
      </c>
      <c r="M162" s="4" t="str">
        <f t="shared" si="4"/>
        <v>W17R06</v>
      </c>
      <c r="N162" s="4" t="str">
        <f t="shared" si="5"/>
        <v>W17R06</v>
      </c>
    </row>
    <row r="163" spans="12:14" x14ac:dyDescent="0.3">
      <c r="L163" s="4" t="str">
        <f>TRIM(RIGHT(SUBSTITUTE(TRIM(RIGHT(SUBSTITUTE(Reference!B163,"/",REPT(" ",100)),100)),"\",REPT(" ",100)),100))</f>
        <v>W17R07.ribd25</v>
      </c>
      <c r="M163" s="4" t="str">
        <f t="shared" si="4"/>
        <v>W17R07</v>
      </c>
      <c r="N163" s="4" t="str">
        <f t="shared" si="5"/>
        <v>W17R07</v>
      </c>
    </row>
    <row r="164" spans="12:14" x14ac:dyDescent="0.3">
      <c r="L164" s="4" t="str">
        <f>TRIM(RIGHT(SUBSTITUTE(TRIM(RIGHT(SUBSTITUTE(Reference!B164,"/",REPT(" ",100)),100)),"\",REPT(" ",100)),100))</f>
        <v>W17R08.ribd25</v>
      </c>
      <c r="M164" s="4" t="str">
        <f t="shared" si="4"/>
        <v>W17R08</v>
      </c>
      <c r="N164" s="4" t="str">
        <f t="shared" si="5"/>
        <v>W17R08</v>
      </c>
    </row>
    <row r="165" spans="12:14" x14ac:dyDescent="0.3">
      <c r="L165" s="4" t="str">
        <f>TRIM(RIGHT(SUBSTITUTE(TRIM(RIGHT(SUBSTITUTE(Reference!B165,"/",REPT(" ",100)),100)),"\",REPT(" ",100)),100))</f>
        <v>W17R09.ribd25</v>
      </c>
      <c r="M165" s="4" t="str">
        <f t="shared" si="4"/>
        <v>W17R09</v>
      </c>
      <c r="N165" s="4" t="str">
        <f t="shared" si="5"/>
        <v>W17R09</v>
      </c>
    </row>
    <row r="166" spans="12:14" x14ac:dyDescent="0.3">
      <c r="L166" s="4" t="str">
        <f>TRIM(RIGHT(SUBSTITUTE(TRIM(RIGHT(SUBSTITUTE(Reference!B166,"/",REPT(" ",100)),100)),"\",REPT(" ",100)),100))</f>
        <v>W17R10.ribd25</v>
      </c>
      <c r="M166" s="4" t="str">
        <f t="shared" si="4"/>
        <v>W17R10</v>
      </c>
      <c r="N166" s="4" t="str">
        <f t="shared" si="5"/>
        <v>W17R10</v>
      </c>
    </row>
    <row r="167" spans="12:14" x14ac:dyDescent="0.3">
      <c r="L167" s="4" t="str">
        <f>TRIM(RIGHT(SUBSTITUTE(TRIM(RIGHT(SUBSTITUTE(Reference!B167,"/",REPT(" ",100)),100)),"\",REPT(" ",100)),100))</f>
        <v>W17R11.ribd25</v>
      </c>
      <c r="M167" s="4" t="str">
        <f t="shared" si="4"/>
        <v>W17R11</v>
      </c>
      <c r="N167" s="4" t="str">
        <f t="shared" si="5"/>
        <v>W17R11</v>
      </c>
    </row>
    <row r="168" spans="12:14" x14ac:dyDescent="0.3">
      <c r="L168" s="4" t="str">
        <f>TRIM(RIGHT(SUBSTITUTE(TRIM(RIGHT(SUBSTITUTE(Reference!B168,"/",REPT(" ",100)),100)),"\",REPT(" ",100)),100))</f>
        <v>W17R12.ribd25</v>
      </c>
      <c r="M168" s="4" t="str">
        <f t="shared" si="4"/>
        <v>W17R12</v>
      </c>
      <c r="N168" s="4" t="str">
        <f t="shared" si="5"/>
        <v>W17R12</v>
      </c>
    </row>
    <row r="169" spans="12:14" x14ac:dyDescent="0.3">
      <c r="L169" s="4" t="str">
        <f>TRIM(RIGHT(SUBSTITUTE(TRIM(RIGHT(SUBSTITUTE(Reference!B169,"/",REPT(" ",100)),100)),"\",REPT(" ",100)),100))</f>
        <v>W17R13.ribd25</v>
      </c>
      <c r="M169" s="4" t="str">
        <f t="shared" si="4"/>
        <v>W17R13</v>
      </c>
      <c r="N169" s="4" t="str">
        <f t="shared" si="5"/>
        <v>W17R13</v>
      </c>
    </row>
    <row r="170" spans="12:14" x14ac:dyDescent="0.3">
      <c r="L170" s="4" t="str">
        <f>TRIM(RIGHT(SUBSTITUTE(TRIM(RIGHT(SUBSTITUTE(Reference!B170,"/",REPT(" ",100)),100)),"\",REPT(" ",100)),100))</f>
        <v>W17R14.ribd25</v>
      </c>
      <c r="M170" s="4" t="str">
        <f t="shared" si="4"/>
        <v>W17R14</v>
      </c>
      <c r="N170" s="4" t="str">
        <f t="shared" si="5"/>
        <v>W17R14</v>
      </c>
    </row>
    <row r="171" spans="12:14" x14ac:dyDescent="0.3">
      <c r="L171" s="4" t="str">
        <f>TRIM(RIGHT(SUBSTITUTE(TRIM(RIGHT(SUBSTITUTE(Reference!B171,"/",REPT(" ",100)),100)),"\",REPT(" ",100)),100))</f>
        <v>W17R15.ribd25</v>
      </c>
      <c r="M171" s="4" t="str">
        <f t="shared" si="4"/>
        <v>W17R15</v>
      </c>
      <c r="N171" s="4" t="str">
        <f t="shared" si="5"/>
        <v>W17R15</v>
      </c>
    </row>
    <row r="172" spans="12:14" x14ac:dyDescent="0.3">
      <c r="L172" s="4" t="str">
        <f>TRIM(RIGHT(SUBSTITUTE(TRIM(RIGHT(SUBSTITUTE(Reference!B172,"/",REPT(" ",100)),100)),"\",REPT(" ",100)),100))</f>
        <v>W17R16.ribd25</v>
      </c>
      <c r="M172" s="4" t="str">
        <f t="shared" si="4"/>
        <v>W17R16</v>
      </c>
      <c r="N172" s="4" t="str">
        <f t="shared" si="5"/>
        <v>W17R16</v>
      </c>
    </row>
    <row r="173" spans="12:14" x14ac:dyDescent="0.3">
      <c r="L173" s="4" t="str">
        <f>TRIM(RIGHT(SUBSTITUTE(TRIM(RIGHT(SUBSTITUTE(Reference!B173,"/",REPT(" ",100)),100)),"\",REPT(" ",100)),100))</f>
        <v>W18R01.ribd25</v>
      </c>
      <c r="M173" s="4" t="str">
        <f t="shared" si="4"/>
        <v>W18R01</v>
      </c>
      <c r="N173" s="4" t="str">
        <f t="shared" si="5"/>
        <v>W18R01</v>
      </c>
    </row>
    <row r="174" spans="12:14" x14ac:dyDescent="0.3">
      <c r="L174" s="4" t="str">
        <f>TRIM(RIGHT(SUBSTITUTE(TRIM(RIGHT(SUBSTITUTE(Reference!B174,"/",REPT(" ",100)),100)),"\",REPT(" ",100)),100))</f>
        <v>W18R02.ribd25</v>
      </c>
      <c r="M174" s="4" t="str">
        <f t="shared" si="4"/>
        <v>W18R02</v>
      </c>
      <c r="N174" s="4" t="str">
        <f t="shared" si="5"/>
        <v>W18R02</v>
      </c>
    </row>
    <row r="175" spans="12:14" x14ac:dyDescent="0.3">
      <c r="L175" s="4" t="str">
        <f>TRIM(RIGHT(SUBSTITUTE(TRIM(RIGHT(SUBSTITUTE(Reference!B175,"/",REPT(" ",100)),100)),"\",REPT(" ",100)),100))</f>
        <v>W18R03.ribd25</v>
      </c>
      <c r="M175" s="4" t="str">
        <f t="shared" si="4"/>
        <v>W18R03</v>
      </c>
      <c r="N175" s="4" t="str">
        <f t="shared" si="5"/>
        <v>W18R03</v>
      </c>
    </row>
    <row r="176" spans="12:14" x14ac:dyDescent="0.3">
      <c r="L176" s="4" t="str">
        <f>TRIM(RIGHT(SUBSTITUTE(TRIM(RIGHT(SUBSTITUTE(Reference!B176,"/",REPT(" ",100)),100)),"\",REPT(" ",100)),100))</f>
        <v>W18R04.ribd25</v>
      </c>
      <c r="M176" s="4" t="str">
        <f t="shared" si="4"/>
        <v>W18R04</v>
      </c>
      <c r="N176" s="4" t="str">
        <f t="shared" si="5"/>
        <v>W18R04</v>
      </c>
    </row>
    <row r="177" spans="12:14" x14ac:dyDescent="0.3">
      <c r="L177" s="4" t="str">
        <f>TRIM(RIGHT(SUBSTITUTE(TRIM(RIGHT(SUBSTITUTE(Reference!B177,"/",REPT(" ",100)),100)),"\",REPT(" ",100)),100))</f>
        <v>W18R05.ribd25</v>
      </c>
      <c r="M177" s="4" t="str">
        <f t="shared" si="4"/>
        <v>W18R05</v>
      </c>
      <c r="N177" s="4" t="str">
        <f t="shared" si="5"/>
        <v>W18R05</v>
      </c>
    </row>
    <row r="178" spans="12:14" x14ac:dyDescent="0.3">
      <c r="L178" s="4" t="str">
        <f>TRIM(RIGHT(SUBSTITUTE(TRIM(RIGHT(SUBSTITUTE(Reference!B178,"/",REPT(" ",100)),100)),"\",REPT(" ",100)),100))</f>
        <v>W18R06.ribd25</v>
      </c>
      <c r="M178" s="4" t="str">
        <f t="shared" si="4"/>
        <v>W18R06</v>
      </c>
      <c r="N178" s="4" t="str">
        <f t="shared" si="5"/>
        <v>W18R06</v>
      </c>
    </row>
    <row r="179" spans="12:14" x14ac:dyDescent="0.3">
      <c r="L179" s="4" t="str">
        <f>TRIM(RIGHT(SUBSTITUTE(TRIM(RIGHT(SUBSTITUTE(Reference!B179,"/",REPT(" ",100)),100)),"\",REPT(" ",100)),100))</f>
        <v>W18R07.ribd25</v>
      </c>
      <c r="M179" s="4" t="str">
        <f t="shared" si="4"/>
        <v>W18R07</v>
      </c>
      <c r="N179" s="4" t="str">
        <f t="shared" si="5"/>
        <v>W18R07</v>
      </c>
    </row>
    <row r="180" spans="12:14" x14ac:dyDescent="0.3">
      <c r="L180" s="4" t="str">
        <f>TRIM(RIGHT(SUBSTITUTE(TRIM(RIGHT(SUBSTITUTE(Reference!B180,"/",REPT(" ",100)),100)),"\",REPT(" ",100)),100))</f>
        <v>W18R08.ribd25</v>
      </c>
      <c r="M180" s="4" t="str">
        <f t="shared" si="4"/>
        <v>W18R08</v>
      </c>
      <c r="N180" s="4" t="str">
        <f t="shared" si="5"/>
        <v>W18R08</v>
      </c>
    </row>
    <row r="181" spans="12:14" x14ac:dyDescent="0.3">
      <c r="L181" s="4" t="str">
        <f>TRIM(RIGHT(SUBSTITUTE(TRIM(RIGHT(SUBSTITUTE(Reference!B181,"/",REPT(" ",100)),100)),"\",REPT(" ",100)),100))</f>
        <v>W18R09.ribd25</v>
      </c>
      <c r="M181" s="4" t="str">
        <f t="shared" si="4"/>
        <v>W18R09</v>
      </c>
      <c r="N181" s="4" t="str">
        <f t="shared" si="5"/>
        <v>W18R09</v>
      </c>
    </row>
    <row r="182" spans="12:14" x14ac:dyDescent="0.3">
      <c r="L182" s="4" t="str">
        <f>TRIM(RIGHT(SUBSTITUTE(TRIM(RIGHT(SUBSTITUTE(Reference!B182,"/",REPT(" ",100)),100)),"\",REPT(" ",100)),100))</f>
        <v>W18R10.ribd25</v>
      </c>
      <c r="M182" s="4" t="str">
        <f t="shared" si="4"/>
        <v>W18R10</v>
      </c>
      <c r="N182" s="4" t="str">
        <f t="shared" si="5"/>
        <v>W18R10</v>
      </c>
    </row>
    <row r="183" spans="12:14" x14ac:dyDescent="0.3">
      <c r="L183" s="4" t="str">
        <f>TRIM(RIGHT(SUBSTITUTE(TRIM(RIGHT(SUBSTITUTE(Reference!B183,"/",REPT(" ",100)),100)),"\",REPT(" ",100)),100))</f>
        <v>W18R11.ribd25</v>
      </c>
      <c r="M183" s="4" t="str">
        <f t="shared" si="4"/>
        <v>W18R11</v>
      </c>
      <c r="N183" s="4" t="str">
        <f t="shared" si="5"/>
        <v>W18R11</v>
      </c>
    </row>
    <row r="184" spans="12:14" x14ac:dyDescent="0.3">
      <c r="L184" s="4" t="str">
        <f>TRIM(RIGHT(SUBSTITUTE(TRIM(RIGHT(SUBSTITUTE(Reference!B184,"/",REPT(" ",100)),100)),"\",REPT(" ",100)),100))</f>
        <v>W18R12.ribd25</v>
      </c>
      <c r="M184" s="4" t="str">
        <f t="shared" si="4"/>
        <v>W18R12</v>
      </c>
      <c r="N184" s="4" t="str">
        <f t="shared" si="5"/>
        <v>W18R12</v>
      </c>
    </row>
    <row r="185" spans="12:14" x14ac:dyDescent="0.3">
      <c r="L185" s="4" t="str">
        <f>TRIM(RIGHT(SUBSTITUTE(TRIM(RIGHT(SUBSTITUTE(Reference!B185,"/",REPT(" ",100)),100)),"\",REPT(" ",100)),100))</f>
        <v>W18R13.ribd25</v>
      </c>
      <c r="M185" s="4" t="str">
        <f t="shared" si="4"/>
        <v>W18R13</v>
      </c>
      <c r="N185" s="4" t="str">
        <f t="shared" si="5"/>
        <v>W18R13</v>
      </c>
    </row>
    <row r="186" spans="12:14" x14ac:dyDescent="0.3">
      <c r="L186" s="4" t="str">
        <f>TRIM(RIGHT(SUBSTITUTE(TRIM(RIGHT(SUBSTITUTE(Reference!B186,"/",REPT(" ",100)),100)),"\",REPT(" ",100)),100))</f>
        <v>W18R14.ribd25</v>
      </c>
      <c r="M186" s="4" t="str">
        <f t="shared" si="4"/>
        <v>W18R14</v>
      </c>
      <c r="N186" s="4" t="str">
        <f t="shared" si="5"/>
        <v>W18R14</v>
      </c>
    </row>
    <row r="187" spans="12:14" x14ac:dyDescent="0.3">
      <c r="L187" s="4" t="str">
        <f>TRIM(RIGHT(SUBSTITUTE(TRIM(RIGHT(SUBSTITUTE(Reference!B187,"/",REPT(" ",100)),100)),"\",REPT(" ",100)),100))</f>
        <v>W18R15.ribd25</v>
      </c>
      <c r="M187" s="4" t="str">
        <f t="shared" si="4"/>
        <v>W18R15</v>
      </c>
      <c r="N187" s="4" t="str">
        <f t="shared" si="5"/>
        <v>W18R15</v>
      </c>
    </row>
    <row r="188" spans="12:14" x14ac:dyDescent="0.3">
      <c r="L188" s="4" t="str">
        <f>TRIM(RIGHT(SUBSTITUTE(TRIM(RIGHT(SUBSTITUTE(Reference!B188,"/",REPT(" ",100)),100)),"\",REPT(" ",100)),100))</f>
        <v>W18R16.ribd25</v>
      </c>
      <c r="M188" s="4" t="str">
        <f t="shared" si="4"/>
        <v>W18R16</v>
      </c>
      <c r="N188" s="4" t="str">
        <f t="shared" si="5"/>
        <v>W18R16</v>
      </c>
    </row>
    <row r="189" spans="12:14" x14ac:dyDescent="0.3">
      <c r="L189" s="4" t="str">
        <f>TRIM(RIGHT(SUBSTITUTE(TRIM(RIGHT(SUBSTITUTE(Reference!B189,"/",REPT(" ",100)),100)),"\",REPT(" ",100)),100))</f>
        <v>W20R01.ribd25</v>
      </c>
      <c r="M189" s="4" t="str">
        <f t="shared" si="4"/>
        <v>W20R01</v>
      </c>
      <c r="N189" s="4" t="str">
        <f t="shared" si="5"/>
        <v>W20R01</v>
      </c>
    </row>
    <row r="190" spans="12:14" x14ac:dyDescent="0.3">
      <c r="L190" s="4" t="str">
        <f>TRIM(RIGHT(SUBSTITUTE(TRIM(RIGHT(SUBSTITUTE(Reference!B190,"/",REPT(" ",100)),100)),"\",REPT(" ",100)),100))</f>
        <v>W20R02.ribd25</v>
      </c>
      <c r="M190" s="4" t="str">
        <f t="shared" si="4"/>
        <v>W20R02</v>
      </c>
      <c r="N190" s="4" t="str">
        <f t="shared" si="5"/>
        <v>W20R02</v>
      </c>
    </row>
    <row r="191" spans="12:14" x14ac:dyDescent="0.3">
      <c r="L191" s="4" t="str">
        <f>TRIM(RIGHT(SUBSTITUTE(TRIM(RIGHT(SUBSTITUTE(Reference!B191,"/",REPT(" ",100)),100)),"\",REPT(" ",100)),100))</f>
        <v>W20R03.ribd25</v>
      </c>
      <c r="M191" s="4" t="str">
        <f t="shared" si="4"/>
        <v>W20R03</v>
      </c>
      <c r="N191" s="4" t="str">
        <f t="shared" si="5"/>
        <v>W20R03</v>
      </c>
    </row>
    <row r="192" spans="12:14" x14ac:dyDescent="0.3">
      <c r="L192" s="4" t="str">
        <f>TRIM(RIGHT(SUBSTITUTE(TRIM(RIGHT(SUBSTITUTE(Reference!B192,"/",REPT(" ",100)),100)),"\",REPT(" ",100)),100))</f>
        <v>W20R04.ribd25</v>
      </c>
      <c r="M192" s="4" t="str">
        <f t="shared" si="4"/>
        <v>W20R04</v>
      </c>
      <c r="N192" s="4" t="str">
        <f t="shared" si="5"/>
        <v>W20R04</v>
      </c>
    </row>
    <row r="193" spans="12:14" x14ac:dyDescent="0.3">
      <c r="L193" s="4" t="str">
        <f>TRIM(RIGHT(SUBSTITUTE(TRIM(RIGHT(SUBSTITUTE(Reference!B193,"/",REPT(" ",100)),100)),"\",REPT(" ",100)),100))</f>
        <v>W20R05.ribd25</v>
      </c>
      <c r="M193" s="4" t="str">
        <f t="shared" si="4"/>
        <v>W20R05</v>
      </c>
      <c r="N193" s="4" t="str">
        <f t="shared" si="5"/>
        <v>W20R05</v>
      </c>
    </row>
    <row r="194" spans="12:14" x14ac:dyDescent="0.3">
      <c r="L194" s="4" t="str">
        <f>TRIM(RIGHT(SUBSTITUTE(TRIM(RIGHT(SUBSTITUTE(Reference!B194,"/",REPT(" ",100)),100)),"\",REPT(" ",100)),100))</f>
        <v>W20R06.ribd25</v>
      </c>
      <c r="M194" s="4" t="str">
        <f t="shared" si="4"/>
        <v>W20R06</v>
      </c>
      <c r="N194" s="4" t="str">
        <f t="shared" si="5"/>
        <v>W20R06</v>
      </c>
    </row>
    <row r="195" spans="12:14" x14ac:dyDescent="0.3">
      <c r="L195" s="4" t="str">
        <f>TRIM(RIGHT(SUBSTITUTE(TRIM(RIGHT(SUBSTITUTE(Reference!B195,"/",REPT(" ",100)),100)),"\",REPT(" ",100)),100))</f>
        <v>W20R07.ribd25</v>
      </c>
      <c r="M195" s="4" t="str">
        <f t="shared" si="4"/>
        <v>W20R07</v>
      </c>
      <c r="N195" s="4" t="str">
        <f t="shared" si="5"/>
        <v>W20R07</v>
      </c>
    </row>
    <row r="196" spans="12:14" x14ac:dyDescent="0.3">
      <c r="L196" s="4" t="str">
        <f>TRIM(RIGHT(SUBSTITUTE(TRIM(RIGHT(SUBSTITUTE(Reference!B196,"/",REPT(" ",100)),100)),"\",REPT(" ",100)),100))</f>
        <v>W20R08.ribd25</v>
      </c>
      <c r="M196" s="4" t="str">
        <f t="shared" si="4"/>
        <v>W20R08</v>
      </c>
      <c r="N196" s="4" t="str">
        <f t="shared" si="5"/>
        <v>W20R08</v>
      </c>
    </row>
    <row r="197" spans="12:14" x14ac:dyDescent="0.3">
      <c r="L197" s="4" t="str">
        <f>TRIM(RIGHT(SUBSTITUTE(TRIM(RIGHT(SUBSTITUTE(Reference!B197,"/",REPT("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TRIM(RIGHT(SUBSTITUTE(TRIM(RIGHT(SUBSTITUTE(Reference!B198,"/",REPT(" ",100)),100)),"\",REPT(" ",100)),100))</f>
        <v>W20R10.ribd25</v>
      </c>
      <c r="M198" s="4" t="str">
        <f t="shared" si="6"/>
        <v>W20R10</v>
      </c>
      <c r="N198" s="4" t="str">
        <f t="shared" si="7"/>
        <v>W20R10</v>
      </c>
    </row>
    <row r="199" spans="12:14" x14ac:dyDescent="0.3">
      <c r="L199" s="4" t="str">
        <f>TRIM(RIGHT(SUBSTITUTE(TRIM(RIGHT(SUBSTITUTE(Reference!B199,"/",REPT(" ",100)),100)),"\",REPT(" ",100)),100))</f>
        <v>W21R01.ribd25</v>
      </c>
      <c r="M199" s="4" t="str">
        <f t="shared" si="6"/>
        <v>W21R01</v>
      </c>
      <c r="N199" s="4" t="str">
        <f t="shared" si="7"/>
        <v>W21R01</v>
      </c>
    </row>
    <row r="200" spans="12:14" x14ac:dyDescent="0.3">
      <c r="L200" s="4" t="str">
        <f>TRIM(RIGHT(SUBSTITUTE(TRIM(RIGHT(SUBSTITUTE(Reference!B200,"/",REPT(" ",100)),100)),"\",REPT(" ",100)),100))</f>
        <v>W21R02.ribd25</v>
      </c>
      <c r="M200" s="4" t="str">
        <f t="shared" si="6"/>
        <v>W21R02</v>
      </c>
      <c r="N200" s="4" t="str">
        <f t="shared" si="7"/>
        <v>W21R02</v>
      </c>
    </row>
    <row r="201" spans="12:14" x14ac:dyDescent="0.3">
      <c r="L201" s="4" t="str">
        <f>TRIM(RIGHT(SUBSTITUTE(TRIM(RIGHT(SUBSTITUTE(Reference!B201,"/",REPT(" ",100)),100)),"\",REPT(" ",100)),100))</f>
        <v>W21R03.ribd25</v>
      </c>
      <c r="M201" s="4" t="str">
        <f t="shared" si="6"/>
        <v>W21R03</v>
      </c>
      <c r="N201" s="4" t="str">
        <f t="shared" si="7"/>
        <v>W21R03</v>
      </c>
    </row>
    <row r="202" spans="12:14" x14ac:dyDescent="0.3">
      <c r="L202" s="4" t="str">
        <f>TRIM(RIGHT(SUBSTITUTE(TRIM(RIGHT(SUBSTITUTE(Reference!B202,"/",REPT(" ",100)),100)),"\",REPT(" ",100)),100))</f>
        <v>W21R04.ribd25</v>
      </c>
      <c r="M202" s="4" t="str">
        <f t="shared" si="6"/>
        <v>W21R04</v>
      </c>
      <c r="N202" s="4" t="str">
        <f t="shared" si="7"/>
        <v>W21R04</v>
      </c>
    </row>
    <row r="203" spans="12:14" x14ac:dyDescent="0.3">
      <c r="L203" s="4" t="str">
        <f>TRIM(RIGHT(SUBSTITUTE(TRIM(RIGHT(SUBSTITUTE(Reference!B203,"/",REPT(" ",100)),100)),"\",REPT(" ",100)),100))</f>
        <v>W21R05.ribd25</v>
      </c>
      <c r="M203" s="4" t="str">
        <f t="shared" si="6"/>
        <v>W21R05</v>
      </c>
      <c r="N203" s="4" t="str">
        <f t="shared" si="7"/>
        <v>W21R05</v>
      </c>
    </row>
    <row r="204" spans="12:14" x14ac:dyDescent="0.3">
      <c r="L204" s="4" t="str">
        <f>TRIM(RIGHT(SUBSTITUTE(TRIM(RIGHT(SUBSTITUTE(Reference!B204,"/",REPT(" ",100)),100)),"\",REPT(" ",100)),100))</f>
        <v>W21R06.ribd25</v>
      </c>
      <c r="M204" s="4" t="str">
        <f t="shared" si="6"/>
        <v>W21R06</v>
      </c>
      <c r="N204" s="4" t="str">
        <f t="shared" si="7"/>
        <v>W21R06</v>
      </c>
    </row>
    <row r="205" spans="12:14" x14ac:dyDescent="0.3">
      <c r="L205" s="4" t="str">
        <f>TRIM(RIGHT(SUBSTITUTE(TRIM(RIGHT(SUBSTITUTE(Reference!B205,"/",REPT(" ",100)),100)),"\",REPT(" ",100)),100))</f>
        <v>W21R07.ribd25</v>
      </c>
      <c r="M205" s="4" t="str">
        <f t="shared" si="6"/>
        <v>W21R07</v>
      </c>
      <c r="N205" s="4" t="str">
        <f t="shared" si="7"/>
        <v>W21R07</v>
      </c>
    </row>
    <row r="206" spans="12:14" x14ac:dyDescent="0.3">
      <c r="L206" s="4" t="str">
        <f>TRIM(RIGHT(SUBSTITUTE(TRIM(RIGHT(SUBSTITUTE(Reference!B206,"/",REPT(" ",100)),100)),"\",REPT(" ",100)),100))</f>
        <v>W21R08.ribd25</v>
      </c>
      <c r="M206" s="4" t="str">
        <f t="shared" si="6"/>
        <v>W21R08</v>
      </c>
      <c r="N206" s="4" t="str">
        <f t="shared" si="7"/>
        <v>W21R08</v>
      </c>
    </row>
    <row r="207" spans="12:14" x14ac:dyDescent="0.3">
      <c r="L207" s="4" t="str">
        <f>TRIM(RIGHT(SUBSTITUTE(TRIM(RIGHT(SUBSTITUTE(Reference!B207,"/",REPT(" ",100)),100)),"\",REPT(" ",100)),100))</f>
        <v>W21R09.ribd25</v>
      </c>
      <c r="M207" s="4" t="str">
        <f t="shared" si="6"/>
        <v>W21R09</v>
      </c>
      <c r="N207" s="4" t="str">
        <f t="shared" si="7"/>
        <v>W21R09</v>
      </c>
    </row>
    <row r="208" spans="12:14" x14ac:dyDescent="0.3">
      <c r="L208" s="4" t="str">
        <f>TRIM(RIGHT(SUBSTITUTE(TRIM(RIGHT(SUBSTITUTE(Reference!B208,"/",REPT(" ",100)),100)),"\",REPT(" ",100)),100))</f>
        <v>W22R01.ribd25</v>
      </c>
      <c r="M208" s="4" t="str">
        <f t="shared" si="6"/>
        <v>W22R01</v>
      </c>
      <c r="N208" s="4" t="str">
        <f t="shared" si="7"/>
        <v>W22R01</v>
      </c>
    </row>
    <row r="209" spans="12:14" x14ac:dyDescent="0.3">
      <c r="L209" s="4" t="str">
        <f>TRIM(RIGHT(SUBSTITUTE(TRIM(RIGHT(SUBSTITUTE(Reference!B209,"/",REPT(" ",100)),100)),"\",REPT(" ",100)),100))</f>
        <v>W22R02.ribd25</v>
      </c>
      <c r="M209" s="4" t="str">
        <f t="shared" si="6"/>
        <v>W22R02</v>
      </c>
      <c r="N209" s="4" t="str">
        <f t="shared" si="7"/>
        <v>W22R02</v>
      </c>
    </row>
    <row r="210" spans="12:14" x14ac:dyDescent="0.3">
      <c r="L210" s="4" t="str">
        <f>TRIM(RIGHT(SUBSTITUTE(TRIM(RIGHT(SUBSTITUTE(Reference!B210,"/",REPT(" ",100)),100)),"\",REPT(" ",100)),100))</f>
        <v>W22R03.ribd25</v>
      </c>
      <c r="M210" s="4" t="str">
        <f t="shared" si="6"/>
        <v>W22R03</v>
      </c>
      <c r="N210" s="4" t="str">
        <f t="shared" si="7"/>
        <v>W22R03</v>
      </c>
    </row>
    <row r="211" spans="12:14" x14ac:dyDescent="0.3">
      <c r="L211" s="4" t="str">
        <f>TRIM(RIGHT(SUBSTITUTE(TRIM(RIGHT(SUBSTITUTE(Reference!B211,"/",REPT(" ",100)),100)),"\",REPT(" ",100)),100))</f>
        <v>W22R04.ribd25</v>
      </c>
      <c r="M211" s="4" t="str">
        <f t="shared" si="6"/>
        <v>W22R04</v>
      </c>
      <c r="N211" s="4" t="str">
        <f t="shared" si="7"/>
        <v>W22R04</v>
      </c>
    </row>
    <row r="212" spans="12:14" x14ac:dyDescent="0.3">
      <c r="L212" s="4" t="str">
        <f>TRIM(RIGHT(SUBSTITUTE(TRIM(RIGHT(SUBSTITUTE(Reference!B212,"/",REPT(" ",100)),100)),"\",REPT(" ",100)),100))</f>
        <v>W22R05.ribd25</v>
      </c>
      <c r="M212" s="4" t="str">
        <f t="shared" si="6"/>
        <v>W22R05</v>
      </c>
      <c r="N212" s="4" t="str">
        <f t="shared" si="7"/>
        <v>W22R05</v>
      </c>
    </row>
    <row r="213" spans="12:14" x14ac:dyDescent="0.3">
      <c r="L213" s="4" t="str">
        <f>TRIM(RIGHT(SUBSTITUTE(TRIM(RIGHT(SUBSTITUTE(Reference!B213,"/",REPT(" ",100)),100)),"\",REPT(" ",100)),100))</f>
        <v>W22R06.ribd25</v>
      </c>
      <c r="M213" s="4" t="str">
        <f t="shared" si="6"/>
        <v>W22R06</v>
      </c>
      <c r="N213" s="4" t="str">
        <f t="shared" si="7"/>
        <v>W22R06</v>
      </c>
    </row>
    <row r="214" spans="12:14" x14ac:dyDescent="0.3">
      <c r="L214" s="4" t="str">
        <f>TRIM(RIGHT(SUBSTITUTE(TRIM(RIGHT(SUBSTITUTE(Reference!B214,"/",REPT(" ",100)),100)),"\",REPT(" ",100)),100))</f>
        <v>W22R07.ribd25</v>
      </c>
      <c r="M214" s="4" t="str">
        <f t="shared" si="6"/>
        <v>W22R07</v>
      </c>
      <c r="N214" s="4" t="str">
        <f t="shared" si="7"/>
        <v>W22R07</v>
      </c>
    </row>
    <row r="215" spans="12:14" x14ac:dyDescent="0.3">
      <c r="L215" s="4" t="str">
        <f>TRIM(RIGHT(SUBSTITUTE(TRIM(RIGHT(SUBSTITUTE(Reference!B215,"/",REPT(" ",100)),100)),"\",REPT(" ",100)),100))</f>
        <v>W22R08.ribd25</v>
      </c>
      <c r="M215" s="4" t="str">
        <f t="shared" si="6"/>
        <v>W22R08</v>
      </c>
      <c r="N215" s="4" t="str">
        <f t="shared" si="7"/>
        <v>W22R08</v>
      </c>
    </row>
    <row r="216" spans="12:14" x14ac:dyDescent="0.3">
      <c r="L216" s="4" t="str">
        <f>TRIM(RIGHT(SUBSTITUTE(TRIM(RIGHT(SUBSTITUTE(Reference!B216,"/",REPT(" ",100)),100)),"\",REPT(" ",100)),100))</f>
        <v>W22R09.ribd25</v>
      </c>
      <c r="M216" s="4" t="str">
        <f t="shared" si="6"/>
        <v>W22R09</v>
      </c>
      <c r="N216" s="4" t="str">
        <f t="shared" si="7"/>
        <v>W22R09</v>
      </c>
    </row>
    <row r="217" spans="12:14" x14ac:dyDescent="0.3">
      <c r="L217" s="4" t="str">
        <f>TRIM(RIGHT(SUBSTITUTE(TRIM(RIGHT(SUBSTITUTE(Reference!B217,"/",REPT(" ",100)),100)),"\",REPT(" ",100)),100))</f>
        <v>W22R10.ribd25</v>
      </c>
      <c r="M217" s="4" t="str">
        <f t="shared" si="6"/>
        <v>W22R10</v>
      </c>
      <c r="N217" s="4" t="str">
        <f t="shared" si="7"/>
        <v>W22R10</v>
      </c>
    </row>
    <row r="218" spans="12:14" x14ac:dyDescent="0.3">
      <c r="L218" s="4" t="str">
        <f>TRIM(RIGHT(SUBSTITUTE(TRIM(RIGHT(SUBSTITUTE(Reference!B218,"/",REPT(" ",100)),100)),"\",REPT(" ",100)),100))</f>
        <v>W22R10.ribd25</v>
      </c>
      <c r="M218" s="4" t="str">
        <f t="shared" si="6"/>
        <v>W22R10</v>
      </c>
      <c r="N218" s="4" t="str">
        <f t="shared" si="7"/>
        <v>W22R10</v>
      </c>
    </row>
    <row r="219" spans="12:14" x14ac:dyDescent="0.3">
      <c r="L219" s="4" t="str">
        <f>TRIM(RIGHT(SUBSTITUTE(TRIM(RIGHT(SUBSTITUTE(Reference!B219,"/",REPT(" ",100)),100)),"\",REPT(" ",100)),100))</f>
        <v/>
      </c>
      <c r="M219" s="4" t="str">
        <f t="shared" si="6"/>
        <v/>
      </c>
      <c r="N219" s="4" t="str">
        <f t="shared" si="7"/>
        <v/>
      </c>
    </row>
    <row r="220" spans="12:14" x14ac:dyDescent="0.3">
      <c r="L220" s="4" t="str">
        <f>TRIM(RIGHT(SUBSTITUTE(TRIM(RIGHT(SUBSTITUTE(Reference!B220,"/",REPT(" ",100)),100)),"\",REPT(" ",100)),100))</f>
        <v/>
      </c>
      <c r="M220" s="4" t="str">
        <f t="shared" si="6"/>
        <v/>
      </c>
      <c r="N220" s="4" t="str">
        <f t="shared" si="7"/>
        <v/>
      </c>
    </row>
    <row r="221" spans="12:14" x14ac:dyDescent="0.3">
      <c r="L221" s="4" t="str">
        <f>TRIM(RIGHT(SUBSTITUTE(TRIM(RIGHT(SUBSTITUTE(Reference!B221,"/",REPT(" ",100)),100)),"\",REPT(" ",100)),100))</f>
        <v/>
      </c>
      <c r="M221" s="4" t="str">
        <f t="shared" si="6"/>
        <v/>
      </c>
      <c r="N221" s="4" t="str">
        <f t="shared" si="7"/>
        <v/>
      </c>
    </row>
    <row r="222" spans="12:14" x14ac:dyDescent="0.3">
      <c r="L222" s="4" t="str">
        <f>TRIM(RIGHT(SUBSTITUTE(TRIM(RIGHT(SUBSTITUTE(Reference!B222,"/",REPT(" ",100)),100)),"\",REPT(" ",100)),100))</f>
        <v/>
      </c>
      <c r="M222" s="4" t="str">
        <f t="shared" si="6"/>
        <v/>
      </c>
      <c r="N222" s="4" t="str">
        <f t="shared" si="7"/>
        <v/>
      </c>
    </row>
    <row r="223" spans="12:14" x14ac:dyDescent="0.3">
      <c r="L223" s="4" t="str">
        <f>TRIM(RIGHT(SUBSTITUTE(TRIM(RIGHT(SUBSTITUTE(Reference!B223,"/",REPT(" ",100)),100)),"\",REPT(" ",100)),100))</f>
        <v/>
      </c>
      <c r="M223" s="4" t="str">
        <f t="shared" si="6"/>
        <v/>
      </c>
      <c r="N223" s="4" t="str">
        <f t="shared" si="7"/>
        <v/>
      </c>
    </row>
    <row r="224" spans="12:14" x14ac:dyDescent="0.3">
      <c r="L224" s="4" t="str">
        <f>TRIM(RIGHT(SUBSTITUTE(TRIM(RIGHT(SUBSTITUTE(Reference!B224,"/",REPT(" ",100)),100)),"\",REPT(" ",100)),100))</f>
        <v/>
      </c>
      <c r="M224" s="4" t="str">
        <f t="shared" si="6"/>
        <v/>
      </c>
      <c r="N224" s="4" t="str">
        <f t="shared" si="7"/>
        <v/>
      </c>
    </row>
    <row r="225" spans="12:14" x14ac:dyDescent="0.3">
      <c r="L225" s="4" t="str">
        <f>TRIM(RIGHT(SUBSTITUTE(TRIM(RIGHT(SUBSTITUTE(Reference!B225,"/",REPT(" ",100)),100)),"\",REPT(" ",100)),100))</f>
        <v/>
      </c>
      <c r="M225" s="4" t="str">
        <f t="shared" si="6"/>
        <v/>
      </c>
      <c r="N225" s="4" t="str">
        <f t="shared" si="7"/>
        <v/>
      </c>
    </row>
    <row r="226" spans="12:14" x14ac:dyDescent="0.3">
      <c r="L226" s="4" t="str">
        <f>TRIM(RIGHT(SUBSTITUTE(TRIM(RIGHT(SUBSTITUTE(Reference!B226,"/",REPT(" ",100)),100)),"\",REPT(" ",100)),100))</f>
        <v/>
      </c>
      <c r="M226" s="4" t="str">
        <f t="shared" si="6"/>
        <v/>
      </c>
      <c r="N226" s="4" t="str">
        <f t="shared" si="7"/>
        <v/>
      </c>
    </row>
    <row r="227" spans="12:14" x14ac:dyDescent="0.3">
      <c r="L227" s="4" t="str">
        <f>TRIM(RIGHT(SUBSTITUTE(TRIM(RIGHT(SUBSTITUTE(Reference!B227,"/",REPT(" ",100)),100)),"\",REPT(" ",100)),100))</f>
        <v/>
      </c>
      <c r="M227" s="4" t="str">
        <f t="shared" si="6"/>
        <v/>
      </c>
      <c r="N227" s="4" t="str">
        <f t="shared" si="7"/>
        <v/>
      </c>
    </row>
    <row r="228" spans="12:14" x14ac:dyDescent="0.3">
      <c r="L228" s="4" t="str">
        <f>TRIM(RIGHT(SUBSTITUTE(TRIM(RIGHT(SUBSTITUTE(Reference!B228,"/",REPT(" ",100)),100)),"\",REPT(" ",100)),100))</f>
        <v/>
      </c>
      <c r="M228" s="4" t="str">
        <f t="shared" si="6"/>
        <v/>
      </c>
      <c r="N228" s="4" t="str">
        <f t="shared" si="7"/>
        <v/>
      </c>
    </row>
    <row r="229" spans="12:14" x14ac:dyDescent="0.3">
      <c r="L229" s="4" t="str">
        <f>TRIM(RIGHT(SUBSTITUTE(TRIM(RIGHT(SUBSTITUTE(Reference!B229,"/",REPT(" ",100)),100)),"\",REPT(" ",100)),100))</f>
        <v/>
      </c>
      <c r="M229" s="4" t="str">
        <f t="shared" si="6"/>
        <v/>
      </c>
      <c r="N229" s="4" t="str">
        <f t="shared" si="7"/>
        <v/>
      </c>
    </row>
    <row r="230" spans="12:14" x14ac:dyDescent="0.3">
      <c r="L230" s="4" t="str">
        <f>TRIM(RIGHT(SUBSTITUTE(TRIM(RIGHT(SUBSTITUTE(Reference!B230,"/",REPT(" ",100)),100)),"\",REPT(" ",100)),100))</f>
        <v/>
      </c>
      <c r="M230" s="4" t="str">
        <f t="shared" si="6"/>
        <v/>
      </c>
      <c r="N230" s="4" t="str">
        <f t="shared" si="7"/>
        <v/>
      </c>
    </row>
    <row r="231" spans="12:14" x14ac:dyDescent="0.3">
      <c r="L231" s="4" t="str">
        <f>TRIM(RIGHT(SUBSTITUTE(TRIM(RIGHT(SUBSTITUTE(Reference!B231,"/",REPT(" ",100)),100)),"\",REPT(" ",100)),100))</f>
        <v/>
      </c>
      <c r="M231" s="4" t="str">
        <f t="shared" si="6"/>
        <v/>
      </c>
      <c r="N231" s="4" t="str">
        <f t="shared" si="7"/>
        <v/>
      </c>
    </row>
    <row r="232" spans="12:14" x14ac:dyDescent="0.3">
      <c r="L232" s="4" t="str">
        <f>TRIM(RIGHT(SUBSTITUTE(TRIM(RIGHT(SUBSTITUTE(Reference!B232,"/",REPT(" ",100)),100)),"\",REPT(" ",100)),100))</f>
        <v/>
      </c>
      <c r="M232" s="4" t="str">
        <f t="shared" si="6"/>
        <v/>
      </c>
      <c r="N232" s="4" t="str">
        <f t="shared" si="7"/>
        <v/>
      </c>
    </row>
    <row r="233" spans="12:14" x14ac:dyDescent="0.3">
      <c r="L233" s="4" t="str">
        <f>TRIM(RIGHT(SUBSTITUTE(TRIM(RIGHT(SUBSTITUTE(Reference!B233,"/",REPT(" ",100)),100)),"\",REPT(" ",100)),100))</f>
        <v/>
      </c>
      <c r="M233" s="4" t="str">
        <f t="shared" si="6"/>
        <v/>
      </c>
      <c r="N233" s="4" t="str">
        <f t="shared" si="7"/>
        <v/>
      </c>
    </row>
    <row r="234" spans="12:14" x14ac:dyDescent="0.3">
      <c r="L234" s="4" t="str">
        <f>TRIM(RIGHT(SUBSTITUTE(TRIM(RIGHT(SUBSTITUTE(Reference!B234,"/",REPT(" ",100)),100)),"\",REPT(" ",100)),100))</f>
        <v/>
      </c>
      <c r="M234" s="4" t="str">
        <f t="shared" si="6"/>
        <v/>
      </c>
      <c r="N234" s="4" t="str">
        <f t="shared" si="7"/>
        <v/>
      </c>
    </row>
    <row r="235" spans="12:14" x14ac:dyDescent="0.3">
      <c r="L235" s="4" t="str">
        <f>TRIM(RIGHT(SUBSTITUTE(TRIM(RIGHT(SUBSTITUTE(Reference!B235,"/",REPT(" ",100)),100)),"\",REPT(" ",100)),100))</f>
        <v/>
      </c>
      <c r="M235" s="4" t="str">
        <f t="shared" si="6"/>
        <v/>
      </c>
      <c r="N235" s="4" t="str">
        <f t="shared" si="7"/>
        <v/>
      </c>
    </row>
    <row r="236" spans="12:14" x14ac:dyDescent="0.3">
      <c r="L236" s="4" t="str">
        <f>TRIM(RIGHT(SUBSTITUTE(TRIM(RIGHT(SUBSTITUTE(Reference!B236,"/",REPT(" ",100)),100)),"\",REPT(" ",100)),100))</f>
        <v/>
      </c>
      <c r="M236" s="4" t="str">
        <f t="shared" si="6"/>
        <v/>
      </c>
      <c r="N236" s="4" t="str">
        <f t="shared" si="7"/>
        <v/>
      </c>
    </row>
    <row r="237" spans="12:14" x14ac:dyDescent="0.3">
      <c r="L237" s="4" t="str">
        <f>TRIM(RIGHT(SUBSTITUTE(TRIM(RIGHT(SUBSTITUTE(Reference!B237,"/",REPT(" ",100)),100)),"\",REPT(" ",100)),100))</f>
        <v/>
      </c>
      <c r="M237" s="4" t="str">
        <f t="shared" si="6"/>
        <v/>
      </c>
      <c r="N237" s="4" t="str">
        <f t="shared" si="7"/>
        <v/>
      </c>
    </row>
    <row r="238" spans="12:14" x14ac:dyDescent="0.3">
      <c r="L238" s="4" t="str">
        <f>TRIM(RIGHT(SUBSTITUTE(TRIM(RIGHT(SUBSTITUTE(Reference!B238,"/",REPT(" ",100)),100)),"\",REPT(" ",100)),100))</f>
        <v/>
      </c>
      <c r="M238" s="4" t="str">
        <f t="shared" si="6"/>
        <v/>
      </c>
      <c r="N238" s="4" t="str">
        <f t="shared" si="7"/>
        <v/>
      </c>
    </row>
    <row r="239" spans="12:14" x14ac:dyDescent="0.3">
      <c r="L239" s="4" t="str">
        <f>TRIM(RIGHT(SUBSTITUTE(TRIM(RIGHT(SUBSTITUTE(Reference!B239,"/",REPT(" ",100)),100)),"\",REPT(" ",100)),100))</f>
        <v/>
      </c>
      <c r="M239" s="4" t="str">
        <f t="shared" si="6"/>
        <v/>
      </c>
      <c r="N239" s="4" t="str">
        <f t="shared" si="7"/>
        <v/>
      </c>
    </row>
    <row r="240" spans="12:14" x14ac:dyDescent="0.3">
      <c r="L240" s="4" t="str">
        <f>TRIM(RIGHT(SUBSTITUTE(TRIM(RIGHT(SUBSTITUTE(Reference!B240,"/",REPT(" ",100)),100)),"\",REPT(" ",100)),100))</f>
        <v/>
      </c>
      <c r="M240" s="4" t="str">
        <f t="shared" si="6"/>
        <v/>
      </c>
      <c r="N240" s="4" t="str">
        <f t="shared" si="7"/>
        <v/>
      </c>
    </row>
    <row r="241" spans="12:14" x14ac:dyDescent="0.3">
      <c r="L241" s="4" t="str">
        <f>TRIM(RIGHT(SUBSTITUTE(TRIM(RIGHT(SUBSTITUTE(Reference!B241,"/",REPT(" ",100)),100)),"\",REPT(" ",100)),100))</f>
        <v/>
      </c>
      <c r="M241" s="4" t="str">
        <f t="shared" si="6"/>
        <v/>
      </c>
      <c r="N241" s="4" t="str">
        <f t="shared" si="7"/>
        <v/>
      </c>
    </row>
    <row r="242" spans="12:14" x14ac:dyDescent="0.3">
      <c r="L242" s="4" t="str">
        <f>TRIM(RIGHT(SUBSTITUTE(TRIM(RIGHT(SUBSTITUTE(Reference!B242,"/",REPT(" ",100)),100)),"\",REPT(" ",100)),100))</f>
        <v/>
      </c>
      <c r="M242" s="4" t="str">
        <f t="shared" si="6"/>
        <v/>
      </c>
      <c r="N242" s="4" t="str">
        <f t="shared" si="7"/>
        <v/>
      </c>
    </row>
    <row r="243" spans="12:14" x14ac:dyDescent="0.3">
      <c r="L243" s="4" t="str">
        <f>TRIM(RIGHT(SUBSTITUTE(TRIM(RIGHT(SUBSTITUTE(Reference!B243,"/",REPT(" ",100)),100)),"\",REPT(" ",100)),100))</f>
        <v/>
      </c>
      <c r="M243" s="4" t="str">
        <f t="shared" si="6"/>
        <v/>
      </c>
      <c r="N243" s="4" t="str">
        <f t="shared" si="7"/>
        <v/>
      </c>
    </row>
    <row r="244" spans="12:14" x14ac:dyDescent="0.3">
      <c r="L244" s="4" t="str">
        <f>TRIM(RIGHT(SUBSTITUTE(TRIM(RIGHT(SUBSTITUTE(Reference!B244,"/",REPT(" ",100)),100)),"\",REPT(" ",100)),100))</f>
        <v/>
      </c>
      <c r="M244" s="4" t="str">
        <f t="shared" si="6"/>
        <v/>
      </c>
      <c r="N244" s="4" t="str">
        <f t="shared" si="7"/>
        <v/>
      </c>
    </row>
    <row r="245" spans="12:14" x14ac:dyDescent="0.3">
      <c r="L245" s="4" t="str">
        <f>TRIM(RIGHT(SUBSTITUTE(TRIM(RIGHT(SUBSTITUTE(Reference!B245,"/",REPT(" ",100)),100)),"\",REPT(" ",100)),100))</f>
        <v/>
      </c>
      <c r="M245" s="4" t="str">
        <f t="shared" si="6"/>
        <v/>
      </c>
      <c r="N245" s="4" t="str">
        <f t="shared" si="7"/>
        <v/>
      </c>
    </row>
    <row r="246" spans="12:14" x14ac:dyDescent="0.3">
      <c r="L246" s="4" t="str">
        <f>TRIM(RIGHT(SUBSTITUTE(TRIM(RIGHT(SUBSTITUTE(Reference!B246,"/",REPT(" ",100)),100)),"\",REPT(" ",100)),100))</f>
        <v/>
      </c>
      <c r="M246" s="4" t="str">
        <f t="shared" si="6"/>
        <v/>
      </c>
      <c r="N246" s="4" t="str">
        <f t="shared" si="7"/>
        <v/>
      </c>
    </row>
    <row r="247" spans="12:14" x14ac:dyDescent="0.3">
      <c r="L247" s="4" t="str">
        <f>TRIM(RIGHT(SUBSTITUTE(TRIM(RIGHT(SUBSTITUTE(Reference!B247,"/",REPT(" ",100)),100)),"\",REPT(" ",100)),100))</f>
        <v/>
      </c>
      <c r="M247" s="4" t="str">
        <f t="shared" si="6"/>
        <v/>
      </c>
      <c r="N247" s="4" t="str">
        <f t="shared" si="7"/>
        <v/>
      </c>
    </row>
    <row r="248" spans="12:14" x14ac:dyDescent="0.3">
      <c r="L248" s="4" t="str">
        <f>TRIM(RIGHT(SUBSTITUTE(TRIM(RIGHT(SUBSTITUTE(Reference!B248,"/",REPT(" ",100)),100)),"\",REPT(" ",100)),100))</f>
        <v/>
      </c>
      <c r="M248" s="4" t="str">
        <f t="shared" si="6"/>
        <v/>
      </c>
      <c r="N248" s="4" t="str">
        <f t="shared" si="7"/>
        <v/>
      </c>
    </row>
    <row r="249" spans="12:14" x14ac:dyDescent="0.3">
      <c r="L249" s="4" t="str">
        <f>TRIM(RIGHT(SUBSTITUTE(TRIM(RIGHT(SUBSTITUTE(Reference!B249,"/",REPT(" ",100)),100)),"\",REPT(" ",100)),100))</f>
        <v/>
      </c>
      <c r="M249" s="4" t="str">
        <f t="shared" si="6"/>
        <v/>
      </c>
      <c r="N249" s="4" t="str">
        <f t="shared" si="7"/>
        <v/>
      </c>
    </row>
    <row r="250" spans="12:14" x14ac:dyDescent="0.3">
      <c r="L250" s="4" t="str">
        <f>TRIM(RIGHT(SUBSTITUTE(TRIM(RIGHT(SUBSTITUTE(Reference!B250,"/",REPT(" ",100)),100)),"\",REPT(" ",100)),100))</f>
        <v/>
      </c>
      <c r="M250" s="4" t="str">
        <f t="shared" si="6"/>
        <v/>
      </c>
      <c r="N250" s="4" t="str">
        <f t="shared" si="7"/>
        <v/>
      </c>
    </row>
    <row r="251" spans="12:14" x14ac:dyDescent="0.3">
      <c r="L251" s="4" t="str">
        <f>TRIM(RIGHT(SUBSTITUTE(TRIM(RIGHT(SUBSTITUTE(Reference!B251,"/",REPT(" ",100)),100)),"\",REPT(" ",100)),100))</f>
        <v/>
      </c>
      <c r="M251" s="4" t="str">
        <f t="shared" si="6"/>
        <v/>
      </c>
      <c r="N251" s="4" t="str">
        <f t="shared" si="7"/>
        <v/>
      </c>
    </row>
    <row r="252" spans="12:14" x14ac:dyDescent="0.3">
      <c r="L252" s="4" t="str">
        <f>TRIM(RIGHT(SUBSTITUTE(TRIM(RIGHT(SUBSTITUTE(Reference!B252,"/",REPT(" ",100)),100)),"\",REPT(" ",100)),100))</f>
        <v/>
      </c>
      <c r="M252" s="4" t="str">
        <f t="shared" si="6"/>
        <v/>
      </c>
      <c r="N252" s="4" t="str">
        <f t="shared" si="7"/>
        <v/>
      </c>
    </row>
    <row r="253" spans="12:14" x14ac:dyDescent="0.3">
      <c r="L253" s="4" t="str">
        <f>TRIM(RIGHT(SUBSTITUTE(TRIM(RIGHT(SUBSTITUTE(Reference!B253,"/",REPT(" ",100)),100)),"\",REPT(" ",100)),100))</f>
        <v/>
      </c>
      <c r="M253" s="4" t="str">
        <f t="shared" si="6"/>
        <v/>
      </c>
      <c r="N253" s="4" t="str">
        <f t="shared" si="7"/>
        <v/>
      </c>
    </row>
    <row r="254" spans="12:14" x14ac:dyDescent="0.3">
      <c r="L254" s="4" t="str">
        <f>TRIM(RIGHT(SUBSTITUTE(TRIM(RIGHT(SUBSTITUTE(Reference!B254,"/",REPT(" ",100)),100)),"\",REPT(" ",100)),100))</f>
        <v/>
      </c>
      <c r="M254" s="4" t="str">
        <f t="shared" si="6"/>
        <v/>
      </c>
      <c r="N254" s="4" t="str">
        <f t="shared" si="7"/>
        <v/>
      </c>
    </row>
    <row r="255" spans="12:14" x14ac:dyDescent="0.3">
      <c r="L255" s="4" t="str">
        <f>TRIM(RIGHT(SUBSTITUTE(TRIM(RIGHT(SUBSTITUTE(Reference!B255,"/",REPT(" ",100)),100)),"\",REPT(" ",100)),100))</f>
        <v/>
      </c>
      <c r="M255" s="4" t="str">
        <f t="shared" si="6"/>
        <v/>
      </c>
      <c r="N255" s="4" t="str">
        <f t="shared" si="7"/>
        <v/>
      </c>
    </row>
    <row r="256" spans="12:14" x14ac:dyDescent="0.3">
      <c r="L256" s="4" t="str">
        <f>TRIM(RIGHT(SUBSTITUTE(TRIM(RIGHT(SUBSTITUTE(Reference!B256,"/",REPT(" ",100)),100)),"\",REPT(" ",100)),100))</f>
        <v/>
      </c>
      <c r="M256" s="4" t="str">
        <f t="shared" si="6"/>
        <v/>
      </c>
      <c r="N256" s="4" t="str">
        <f t="shared" si="7"/>
        <v/>
      </c>
    </row>
    <row r="257" spans="12:14" x14ac:dyDescent="0.3">
      <c r="L257" s="4" t="str">
        <f>TRIM(RIGHT(SUBSTITUTE(TRIM(RIGHT(SUBSTITUTE(Reference!B257,"/",REPT(" ",100)),100)),"\",REPT(" ",100)),100))</f>
        <v/>
      </c>
      <c r="M257" s="4" t="str">
        <f t="shared" si="6"/>
        <v/>
      </c>
      <c r="N257" s="4" t="str">
        <f t="shared" si="7"/>
        <v/>
      </c>
    </row>
    <row r="258" spans="12:14" x14ac:dyDescent="0.3">
      <c r="L258" s="4" t="str">
        <f>TRIM(RIGHT(SUBSTITUTE(TRIM(RIGHT(SUBSTITUTE(Reference!B258,"/",REPT(" ",100)),100)),"\",REPT(" ",100)),100))</f>
        <v/>
      </c>
      <c r="M258" s="4" t="str">
        <f t="shared" si="6"/>
        <v/>
      </c>
      <c r="N258" s="4" t="str">
        <f t="shared" si="7"/>
        <v/>
      </c>
    </row>
    <row r="259" spans="12:14" x14ac:dyDescent="0.3">
      <c r="L259" s="4" t="str">
        <f>TRIM(RIGHT(SUBSTITUTE(TRIM(RIGHT(SUBSTITUTE(Reference!B259,"/",REPT(" ",100)),100)),"\",REPT(" ",100)),100))</f>
        <v/>
      </c>
      <c r="M259" s="4" t="str">
        <f t="shared" si="6"/>
        <v/>
      </c>
      <c r="N259" s="4" t="str">
        <f t="shared" si="7"/>
        <v/>
      </c>
    </row>
    <row r="260" spans="12:14" x14ac:dyDescent="0.3">
      <c r="L260" s="4" t="str">
        <f>TRIM(RIGHT(SUBSTITUTE(TRIM(RIGHT(SUBSTITUTE(Reference!B260,"/",REPT(" ",100)),100)),"\",REPT(" ",100)),100))</f>
        <v/>
      </c>
      <c r="M260" s="4" t="str">
        <f t="shared" si="6"/>
        <v/>
      </c>
      <c r="N260" s="4" t="str">
        <f t="shared" si="7"/>
        <v/>
      </c>
    </row>
    <row r="261" spans="12:14" x14ac:dyDescent="0.3">
      <c r="L261" s="4" t="str">
        <f>TRIM(RIGHT(SUBSTITUTE(TRIM(RIGHT(SUBSTITUTE(Reference!B261,"/",REPT(" ",100)),100)),"\",REPT(" ",100)),100))</f>
        <v/>
      </c>
      <c r="M261" s="4" t="str">
        <f t="shared" ref="M261:M324" si="8">TRIM(LEFT(SUBSTITUTE(L261,".",REPT(" ",100)),100))</f>
        <v/>
      </c>
      <c r="N261" s="4" t="str">
        <f t="shared" ref="N261:N324" si="9">M261</f>
        <v/>
      </c>
    </row>
    <row r="262" spans="12:14" x14ac:dyDescent="0.3">
      <c r="L262" s="4" t="str">
        <f>TRIM(RIGHT(SUBSTITUTE(TRIM(RIGHT(SUBSTITUTE(Reference!B262,"/",REPT(" ",100)),100)),"\",REPT(" ",100)),100))</f>
        <v/>
      </c>
      <c r="M262" s="4" t="str">
        <f t="shared" si="8"/>
        <v/>
      </c>
      <c r="N262" s="4" t="str">
        <f t="shared" si="9"/>
        <v/>
      </c>
    </row>
    <row r="263" spans="12:14" x14ac:dyDescent="0.3">
      <c r="L263" s="4" t="str">
        <f>TRIM(RIGHT(SUBSTITUTE(TRIM(RIGHT(SUBSTITUTE(Reference!B263,"/",REPT(" ",100)),100)),"\",REPT(" ",100)),100))</f>
        <v/>
      </c>
      <c r="M263" s="4" t="str">
        <f t="shared" si="8"/>
        <v/>
      </c>
      <c r="N263" s="4" t="str">
        <f t="shared" si="9"/>
        <v/>
      </c>
    </row>
    <row r="264" spans="12:14" x14ac:dyDescent="0.3">
      <c r="L264" s="4" t="str">
        <f>TRIM(RIGHT(SUBSTITUTE(TRIM(RIGHT(SUBSTITUTE(Reference!B264,"/",REPT(" ",100)),100)),"\",REPT(" ",100)),100))</f>
        <v/>
      </c>
      <c r="M264" s="4" t="str">
        <f t="shared" si="8"/>
        <v/>
      </c>
      <c r="N264" s="4" t="str">
        <f t="shared" si="9"/>
        <v/>
      </c>
    </row>
    <row r="265" spans="12:14" x14ac:dyDescent="0.3">
      <c r="L265" s="4" t="str">
        <f>TRIM(RIGHT(SUBSTITUTE(TRIM(RIGHT(SUBSTITUTE(Reference!B265,"/",REPT(" ",100)),100)),"\",REPT(" ",100)),100))</f>
        <v/>
      </c>
      <c r="M265" s="4" t="str">
        <f t="shared" si="8"/>
        <v/>
      </c>
      <c r="N265" s="4" t="str">
        <f t="shared" si="9"/>
        <v/>
      </c>
    </row>
    <row r="266" spans="12:14" x14ac:dyDescent="0.3">
      <c r="L266" s="4" t="str">
        <f>TRIM(RIGHT(SUBSTITUTE(TRIM(RIGHT(SUBSTITUTE(Reference!B266,"/",REPT(" ",100)),100)),"\",REPT(" ",100)),100))</f>
        <v/>
      </c>
      <c r="M266" s="4" t="str">
        <f t="shared" si="8"/>
        <v/>
      </c>
      <c r="N266" s="4" t="str">
        <f t="shared" si="9"/>
        <v/>
      </c>
    </row>
    <row r="267" spans="12:14" x14ac:dyDescent="0.3">
      <c r="L267" s="4" t="str">
        <f>TRIM(RIGHT(SUBSTITUTE(TRIM(RIGHT(SUBSTITUTE(Reference!B267,"/",REPT(" ",100)),100)),"\",REPT(" ",100)),100))</f>
        <v/>
      </c>
      <c r="M267" s="4" t="str">
        <f t="shared" si="8"/>
        <v/>
      </c>
      <c r="N267" s="4" t="str">
        <f t="shared" si="9"/>
        <v/>
      </c>
    </row>
    <row r="268" spans="12:14" x14ac:dyDescent="0.3">
      <c r="L268" s="4" t="str">
        <f>TRIM(RIGHT(SUBSTITUTE(TRIM(RIGHT(SUBSTITUTE(Reference!B268,"/",REPT(" ",100)),100)),"\",REPT(" ",100)),100))</f>
        <v/>
      </c>
      <c r="M268" s="4" t="str">
        <f t="shared" si="8"/>
        <v/>
      </c>
      <c r="N268" s="4" t="str">
        <f t="shared" si="9"/>
        <v/>
      </c>
    </row>
    <row r="269" spans="12:14" x14ac:dyDescent="0.3">
      <c r="L269" s="4" t="str">
        <f>TRIM(RIGHT(SUBSTITUTE(TRIM(RIGHT(SUBSTITUTE(Reference!B269,"/",REPT(" ",100)),100)),"\",REPT(" ",100)),100))</f>
        <v/>
      </c>
      <c r="M269" s="4" t="str">
        <f t="shared" si="8"/>
        <v/>
      </c>
      <c r="N269" s="4" t="str">
        <f t="shared" si="9"/>
        <v/>
      </c>
    </row>
    <row r="270" spans="12:14" x14ac:dyDescent="0.3">
      <c r="L270" s="4" t="str">
        <f>TRIM(RIGHT(SUBSTITUTE(TRIM(RIGHT(SUBSTITUTE(Reference!B270,"/",REPT(" ",100)),100)),"\",REPT(" ",100)),100))</f>
        <v/>
      </c>
      <c r="M270" s="4" t="str">
        <f t="shared" si="8"/>
        <v/>
      </c>
      <c r="N270" s="4" t="str">
        <f t="shared" si="9"/>
        <v/>
      </c>
    </row>
    <row r="271" spans="12:14" x14ac:dyDescent="0.3">
      <c r="L271" s="4" t="str">
        <f>TRIM(RIGHT(SUBSTITUTE(TRIM(RIGHT(SUBSTITUTE(Reference!B271,"/",REPT(" ",100)),100)),"\",REPT(" ",100)),100))</f>
        <v/>
      </c>
      <c r="M271" s="4" t="str">
        <f t="shared" si="8"/>
        <v/>
      </c>
      <c r="N271" s="4" t="str">
        <f t="shared" si="9"/>
        <v/>
      </c>
    </row>
    <row r="272" spans="12:14" x14ac:dyDescent="0.3">
      <c r="L272" s="4" t="str">
        <f>TRIM(RIGHT(SUBSTITUTE(TRIM(RIGHT(SUBSTITUTE(Reference!B272,"/",REPT(" ",100)),100)),"\",REPT(" ",100)),100))</f>
        <v/>
      </c>
      <c r="M272" s="4" t="str">
        <f t="shared" si="8"/>
        <v/>
      </c>
      <c r="N272" s="4" t="str">
        <f t="shared" si="9"/>
        <v/>
      </c>
    </row>
    <row r="273" spans="12:14" x14ac:dyDescent="0.3">
      <c r="L273" s="4" t="str">
        <f>TRIM(RIGHT(SUBSTITUTE(TRIM(RIGHT(SUBSTITUTE(Reference!B273,"/",REPT(" ",100)),100)),"\",REPT(" ",100)),100))</f>
        <v/>
      </c>
      <c r="M273" s="4" t="str">
        <f t="shared" si="8"/>
        <v/>
      </c>
      <c r="N273" s="4" t="str">
        <f t="shared" si="9"/>
        <v/>
      </c>
    </row>
    <row r="274" spans="12:14" x14ac:dyDescent="0.3">
      <c r="L274" s="4" t="str">
        <f>TRIM(RIGHT(SUBSTITUTE(TRIM(RIGHT(SUBSTITUTE(Reference!B274,"/",REPT(" ",100)),100)),"\",REPT(" ",100)),100))</f>
        <v/>
      </c>
      <c r="M274" s="4" t="str">
        <f t="shared" si="8"/>
        <v/>
      </c>
      <c r="N274" s="4" t="str">
        <f t="shared" si="9"/>
        <v/>
      </c>
    </row>
    <row r="275" spans="12:14" x14ac:dyDescent="0.3">
      <c r="L275" s="4" t="str">
        <f>TRIM(RIGHT(SUBSTITUTE(TRIM(RIGHT(SUBSTITUTE(Reference!B275,"/",REPT(" ",100)),100)),"\",REPT(" ",100)),100))</f>
        <v/>
      </c>
      <c r="M275" s="4" t="str">
        <f t="shared" si="8"/>
        <v/>
      </c>
      <c r="N275" s="4" t="str">
        <f t="shared" si="9"/>
        <v/>
      </c>
    </row>
    <row r="276" spans="12:14" x14ac:dyDescent="0.3">
      <c r="L276" s="4" t="str">
        <f>TRIM(RIGHT(SUBSTITUTE(TRIM(RIGHT(SUBSTITUTE(Reference!B276,"/",REPT(" ",100)),100)),"\",REPT(" ",100)),100))</f>
        <v/>
      </c>
      <c r="M276" s="4" t="str">
        <f t="shared" si="8"/>
        <v/>
      </c>
      <c r="N276" s="4" t="str">
        <f t="shared" si="9"/>
        <v/>
      </c>
    </row>
    <row r="277" spans="12:14" x14ac:dyDescent="0.3">
      <c r="L277" s="4" t="str">
        <f>TRIM(RIGHT(SUBSTITUTE(TRIM(RIGHT(SUBSTITUTE(Reference!B277,"/",REPT(" ",100)),100)),"\",REPT(" ",100)),100))</f>
        <v/>
      </c>
      <c r="M277" s="4" t="str">
        <f t="shared" si="8"/>
        <v/>
      </c>
      <c r="N277" s="4" t="str">
        <f t="shared" si="9"/>
        <v/>
      </c>
    </row>
    <row r="278" spans="12:14" x14ac:dyDescent="0.3">
      <c r="L278" s="4" t="str">
        <f>TRIM(RIGHT(SUBSTITUTE(TRIM(RIGHT(SUBSTITUTE(Reference!B278,"/",REPT(" ",100)),100)),"\",REPT(" ",100)),100))</f>
        <v/>
      </c>
      <c r="M278" s="4" t="str">
        <f t="shared" si="8"/>
        <v/>
      </c>
      <c r="N278" s="4" t="str">
        <f t="shared" si="9"/>
        <v/>
      </c>
    </row>
    <row r="279" spans="12:14" x14ac:dyDescent="0.3">
      <c r="L279" s="4" t="str">
        <f>TRIM(RIGHT(SUBSTITUTE(TRIM(RIGHT(SUBSTITUTE(Reference!B279,"/",REPT(" ",100)),100)),"\",REPT(" ",100)),100))</f>
        <v/>
      </c>
      <c r="M279" s="4" t="str">
        <f t="shared" si="8"/>
        <v/>
      </c>
      <c r="N279" s="4" t="str">
        <f t="shared" si="9"/>
        <v/>
      </c>
    </row>
    <row r="280" spans="12:14" x14ac:dyDescent="0.3">
      <c r="L280" s="4" t="str">
        <f>TRIM(RIGHT(SUBSTITUTE(TRIM(RIGHT(SUBSTITUTE(Reference!B280,"/",REPT(" ",100)),100)),"\",REPT(" ",100)),100))</f>
        <v/>
      </c>
      <c r="M280" s="4" t="str">
        <f t="shared" si="8"/>
        <v/>
      </c>
      <c r="N280" s="4" t="str">
        <f t="shared" si="9"/>
        <v/>
      </c>
    </row>
    <row r="281" spans="12:14" x14ac:dyDescent="0.3">
      <c r="L281" s="4" t="str">
        <f>TRIM(RIGHT(SUBSTITUTE(TRIM(RIGHT(SUBSTITUTE(Reference!B281,"/",REPT(" ",100)),100)),"\",REPT(" ",100)),100))</f>
        <v/>
      </c>
      <c r="M281" s="4" t="str">
        <f t="shared" si="8"/>
        <v/>
      </c>
      <c r="N281" s="4" t="str">
        <f t="shared" si="9"/>
        <v/>
      </c>
    </row>
    <row r="282" spans="12:14" x14ac:dyDescent="0.3">
      <c r="L282" s="4" t="str">
        <f>TRIM(RIGHT(SUBSTITUTE(TRIM(RIGHT(SUBSTITUTE(Reference!B282,"/",REPT(" ",100)),100)),"\",REPT(" ",100)),100))</f>
        <v/>
      </c>
      <c r="M282" s="4" t="str">
        <f t="shared" si="8"/>
        <v/>
      </c>
      <c r="N282" s="4" t="str">
        <f t="shared" si="9"/>
        <v/>
      </c>
    </row>
    <row r="283" spans="12:14" x14ac:dyDescent="0.3">
      <c r="L283" s="4" t="str">
        <f>TRIM(RIGHT(SUBSTITUTE(TRIM(RIGHT(SUBSTITUTE(Reference!B283,"/",REPT(" ",100)),100)),"\",REPT(" ",100)),100))</f>
        <v/>
      </c>
      <c r="M283" s="4" t="str">
        <f t="shared" si="8"/>
        <v/>
      </c>
      <c r="N283" s="4" t="str">
        <f t="shared" si="9"/>
        <v/>
      </c>
    </row>
    <row r="284" spans="12:14" x14ac:dyDescent="0.3">
      <c r="L284" s="4" t="str">
        <f>TRIM(RIGHT(SUBSTITUTE(TRIM(RIGHT(SUBSTITUTE(Reference!B284,"/",REPT(" ",100)),100)),"\",REPT(" ",100)),100))</f>
        <v/>
      </c>
      <c r="M284" s="4" t="str">
        <f t="shared" si="8"/>
        <v/>
      </c>
      <c r="N284" s="4" t="str">
        <f t="shared" si="9"/>
        <v/>
      </c>
    </row>
    <row r="285" spans="12:14" x14ac:dyDescent="0.3">
      <c r="L285" s="4" t="str">
        <f>TRIM(RIGHT(SUBSTITUTE(TRIM(RIGHT(SUBSTITUTE(Reference!B285,"/",REPT(" ",100)),100)),"\",REPT(" ",100)),100))</f>
        <v/>
      </c>
      <c r="M285" s="4" t="str">
        <f t="shared" si="8"/>
        <v/>
      </c>
      <c r="N285" s="4" t="str">
        <f t="shared" si="9"/>
        <v/>
      </c>
    </row>
    <row r="286" spans="12:14" x14ac:dyDescent="0.3">
      <c r="L286" s="4" t="str">
        <f>TRIM(RIGHT(SUBSTITUTE(TRIM(RIGHT(SUBSTITUTE(Reference!B286,"/",REPT(" ",100)),100)),"\",REPT(" ",100)),100))</f>
        <v/>
      </c>
      <c r="M286" s="4" t="str">
        <f t="shared" si="8"/>
        <v/>
      </c>
      <c r="N286" s="4" t="str">
        <f t="shared" si="9"/>
        <v/>
      </c>
    </row>
    <row r="287" spans="12:14" x14ac:dyDescent="0.3">
      <c r="L287" s="4" t="str">
        <f>TRIM(RIGHT(SUBSTITUTE(TRIM(RIGHT(SUBSTITUTE(Reference!B287,"/",REPT(" ",100)),100)),"\",REPT(" ",100)),100))</f>
        <v/>
      </c>
      <c r="M287" s="4" t="str">
        <f t="shared" si="8"/>
        <v/>
      </c>
      <c r="N287" s="4" t="str">
        <f t="shared" si="9"/>
        <v/>
      </c>
    </row>
    <row r="288" spans="12:14" x14ac:dyDescent="0.3">
      <c r="L288" s="4" t="str">
        <f>TRIM(RIGHT(SUBSTITUTE(TRIM(RIGHT(SUBSTITUTE(Reference!B288,"/",REPT(" ",100)),100)),"\",REPT(" ",100)),100))</f>
        <v/>
      </c>
      <c r="M288" s="4" t="str">
        <f t="shared" si="8"/>
        <v/>
      </c>
      <c r="N288" s="4" t="str">
        <f t="shared" si="9"/>
        <v/>
      </c>
    </row>
    <row r="289" spans="12:14" x14ac:dyDescent="0.3">
      <c r="L289" s="4" t="str">
        <f>TRIM(RIGHT(SUBSTITUTE(TRIM(RIGHT(SUBSTITUTE(Reference!B289,"/",REPT(" ",100)),100)),"\",REPT(" ",100)),100))</f>
        <v/>
      </c>
      <c r="M289" s="4" t="str">
        <f t="shared" si="8"/>
        <v/>
      </c>
      <c r="N289" s="4" t="str">
        <f t="shared" si="9"/>
        <v/>
      </c>
    </row>
    <row r="290" spans="12:14" x14ac:dyDescent="0.3">
      <c r="L290" s="4" t="str">
        <f>TRIM(RIGHT(SUBSTITUTE(TRIM(RIGHT(SUBSTITUTE(Reference!B290,"/",REPT(" ",100)),100)),"\",REPT(" ",100)),100))</f>
        <v/>
      </c>
      <c r="M290" s="4" t="str">
        <f t="shared" si="8"/>
        <v/>
      </c>
      <c r="N290" s="4" t="str">
        <f t="shared" si="9"/>
        <v/>
      </c>
    </row>
    <row r="291" spans="12:14" x14ac:dyDescent="0.3">
      <c r="L291" s="4" t="str">
        <f>TRIM(RIGHT(SUBSTITUTE(TRIM(RIGHT(SUBSTITUTE(Reference!B291,"/",REPT(" ",100)),100)),"\",REPT(" ",100)),100))</f>
        <v/>
      </c>
      <c r="M291" s="4" t="str">
        <f t="shared" si="8"/>
        <v/>
      </c>
      <c r="N291" s="4" t="str">
        <f t="shared" si="9"/>
        <v/>
      </c>
    </row>
    <row r="292" spans="12:14" x14ac:dyDescent="0.3">
      <c r="L292" s="4" t="str">
        <f>TRIM(RIGHT(SUBSTITUTE(TRIM(RIGHT(SUBSTITUTE(Reference!B292,"/",REPT(" ",100)),100)),"\",REPT(" ",100)),100))</f>
        <v/>
      </c>
      <c r="M292" s="4" t="str">
        <f t="shared" si="8"/>
        <v/>
      </c>
      <c r="N292" s="4" t="str">
        <f t="shared" si="9"/>
        <v/>
      </c>
    </row>
    <row r="293" spans="12:14" x14ac:dyDescent="0.3">
      <c r="L293" s="4" t="str">
        <f>TRIM(RIGHT(SUBSTITUTE(TRIM(RIGHT(SUBSTITUTE(Reference!B293,"/",REPT(" ",100)),100)),"\",REPT(" ",100)),100))</f>
        <v/>
      </c>
      <c r="M293" s="4" t="str">
        <f t="shared" si="8"/>
        <v/>
      </c>
      <c r="N293" s="4" t="str">
        <f t="shared" si="9"/>
        <v/>
      </c>
    </row>
    <row r="294" spans="12:14" x14ac:dyDescent="0.3">
      <c r="L294" s="4" t="str">
        <f>TRIM(RIGHT(SUBSTITUTE(TRIM(RIGHT(SUBSTITUTE(Reference!B294,"/",REPT(" ",100)),100)),"\",REPT(" ",100)),100))</f>
        <v/>
      </c>
      <c r="M294" s="4" t="str">
        <f t="shared" si="8"/>
        <v/>
      </c>
      <c r="N294" s="4" t="str">
        <f t="shared" si="9"/>
        <v/>
      </c>
    </row>
    <row r="295" spans="12:14" x14ac:dyDescent="0.3">
      <c r="L295" s="4" t="str">
        <f>TRIM(RIGHT(SUBSTITUTE(TRIM(RIGHT(SUBSTITUTE(Reference!B295,"/",REPT(" ",100)),100)),"\",REPT(" ",100)),100))</f>
        <v/>
      </c>
      <c r="M295" s="4" t="str">
        <f t="shared" si="8"/>
        <v/>
      </c>
      <c r="N295" s="4" t="str">
        <f t="shared" si="9"/>
        <v/>
      </c>
    </row>
    <row r="296" spans="12:14" x14ac:dyDescent="0.3">
      <c r="L296" s="4" t="str">
        <f>TRIM(RIGHT(SUBSTITUTE(TRIM(RIGHT(SUBSTITUTE(Reference!B296,"/",REPT(" ",100)),100)),"\",REPT(" ",100)),100))</f>
        <v/>
      </c>
      <c r="M296" s="4" t="str">
        <f t="shared" si="8"/>
        <v/>
      </c>
      <c r="N296" s="4" t="str">
        <f t="shared" si="9"/>
        <v/>
      </c>
    </row>
    <row r="297" spans="12:14" x14ac:dyDescent="0.3">
      <c r="L297" s="4" t="str">
        <f>TRIM(RIGHT(SUBSTITUTE(TRIM(RIGHT(SUBSTITUTE(Reference!B297,"/",REPT(" ",100)),100)),"\",REPT(" ",100)),100))</f>
        <v/>
      </c>
      <c r="M297" s="4" t="str">
        <f t="shared" si="8"/>
        <v/>
      </c>
      <c r="N297" s="4" t="str">
        <f t="shared" si="9"/>
        <v/>
      </c>
    </row>
    <row r="298" spans="12:14" x14ac:dyDescent="0.3">
      <c r="L298" s="4" t="str">
        <f>TRIM(RIGHT(SUBSTITUTE(TRIM(RIGHT(SUBSTITUTE(Reference!B298,"/",REPT(" ",100)),100)),"\",REPT(" ",100)),100))</f>
        <v/>
      </c>
      <c r="M298" s="4" t="str">
        <f t="shared" si="8"/>
        <v/>
      </c>
      <c r="N298" s="4" t="str">
        <f t="shared" si="9"/>
        <v/>
      </c>
    </row>
    <row r="299" spans="12:14" x14ac:dyDescent="0.3">
      <c r="L299" s="4" t="str">
        <f>TRIM(RIGHT(SUBSTITUTE(TRIM(RIGHT(SUBSTITUTE(Reference!B299,"/",REPT(" ",100)),100)),"\",REPT(" ",100)),100))</f>
        <v/>
      </c>
      <c r="M299" s="4" t="str">
        <f t="shared" si="8"/>
        <v/>
      </c>
      <c r="N299" s="4" t="str">
        <f t="shared" si="9"/>
        <v/>
      </c>
    </row>
    <row r="300" spans="12:14" x14ac:dyDescent="0.3">
      <c r="L300" s="4" t="str">
        <f>TRIM(RIGHT(SUBSTITUTE(TRIM(RIGHT(SUBSTITUTE(Reference!B300,"/",REPT(" ",100)),100)),"\",REPT(" ",100)),100))</f>
        <v/>
      </c>
      <c r="M300" s="4" t="str">
        <f t="shared" si="8"/>
        <v/>
      </c>
      <c r="N300" s="4" t="str">
        <f t="shared" si="9"/>
        <v/>
      </c>
    </row>
    <row r="301" spans="12:14" x14ac:dyDescent="0.3">
      <c r="L301" s="4" t="str">
        <f>TRIM(RIGHT(SUBSTITUTE(TRIM(RIGHT(SUBSTITUTE(Reference!B301,"/",REPT(" ",100)),100)),"\",REPT(" ",100)),100))</f>
        <v/>
      </c>
      <c r="M301" s="4" t="str">
        <f t="shared" si="8"/>
        <v/>
      </c>
      <c r="N301" s="4" t="str">
        <f t="shared" si="9"/>
        <v/>
      </c>
    </row>
    <row r="302" spans="12:14" x14ac:dyDescent="0.3">
      <c r="L302" s="4" t="str">
        <f>TRIM(RIGHT(SUBSTITUTE(TRIM(RIGHT(SUBSTITUTE(Reference!B302,"/",REPT(" ",100)),100)),"\",REPT(" ",100)),100))</f>
        <v/>
      </c>
      <c r="M302" s="4" t="str">
        <f t="shared" si="8"/>
        <v/>
      </c>
      <c r="N302" s="4" t="str">
        <f t="shared" si="9"/>
        <v/>
      </c>
    </row>
    <row r="303" spans="12:14" x14ac:dyDescent="0.3">
      <c r="L303" s="4" t="str">
        <f>TRIM(RIGHT(SUBSTITUTE(TRIM(RIGHT(SUBSTITUTE(Reference!B303,"/",REPT(" ",100)),100)),"\",REPT(" ",100)),100))</f>
        <v/>
      </c>
      <c r="M303" s="4" t="str">
        <f t="shared" si="8"/>
        <v/>
      </c>
      <c r="N303" s="4" t="str">
        <f t="shared" si="9"/>
        <v/>
      </c>
    </row>
    <row r="304" spans="12:14" x14ac:dyDescent="0.3">
      <c r="L304" s="4" t="str">
        <f>TRIM(RIGHT(SUBSTITUTE(TRIM(RIGHT(SUBSTITUTE(Reference!B304,"/",REPT(" ",100)),100)),"\",REPT(" ",100)),100))</f>
        <v/>
      </c>
      <c r="M304" s="4" t="str">
        <f t="shared" si="8"/>
        <v/>
      </c>
      <c r="N304" s="4" t="str">
        <f t="shared" si="9"/>
        <v/>
      </c>
    </row>
    <row r="305" spans="12:14" x14ac:dyDescent="0.3">
      <c r="L305" s="4" t="str">
        <f>TRIM(RIGHT(SUBSTITUTE(TRIM(RIGHT(SUBSTITUTE(Reference!B305,"/",REPT(" ",100)),100)),"\",REPT(" ",100)),100))</f>
        <v/>
      </c>
      <c r="M305" s="4" t="str">
        <f t="shared" si="8"/>
        <v/>
      </c>
      <c r="N305" s="4" t="str">
        <f t="shared" si="9"/>
        <v/>
      </c>
    </row>
    <row r="306" spans="12:14" x14ac:dyDescent="0.3">
      <c r="L306" s="4" t="str">
        <f>TRIM(RIGHT(SUBSTITUTE(TRIM(RIGHT(SUBSTITUTE(Reference!B306,"/",REPT(" ",100)),100)),"\",REPT(" ",100)),100))</f>
        <v/>
      </c>
      <c r="M306" s="4" t="str">
        <f t="shared" si="8"/>
        <v/>
      </c>
      <c r="N306" s="4" t="str">
        <f t="shared" si="9"/>
        <v/>
      </c>
    </row>
    <row r="307" spans="12:14" x14ac:dyDescent="0.3">
      <c r="L307" s="4" t="str">
        <f>TRIM(RIGHT(SUBSTITUTE(TRIM(RIGHT(SUBSTITUTE(Reference!B307,"/",REPT(" ",100)),100)),"\",REPT(" ",100)),100))</f>
        <v/>
      </c>
      <c r="M307" s="4" t="str">
        <f t="shared" si="8"/>
        <v/>
      </c>
      <c r="N307" s="4" t="str">
        <f t="shared" si="9"/>
        <v/>
      </c>
    </row>
    <row r="308" spans="12:14" x14ac:dyDescent="0.3">
      <c r="L308" s="4" t="str">
        <f>TRIM(RIGHT(SUBSTITUTE(TRIM(RIGHT(SUBSTITUTE(Reference!B308,"/",REPT(" ",100)),100)),"\",REPT(" ",100)),100))</f>
        <v/>
      </c>
      <c r="M308" s="4" t="str">
        <f t="shared" si="8"/>
        <v/>
      </c>
      <c r="N308" s="4" t="str">
        <f t="shared" si="9"/>
        <v/>
      </c>
    </row>
    <row r="309" spans="12:14" x14ac:dyDescent="0.3">
      <c r="L309" s="4" t="str">
        <f>TRIM(RIGHT(SUBSTITUTE(TRIM(RIGHT(SUBSTITUTE(Reference!B309,"/",REPT(" ",100)),100)),"\",REPT(" ",100)),100))</f>
        <v/>
      </c>
      <c r="M309" s="4" t="str">
        <f t="shared" si="8"/>
        <v/>
      </c>
      <c r="N309" s="4" t="str">
        <f t="shared" si="9"/>
        <v/>
      </c>
    </row>
    <row r="310" spans="12:14" x14ac:dyDescent="0.3">
      <c r="L310" s="4" t="str">
        <f>TRIM(RIGHT(SUBSTITUTE(TRIM(RIGHT(SUBSTITUTE(Reference!B310,"/",REPT(" ",100)),100)),"\",REPT(" ",100)),100))</f>
        <v/>
      </c>
      <c r="M310" s="4" t="str">
        <f t="shared" si="8"/>
        <v/>
      </c>
      <c r="N310" s="4" t="str">
        <f t="shared" si="9"/>
        <v/>
      </c>
    </row>
    <row r="311" spans="12:14" x14ac:dyDescent="0.3">
      <c r="L311" s="4" t="str">
        <f>TRIM(RIGHT(SUBSTITUTE(TRIM(RIGHT(SUBSTITUTE(Reference!B311,"/",REPT(" ",100)),100)),"\",REPT(" ",100)),100))</f>
        <v/>
      </c>
      <c r="M311" s="4" t="str">
        <f t="shared" si="8"/>
        <v/>
      </c>
      <c r="N311" s="4" t="str">
        <f t="shared" si="9"/>
        <v/>
      </c>
    </row>
    <row r="312" spans="12:14" x14ac:dyDescent="0.3">
      <c r="L312" s="4" t="str">
        <f>TRIM(RIGHT(SUBSTITUTE(TRIM(RIGHT(SUBSTITUTE(Reference!B312,"/",REPT(" ",100)),100)),"\",REPT(" ",100)),100))</f>
        <v/>
      </c>
      <c r="M312" s="4" t="str">
        <f t="shared" si="8"/>
        <v/>
      </c>
      <c r="N312" s="4" t="str">
        <f t="shared" si="9"/>
        <v/>
      </c>
    </row>
    <row r="313" spans="12:14" x14ac:dyDescent="0.3">
      <c r="L313" s="4" t="str">
        <f>TRIM(RIGHT(SUBSTITUTE(TRIM(RIGHT(SUBSTITUTE(Reference!B313,"/",REPT(" ",100)),100)),"\",REPT(" ",100)),100))</f>
        <v/>
      </c>
      <c r="M313" s="4" t="str">
        <f t="shared" si="8"/>
        <v/>
      </c>
      <c r="N313" s="4" t="str">
        <f t="shared" si="9"/>
        <v/>
      </c>
    </row>
    <row r="314" spans="12:14" x14ac:dyDescent="0.3">
      <c r="L314" s="4" t="str">
        <f>TRIM(RIGHT(SUBSTITUTE(TRIM(RIGHT(SUBSTITUTE(Reference!B314,"/",REPT(" ",100)),100)),"\",REPT(" ",100)),100))</f>
        <v/>
      </c>
      <c r="M314" s="4" t="str">
        <f t="shared" si="8"/>
        <v/>
      </c>
      <c r="N314" s="4" t="str">
        <f t="shared" si="9"/>
        <v/>
      </c>
    </row>
    <row r="315" spans="12:14" x14ac:dyDescent="0.3">
      <c r="L315" s="4" t="str">
        <f>TRIM(RIGHT(SUBSTITUTE(TRIM(RIGHT(SUBSTITUTE(Reference!B315,"/",REPT(" ",100)),100)),"\",REPT(" ",100)),100))</f>
        <v/>
      </c>
      <c r="M315" s="4" t="str">
        <f t="shared" si="8"/>
        <v/>
      </c>
      <c r="N315" s="4" t="str">
        <f t="shared" si="9"/>
        <v/>
      </c>
    </row>
    <row r="316" spans="12:14" x14ac:dyDescent="0.3">
      <c r="L316" s="4" t="str">
        <f>TRIM(RIGHT(SUBSTITUTE(TRIM(RIGHT(SUBSTITUTE(Reference!B316,"/",REPT(" ",100)),100)),"\",REPT(" ",100)),100))</f>
        <v/>
      </c>
      <c r="M316" s="4" t="str">
        <f t="shared" si="8"/>
        <v/>
      </c>
      <c r="N316" s="4" t="str">
        <f t="shared" si="9"/>
        <v/>
      </c>
    </row>
    <row r="317" spans="12:14" x14ac:dyDescent="0.3">
      <c r="L317" s="4" t="str">
        <f>TRIM(RIGHT(SUBSTITUTE(TRIM(RIGHT(SUBSTITUTE(Reference!B317,"/",REPT(" ",100)),100)),"\",REPT(" ",100)),100))</f>
        <v/>
      </c>
      <c r="M317" s="4" t="str">
        <f t="shared" si="8"/>
        <v/>
      </c>
      <c r="N317" s="4" t="str">
        <f t="shared" si="9"/>
        <v/>
      </c>
    </row>
    <row r="318" spans="12:14" x14ac:dyDescent="0.3">
      <c r="L318" s="4" t="str">
        <f>TRIM(RIGHT(SUBSTITUTE(TRIM(RIGHT(SUBSTITUTE(Reference!B318,"/",REPT(" ",100)),100)),"\",REPT(" ",100)),100))</f>
        <v/>
      </c>
      <c r="M318" s="4" t="str">
        <f t="shared" si="8"/>
        <v/>
      </c>
      <c r="N318" s="4" t="str">
        <f t="shared" si="9"/>
        <v/>
      </c>
    </row>
    <row r="319" spans="12:14" x14ac:dyDescent="0.3">
      <c r="L319" s="4" t="str">
        <f>TRIM(RIGHT(SUBSTITUTE(TRIM(RIGHT(SUBSTITUTE(Reference!B319,"/",REPT(" ",100)),100)),"\",REPT(" ",100)),100))</f>
        <v/>
      </c>
      <c r="M319" s="4" t="str">
        <f t="shared" si="8"/>
        <v/>
      </c>
      <c r="N319" s="4" t="str">
        <f t="shared" si="9"/>
        <v/>
      </c>
    </row>
    <row r="320" spans="12:14" x14ac:dyDescent="0.3">
      <c r="L320" s="4" t="str">
        <f>TRIM(RIGHT(SUBSTITUTE(TRIM(RIGHT(SUBSTITUTE(Reference!B320,"/",REPT(" ",100)),100)),"\",REPT(" ",100)),100))</f>
        <v/>
      </c>
      <c r="M320" s="4" t="str">
        <f t="shared" si="8"/>
        <v/>
      </c>
      <c r="N320" s="4" t="str">
        <f t="shared" si="9"/>
        <v/>
      </c>
    </row>
    <row r="321" spans="12:14" x14ac:dyDescent="0.3">
      <c r="L321" s="4" t="str">
        <f>TRIM(RIGHT(SUBSTITUTE(TRIM(RIGHT(SUBSTITUTE(Reference!B321,"/",REPT(" ",100)),100)),"\",REPT(" ",100)),100))</f>
        <v/>
      </c>
      <c r="M321" s="4" t="str">
        <f t="shared" si="8"/>
        <v/>
      </c>
      <c r="N321" s="4" t="str">
        <f t="shared" si="9"/>
        <v/>
      </c>
    </row>
    <row r="322" spans="12:14" x14ac:dyDescent="0.3">
      <c r="L322" s="4" t="str">
        <f>TRIM(RIGHT(SUBSTITUTE(TRIM(RIGHT(SUBSTITUTE(Reference!B322,"/",REPT(" ",100)),100)),"\",REPT(" ",100)),100))</f>
        <v/>
      </c>
      <c r="M322" s="4" t="str">
        <f t="shared" si="8"/>
        <v/>
      </c>
      <c r="N322" s="4" t="str">
        <f t="shared" si="9"/>
        <v/>
      </c>
    </row>
    <row r="323" spans="12:14" x14ac:dyDescent="0.3">
      <c r="L323" s="4" t="str">
        <f>TRIM(RIGHT(SUBSTITUTE(TRIM(RIGHT(SUBSTITUTE(Reference!B323,"/",REPT(" ",100)),100)),"\",REPT(" ",100)),100))</f>
        <v/>
      </c>
      <c r="M323" s="4" t="str">
        <f t="shared" si="8"/>
        <v/>
      </c>
      <c r="N323" s="4" t="str">
        <f t="shared" si="9"/>
        <v/>
      </c>
    </row>
    <row r="324" spans="12:14" x14ac:dyDescent="0.3">
      <c r="L324" s="4" t="str">
        <f>TRIM(RIGHT(SUBSTITUTE(TRIM(RIGHT(SUBSTITUTE(Reference!B324,"/",REPT(" ",100)),100)),"\",REPT(" ",100)),100))</f>
        <v/>
      </c>
      <c r="M324" s="4" t="str">
        <f t="shared" si="8"/>
        <v/>
      </c>
      <c r="N324" s="4" t="str">
        <f t="shared" si="9"/>
        <v/>
      </c>
    </row>
    <row r="325" spans="12:14" x14ac:dyDescent="0.3">
      <c r="L325" s="4" t="str">
        <f>TRIM(RIGHT(SUBSTITUTE(TRIM(RIGHT(SUBSTITUTE(Reference!B325,"/",REPT(" ",100)),100)),"\",REPT(" ",100)),100))</f>
        <v/>
      </c>
      <c r="M325" s="4" t="str">
        <f t="shared" ref="M325:M388" si="10">TRIM(LEFT(SUBSTITUTE(L325,".",REPT(" ",100)),100))</f>
        <v/>
      </c>
      <c r="N325" s="4" t="str">
        <f t="shared" ref="N325:N388" si="11">M325</f>
        <v/>
      </c>
    </row>
    <row r="326" spans="12:14" x14ac:dyDescent="0.3">
      <c r="L326" s="4" t="str">
        <f>TRIM(RIGHT(SUBSTITUTE(TRIM(RIGHT(SUBSTITUTE(Reference!B326,"/",REPT(" ",100)),100)),"\",REPT(" ",100)),100))</f>
        <v/>
      </c>
      <c r="M326" s="4" t="str">
        <f t="shared" si="10"/>
        <v/>
      </c>
      <c r="N326" s="4" t="str">
        <f t="shared" si="11"/>
        <v/>
      </c>
    </row>
    <row r="327" spans="12:14" x14ac:dyDescent="0.3">
      <c r="L327" s="4" t="str">
        <f>TRIM(RIGHT(SUBSTITUTE(TRIM(RIGHT(SUBSTITUTE(Reference!B327,"/",REPT(" ",100)),100)),"\",REPT(" ",100)),100))</f>
        <v/>
      </c>
      <c r="M327" s="4" t="str">
        <f t="shared" si="10"/>
        <v/>
      </c>
      <c r="N327" s="4" t="str">
        <f t="shared" si="11"/>
        <v/>
      </c>
    </row>
    <row r="328" spans="12:14" x14ac:dyDescent="0.3">
      <c r="L328" s="4" t="str">
        <f>TRIM(RIGHT(SUBSTITUTE(TRIM(RIGHT(SUBSTITUTE(Reference!B328,"/",REPT(" ",100)),100)),"\",REPT(" ",100)),100))</f>
        <v/>
      </c>
      <c r="M328" s="4" t="str">
        <f t="shared" si="10"/>
        <v/>
      </c>
      <c r="N328" s="4" t="str">
        <f t="shared" si="11"/>
        <v/>
      </c>
    </row>
    <row r="329" spans="12:14" x14ac:dyDescent="0.3">
      <c r="L329" s="4" t="str">
        <f>TRIM(RIGHT(SUBSTITUTE(TRIM(RIGHT(SUBSTITUTE(Reference!B329,"/",REPT(" ",100)),100)),"\",REPT(" ",100)),100))</f>
        <v/>
      </c>
      <c r="M329" s="4" t="str">
        <f t="shared" si="10"/>
        <v/>
      </c>
      <c r="N329" s="4" t="str">
        <f t="shared" si="11"/>
        <v/>
      </c>
    </row>
    <row r="330" spans="12:14" x14ac:dyDescent="0.3">
      <c r="L330" s="4" t="str">
        <f>TRIM(RIGHT(SUBSTITUTE(TRIM(RIGHT(SUBSTITUTE(Reference!B330,"/",REPT(" ",100)),100)),"\",REPT(" ",100)),100))</f>
        <v/>
      </c>
      <c r="M330" s="4" t="str">
        <f t="shared" si="10"/>
        <v/>
      </c>
      <c r="N330" s="4" t="str">
        <f t="shared" si="11"/>
        <v/>
      </c>
    </row>
    <row r="331" spans="12:14" x14ac:dyDescent="0.3">
      <c r="L331" s="4" t="str">
        <f>TRIM(RIGHT(SUBSTITUTE(TRIM(RIGHT(SUBSTITUTE(Reference!B331,"/",REPT(" ",100)),100)),"\",REPT(" ",100)),100))</f>
        <v/>
      </c>
      <c r="M331" s="4" t="str">
        <f t="shared" si="10"/>
        <v/>
      </c>
      <c r="N331" s="4" t="str">
        <f t="shared" si="11"/>
        <v/>
      </c>
    </row>
    <row r="332" spans="12:14" x14ac:dyDescent="0.3">
      <c r="L332" s="4" t="str">
        <f>TRIM(RIGHT(SUBSTITUTE(TRIM(RIGHT(SUBSTITUTE(Reference!B332,"/",REPT(" ",100)),100)),"\",REPT(" ",100)),100))</f>
        <v/>
      </c>
      <c r="M332" s="4" t="str">
        <f t="shared" si="10"/>
        <v/>
      </c>
      <c r="N332" s="4" t="str">
        <f t="shared" si="11"/>
        <v/>
      </c>
    </row>
    <row r="333" spans="12:14" x14ac:dyDescent="0.3">
      <c r="L333" s="4" t="str">
        <f>TRIM(RIGHT(SUBSTITUTE(TRIM(RIGHT(SUBSTITUTE(Reference!B333,"/",REPT(" ",100)),100)),"\",REPT(" ",100)),100))</f>
        <v/>
      </c>
      <c r="M333" s="4" t="str">
        <f t="shared" si="10"/>
        <v/>
      </c>
      <c r="N333" s="4" t="str">
        <f t="shared" si="11"/>
        <v/>
      </c>
    </row>
    <row r="334" spans="12:14" x14ac:dyDescent="0.3">
      <c r="L334" s="4" t="str">
        <f>TRIM(RIGHT(SUBSTITUTE(TRIM(RIGHT(SUBSTITUTE(Reference!B334,"/",REPT(" ",100)),100)),"\",REPT(" ",100)),100))</f>
        <v/>
      </c>
      <c r="M334" s="4" t="str">
        <f t="shared" si="10"/>
        <v/>
      </c>
      <c r="N334" s="4" t="str">
        <f t="shared" si="11"/>
        <v/>
      </c>
    </row>
    <row r="335" spans="12:14" x14ac:dyDescent="0.3">
      <c r="L335" s="4" t="str">
        <f>TRIM(RIGHT(SUBSTITUTE(TRIM(RIGHT(SUBSTITUTE(Reference!B335,"/",REPT(" ",100)),100)),"\",REPT(" ",100)),100))</f>
        <v/>
      </c>
      <c r="M335" s="4" t="str">
        <f t="shared" si="10"/>
        <v/>
      </c>
      <c r="N335" s="4" t="str">
        <f t="shared" si="11"/>
        <v/>
      </c>
    </row>
    <row r="336" spans="12:14" x14ac:dyDescent="0.3">
      <c r="L336" s="4" t="str">
        <f>TRIM(RIGHT(SUBSTITUTE(TRIM(RIGHT(SUBSTITUTE(Reference!B336,"/",REPT(" ",100)),100)),"\",REPT(" ",100)),100))</f>
        <v/>
      </c>
      <c r="M336" s="4" t="str">
        <f t="shared" si="10"/>
        <v/>
      </c>
      <c r="N336" s="4" t="str">
        <f t="shared" si="11"/>
        <v/>
      </c>
    </row>
    <row r="337" spans="12:14" x14ac:dyDescent="0.3">
      <c r="L337" s="4" t="str">
        <f>TRIM(RIGHT(SUBSTITUTE(TRIM(RIGHT(SUBSTITUTE(Reference!B337,"/",REPT(" ",100)),100)),"\",REPT(" ",100)),100))</f>
        <v/>
      </c>
      <c r="M337" s="4" t="str">
        <f t="shared" si="10"/>
        <v/>
      </c>
      <c r="N337" s="4" t="str">
        <f t="shared" si="11"/>
        <v/>
      </c>
    </row>
    <row r="338" spans="12:14" x14ac:dyDescent="0.3">
      <c r="L338" s="4" t="str">
        <f>TRIM(RIGHT(SUBSTITUTE(TRIM(RIGHT(SUBSTITUTE(Reference!B338,"/",REPT(" ",100)),100)),"\",REPT(" ",100)),100))</f>
        <v/>
      </c>
      <c r="M338" s="4" t="str">
        <f t="shared" si="10"/>
        <v/>
      </c>
      <c r="N338" s="4" t="str">
        <f t="shared" si="11"/>
        <v/>
      </c>
    </row>
    <row r="339" spans="12:14" x14ac:dyDescent="0.3">
      <c r="L339" s="4" t="str">
        <f>TRIM(RIGHT(SUBSTITUTE(TRIM(RIGHT(SUBSTITUTE(Reference!B339,"/",REPT(" ",100)),100)),"\",REPT(" ",100)),100))</f>
        <v/>
      </c>
      <c r="M339" s="4" t="str">
        <f t="shared" si="10"/>
        <v/>
      </c>
      <c r="N339" s="4" t="str">
        <f t="shared" si="11"/>
        <v/>
      </c>
    </row>
    <row r="340" spans="12:14" x14ac:dyDescent="0.3">
      <c r="L340" s="4" t="str">
        <f>TRIM(RIGHT(SUBSTITUTE(TRIM(RIGHT(SUBSTITUTE(Reference!B340,"/",REPT(" ",100)),100)),"\",REPT(" ",100)),100))</f>
        <v/>
      </c>
      <c r="M340" s="4" t="str">
        <f t="shared" si="10"/>
        <v/>
      </c>
      <c r="N340" s="4" t="str">
        <f t="shared" si="11"/>
        <v/>
      </c>
    </row>
    <row r="341" spans="12:14" x14ac:dyDescent="0.3">
      <c r="L341" s="4" t="str">
        <f>TRIM(RIGHT(SUBSTITUTE(TRIM(RIGHT(SUBSTITUTE(Reference!B341,"/",REPT(" ",100)),100)),"\",REPT(" ",100)),100))</f>
        <v/>
      </c>
      <c r="M341" s="4" t="str">
        <f t="shared" si="10"/>
        <v/>
      </c>
      <c r="N341" s="4" t="str">
        <f t="shared" si="11"/>
        <v/>
      </c>
    </row>
    <row r="342" spans="12:14" x14ac:dyDescent="0.3">
      <c r="L342" s="4" t="str">
        <f>TRIM(RIGHT(SUBSTITUTE(TRIM(RIGHT(SUBSTITUTE(Reference!B342,"/",REPT(" ",100)),100)),"\",REPT(" ",100)),100))</f>
        <v/>
      </c>
      <c r="M342" s="4" t="str">
        <f t="shared" si="10"/>
        <v/>
      </c>
      <c r="N342" s="4" t="str">
        <f t="shared" si="11"/>
        <v/>
      </c>
    </row>
    <row r="343" spans="12:14" x14ac:dyDescent="0.3">
      <c r="L343" s="4" t="str">
        <f>TRIM(RIGHT(SUBSTITUTE(TRIM(RIGHT(SUBSTITUTE(Reference!B343,"/",REPT(" ",100)),100)),"\",REPT(" ",100)),100))</f>
        <v/>
      </c>
      <c r="M343" s="4" t="str">
        <f t="shared" si="10"/>
        <v/>
      </c>
      <c r="N343" s="4" t="str">
        <f t="shared" si="11"/>
        <v/>
      </c>
    </row>
    <row r="344" spans="12:14" x14ac:dyDescent="0.3">
      <c r="L344" s="4" t="str">
        <f>TRIM(RIGHT(SUBSTITUTE(TRIM(RIGHT(SUBSTITUTE(Reference!B344,"/",REPT(" ",100)),100)),"\",REPT(" ",100)),100))</f>
        <v/>
      </c>
      <c r="M344" s="4" t="str">
        <f t="shared" si="10"/>
        <v/>
      </c>
      <c r="N344" s="4" t="str">
        <f t="shared" si="11"/>
        <v/>
      </c>
    </row>
    <row r="345" spans="12:14" x14ac:dyDescent="0.3">
      <c r="L345" s="4" t="str">
        <f>TRIM(RIGHT(SUBSTITUTE(TRIM(RIGHT(SUBSTITUTE(Reference!B345,"/",REPT(" ",100)),100)),"\",REPT(" ",100)),100))</f>
        <v/>
      </c>
      <c r="M345" s="4" t="str">
        <f t="shared" si="10"/>
        <v/>
      </c>
      <c r="N345" s="4" t="str">
        <f t="shared" si="11"/>
        <v/>
      </c>
    </row>
    <row r="346" spans="12:14" x14ac:dyDescent="0.3">
      <c r="L346" s="4" t="str">
        <f>TRIM(RIGHT(SUBSTITUTE(TRIM(RIGHT(SUBSTITUTE(Reference!B346,"/",REPT(" ",100)),100)),"\",REPT(" ",100)),100))</f>
        <v/>
      </c>
      <c r="M346" s="4" t="str">
        <f t="shared" si="10"/>
        <v/>
      </c>
      <c r="N346" s="4" t="str">
        <f t="shared" si="11"/>
        <v/>
      </c>
    </row>
    <row r="347" spans="12:14" x14ac:dyDescent="0.3">
      <c r="L347" s="4" t="str">
        <f>TRIM(RIGHT(SUBSTITUTE(TRIM(RIGHT(SUBSTITUTE(Reference!B347,"/",REPT(" ",100)),100)),"\",REPT(" ",100)),100))</f>
        <v/>
      </c>
      <c r="M347" s="4" t="str">
        <f t="shared" si="10"/>
        <v/>
      </c>
      <c r="N347" s="4" t="str">
        <f t="shared" si="11"/>
        <v/>
      </c>
    </row>
    <row r="348" spans="12:14" x14ac:dyDescent="0.3">
      <c r="L348" s="4" t="str">
        <f>TRIM(RIGHT(SUBSTITUTE(TRIM(RIGHT(SUBSTITUTE(Reference!B348,"/",REPT(" ",100)),100)),"\",REPT(" ",100)),100))</f>
        <v/>
      </c>
      <c r="M348" s="4" t="str">
        <f t="shared" si="10"/>
        <v/>
      </c>
      <c r="N348" s="4" t="str">
        <f t="shared" si="11"/>
        <v/>
      </c>
    </row>
    <row r="349" spans="12:14" x14ac:dyDescent="0.3">
      <c r="L349" s="4" t="str">
        <f>TRIM(RIGHT(SUBSTITUTE(TRIM(RIGHT(SUBSTITUTE(Reference!B349,"/",REPT(" ",100)),100)),"\",REPT(" ",100)),100))</f>
        <v/>
      </c>
      <c r="M349" s="4" t="str">
        <f t="shared" si="10"/>
        <v/>
      </c>
      <c r="N349" s="4" t="str">
        <f t="shared" si="11"/>
        <v/>
      </c>
    </row>
    <row r="350" spans="12:14" x14ac:dyDescent="0.3">
      <c r="L350" s="4" t="str">
        <f>TRIM(RIGHT(SUBSTITUTE(TRIM(RIGHT(SUBSTITUTE(Reference!B350,"/",REPT(" ",100)),100)),"\",REPT(" ",100)),100))</f>
        <v/>
      </c>
      <c r="M350" s="4" t="str">
        <f t="shared" si="10"/>
        <v/>
      </c>
      <c r="N350" s="4" t="str">
        <f t="shared" si="11"/>
        <v/>
      </c>
    </row>
    <row r="351" spans="12:14" x14ac:dyDescent="0.3">
      <c r="L351" s="4" t="str">
        <f>TRIM(RIGHT(SUBSTITUTE(TRIM(RIGHT(SUBSTITUTE(Reference!B351,"/",REPT(" ",100)),100)),"\",REPT(" ",100)),100))</f>
        <v/>
      </c>
      <c r="M351" s="4" t="str">
        <f t="shared" si="10"/>
        <v/>
      </c>
      <c r="N351" s="4" t="str">
        <f t="shared" si="11"/>
        <v/>
      </c>
    </row>
    <row r="352" spans="12:14" x14ac:dyDescent="0.3">
      <c r="L352" s="4" t="str">
        <f>TRIM(RIGHT(SUBSTITUTE(TRIM(RIGHT(SUBSTITUTE(Reference!B352,"/",REPT(" ",100)),100)),"\",REPT(" ",100)),100))</f>
        <v/>
      </c>
      <c r="M352" s="4" t="str">
        <f t="shared" si="10"/>
        <v/>
      </c>
      <c r="N352" s="4" t="str">
        <f t="shared" si="11"/>
        <v/>
      </c>
    </row>
    <row r="353" spans="12:14" x14ac:dyDescent="0.3">
      <c r="L353" s="4" t="str">
        <f>TRIM(RIGHT(SUBSTITUTE(TRIM(RIGHT(SUBSTITUTE(Reference!B353,"/",REPT(" ",100)),100)),"\",REPT(" ",100)),100))</f>
        <v/>
      </c>
      <c r="M353" s="4" t="str">
        <f t="shared" si="10"/>
        <v/>
      </c>
      <c r="N353" s="4" t="str">
        <f t="shared" si="11"/>
        <v/>
      </c>
    </row>
    <row r="354" spans="12:14" x14ac:dyDescent="0.3">
      <c r="L354" s="4" t="str">
        <f>TRIM(RIGHT(SUBSTITUTE(TRIM(RIGHT(SUBSTITUTE(Reference!B354,"/",REPT(" ",100)),100)),"\",REPT(" ",100)),100))</f>
        <v/>
      </c>
      <c r="M354" s="4" t="str">
        <f t="shared" si="10"/>
        <v/>
      </c>
      <c r="N354" s="4" t="str">
        <f t="shared" si="11"/>
        <v/>
      </c>
    </row>
    <row r="355" spans="12:14" x14ac:dyDescent="0.3">
      <c r="L355" s="4" t="str">
        <f>TRIM(RIGHT(SUBSTITUTE(TRIM(RIGHT(SUBSTITUTE(Reference!B355,"/",REPT(" ",100)),100)),"\",REPT(" ",100)),100))</f>
        <v/>
      </c>
      <c r="M355" s="4" t="str">
        <f t="shared" si="10"/>
        <v/>
      </c>
      <c r="N355" s="4" t="str">
        <f t="shared" si="11"/>
        <v/>
      </c>
    </row>
    <row r="356" spans="12:14" x14ac:dyDescent="0.3">
      <c r="L356" s="4" t="str">
        <f>TRIM(RIGHT(SUBSTITUTE(TRIM(RIGHT(SUBSTITUTE(Reference!B356,"/",REPT(" ",100)),100)),"\",REPT(" ",100)),100))</f>
        <v/>
      </c>
      <c r="M356" s="4" t="str">
        <f t="shared" si="10"/>
        <v/>
      </c>
      <c r="N356" s="4" t="str">
        <f t="shared" si="11"/>
        <v/>
      </c>
    </row>
    <row r="357" spans="12:14" x14ac:dyDescent="0.3">
      <c r="L357" s="4" t="str">
        <f>TRIM(RIGHT(SUBSTITUTE(TRIM(RIGHT(SUBSTITUTE(Reference!B357,"/",REPT(" ",100)),100)),"\",REPT(" ",100)),100))</f>
        <v/>
      </c>
      <c r="M357" s="4" t="str">
        <f t="shared" si="10"/>
        <v/>
      </c>
      <c r="N357" s="4" t="str">
        <f t="shared" si="11"/>
        <v/>
      </c>
    </row>
    <row r="358" spans="12:14" x14ac:dyDescent="0.3">
      <c r="L358" s="4" t="str">
        <f>TRIM(RIGHT(SUBSTITUTE(TRIM(RIGHT(SUBSTITUTE(Reference!B358,"/",REPT(" ",100)),100)),"\",REPT(" ",100)),100))</f>
        <v/>
      </c>
      <c r="M358" s="4" t="str">
        <f t="shared" si="10"/>
        <v/>
      </c>
      <c r="N358" s="4" t="str">
        <f t="shared" si="11"/>
        <v/>
      </c>
    </row>
    <row r="359" spans="12:14" x14ac:dyDescent="0.3">
      <c r="L359" s="4" t="str">
        <f>TRIM(RIGHT(SUBSTITUTE(TRIM(RIGHT(SUBSTITUTE(Reference!B359,"/",REPT(" ",100)),100)),"\",REPT(" ",100)),100))</f>
        <v/>
      </c>
      <c r="M359" s="4" t="str">
        <f t="shared" si="10"/>
        <v/>
      </c>
      <c r="N359" s="4" t="str">
        <f t="shared" si="11"/>
        <v/>
      </c>
    </row>
    <row r="360" spans="12:14" x14ac:dyDescent="0.3">
      <c r="L360" s="4" t="str">
        <f>TRIM(RIGHT(SUBSTITUTE(TRIM(RIGHT(SUBSTITUTE(Reference!B360,"/",REPT(" ",100)),100)),"\",REPT(" ",100)),100))</f>
        <v/>
      </c>
      <c r="M360" s="4" t="str">
        <f t="shared" si="10"/>
        <v/>
      </c>
      <c r="N360" s="4" t="str">
        <f t="shared" si="11"/>
        <v/>
      </c>
    </row>
    <row r="361" spans="12:14" x14ac:dyDescent="0.3">
      <c r="L361" s="4" t="str">
        <f>TRIM(RIGHT(SUBSTITUTE(TRIM(RIGHT(SUBSTITUTE(Reference!B361,"/",REPT(" ",100)),100)),"\",REPT(" ",100)),100))</f>
        <v/>
      </c>
      <c r="M361" s="4" t="str">
        <f t="shared" si="10"/>
        <v/>
      </c>
      <c r="N361" s="4" t="str">
        <f t="shared" si="11"/>
        <v/>
      </c>
    </row>
    <row r="362" spans="12:14" x14ac:dyDescent="0.3">
      <c r="L362" s="4" t="str">
        <f>TRIM(RIGHT(SUBSTITUTE(TRIM(RIGHT(SUBSTITUTE(Reference!B362,"/",REPT(" ",100)),100)),"\",REPT(" ",100)),100))</f>
        <v/>
      </c>
      <c r="M362" s="4" t="str">
        <f t="shared" si="10"/>
        <v/>
      </c>
      <c r="N362" s="4" t="str">
        <f t="shared" si="11"/>
        <v/>
      </c>
    </row>
    <row r="363" spans="12:14" x14ac:dyDescent="0.3">
      <c r="L363" s="4" t="str">
        <f>TRIM(RIGHT(SUBSTITUTE(TRIM(RIGHT(SUBSTITUTE(Reference!B363,"/",REPT(" ",100)),100)),"\",REPT(" ",100)),100))</f>
        <v/>
      </c>
      <c r="M363" s="4" t="str">
        <f t="shared" si="10"/>
        <v/>
      </c>
      <c r="N363" s="4" t="str">
        <f t="shared" si="11"/>
        <v/>
      </c>
    </row>
    <row r="364" spans="12:14" x14ac:dyDescent="0.3">
      <c r="L364" s="4" t="str">
        <f>TRIM(RIGHT(SUBSTITUTE(TRIM(RIGHT(SUBSTITUTE(Reference!B364,"/",REPT(" ",100)),100)),"\",REPT(" ",100)),100))</f>
        <v/>
      </c>
      <c r="M364" s="4" t="str">
        <f t="shared" si="10"/>
        <v/>
      </c>
      <c r="N364" s="4" t="str">
        <f t="shared" si="11"/>
        <v/>
      </c>
    </row>
    <row r="365" spans="12:14" x14ac:dyDescent="0.3">
      <c r="L365" s="4" t="str">
        <f>TRIM(RIGHT(SUBSTITUTE(TRIM(RIGHT(SUBSTITUTE(Reference!B365,"/",REPT(" ",100)),100)),"\",REPT(" ",100)),100))</f>
        <v/>
      </c>
      <c r="M365" s="4" t="str">
        <f t="shared" si="10"/>
        <v/>
      </c>
      <c r="N365" s="4" t="str">
        <f t="shared" si="11"/>
        <v/>
      </c>
    </row>
    <row r="366" spans="12:14" x14ac:dyDescent="0.3">
      <c r="L366" s="4" t="str">
        <f>TRIM(RIGHT(SUBSTITUTE(TRIM(RIGHT(SUBSTITUTE(Reference!B366,"/",REPT(" ",100)),100)),"\",REPT(" ",100)),100))</f>
        <v/>
      </c>
      <c r="M366" s="4" t="str">
        <f t="shared" si="10"/>
        <v/>
      </c>
      <c r="N366" s="4" t="str">
        <f t="shared" si="11"/>
        <v/>
      </c>
    </row>
    <row r="367" spans="12:14" x14ac:dyDescent="0.3">
      <c r="L367" s="4" t="str">
        <f>TRIM(RIGHT(SUBSTITUTE(TRIM(RIGHT(SUBSTITUTE(Reference!B367,"/",REPT(" ",100)),100)),"\",REPT(" ",100)),100))</f>
        <v/>
      </c>
      <c r="M367" s="4" t="str">
        <f t="shared" si="10"/>
        <v/>
      </c>
      <c r="N367" s="4" t="str">
        <f t="shared" si="11"/>
        <v/>
      </c>
    </row>
    <row r="368" spans="12:14" x14ac:dyDescent="0.3">
      <c r="L368" s="4" t="str">
        <f>TRIM(RIGHT(SUBSTITUTE(TRIM(RIGHT(SUBSTITUTE(Reference!B368,"/",REPT(" ",100)),100)),"\",REPT(" ",100)),100))</f>
        <v/>
      </c>
      <c r="M368" s="4" t="str">
        <f t="shared" si="10"/>
        <v/>
      </c>
      <c r="N368" s="4" t="str">
        <f t="shared" si="11"/>
        <v/>
      </c>
    </row>
    <row r="369" spans="12:14" x14ac:dyDescent="0.3">
      <c r="L369" s="4" t="str">
        <f>TRIM(RIGHT(SUBSTITUTE(TRIM(RIGHT(SUBSTITUTE(Reference!B369,"/",REPT(" ",100)),100)),"\",REPT(" ",100)),100))</f>
        <v/>
      </c>
      <c r="M369" s="4" t="str">
        <f t="shared" si="10"/>
        <v/>
      </c>
      <c r="N369" s="4" t="str">
        <f t="shared" si="11"/>
        <v/>
      </c>
    </row>
    <row r="370" spans="12:14" x14ac:dyDescent="0.3">
      <c r="L370" s="4" t="str">
        <f>TRIM(RIGHT(SUBSTITUTE(TRIM(RIGHT(SUBSTITUTE(Reference!B370,"/",REPT(" ",100)),100)),"\",REPT(" ",100)),100))</f>
        <v/>
      </c>
      <c r="M370" s="4" t="str">
        <f t="shared" si="10"/>
        <v/>
      </c>
      <c r="N370" s="4" t="str">
        <f t="shared" si="11"/>
        <v/>
      </c>
    </row>
    <row r="371" spans="12:14" x14ac:dyDescent="0.3">
      <c r="L371" s="4" t="str">
        <f>TRIM(RIGHT(SUBSTITUTE(TRIM(RIGHT(SUBSTITUTE(Reference!B371,"/",REPT(" ",100)),100)),"\",REPT(" ",100)),100))</f>
        <v/>
      </c>
      <c r="M371" s="4" t="str">
        <f t="shared" si="10"/>
        <v/>
      </c>
      <c r="N371" s="4" t="str">
        <f t="shared" si="11"/>
        <v/>
      </c>
    </row>
    <row r="372" spans="12:14" x14ac:dyDescent="0.3">
      <c r="L372" s="4" t="str">
        <f>TRIM(RIGHT(SUBSTITUTE(TRIM(RIGHT(SUBSTITUTE(Reference!B372,"/",REPT(" ",100)),100)),"\",REPT(" ",100)),100))</f>
        <v/>
      </c>
      <c r="M372" s="4" t="str">
        <f t="shared" si="10"/>
        <v/>
      </c>
      <c r="N372" s="4" t="str">
        <f t="shared" si="11"/>
        <v/>
      </c>
    </row>
    <row r="373" spans="12:14" x14ac:dyDescent="0.3">
      <c r="L373" s="4" t="str">
        <f>TRIM(RIGHT(SUBSTITUTE(TRIM(RIGHT(SUBSTITUTE(Reference!B373,"/",REPT(" ",100)),100)),"\",REPT(" ",100)),100))</f>
        <v/>
      </c>
      <c r="M373" s="4" t="str">
        <f t="shared" si="10"/>
        <v/>
      </c>
      <c r="N373" s="4" t="str">
        <f t="shared" si="11"/>
        <v/>
      </c>
    </row>
    <row r="374" spans="12:14" x14ac:dyDescent="0.3">
      <c r="L374" s="4" t="str">
        <f>TRIM(RIGHT(SUBSTITUTE(TRIM(RIGHT(SUBSTITUTE(Reference!B374,"/",REPT(" ",100)),100)),"\",REPT(" ",100)),100))</f>
        <v/>
      </c>
      <c r="M374" s="4" t="str">
        <f t="shared" si="10"/>
        <v/>
      </c>
      <c r="N374" s="4" t="str">
        <f t="shared" si="11"/>
        <v/>
      </c>
    </row>
    <row r="375" spans="12:14" x14ac:dyDescent="0.3">
      <c r="L375" s="4" t="str">
        <f>TRIM(RIGHT(SUBSTITUTE(TRIM(RIGHT(SUBSTITUTE(Reference!B375,"/",REPT(" ",100)),100)),"\",REPT(" ",100)),100))</f>
        <v/>
      </c>
      <c r="M375" s="4" t="str">
        <f t="shared" si="10"/>
        <v/>
      </c>
      <c r="N375" s="4" t="str">
        <f t="shared" si="11"/>
        <v/>
      </c>
    </row>
    <row r="376" spans="12:14" x14ac:dyDescent="0.3">
      <c r="L376" s="4" t="str">
        <f>TRIM(RIGHT(SUBSTITUTE(TRIM(RIGHT(SUBSTITUTE(Reference!B376,"/",REPT(" ",100)),100)),"\",REPT(" ",100)),100))</f>
        <v/>
      </c>
      <c r="M376" s="4" t="str">
        <f t="shared" si="10"/>
        <v/>
      </c>
      <c r="N376" s="4" t="str">
        <f t="shared" si="11"/>
        <v/>
      </c>
    </row>
    <row r="377" spans="12:14" x14ac:dyDescent="0.3">
      <c r="L377" s="4" t="str">
        <f>TRIM(RIGHT(SUBSTITUTE(TRIM(RIGHT(SUBSTITUTE(Reference!B377,"/",REPT(" ",100)),100)),"\",REPT(" ",100)),100))</f>
        <v/>
      </c>
      <c r="M377" s="4" t="str">
        <f t="shared" si="10"/>
        <v/>
      </c>
      <c r="N377" s="4" t="str">
        <f t="shared" si="11"/>
        <v/>
      </c>
    </row>
    <row r="378" spans="12:14" x14ac:dyDescent="0.3">
      <c r="L378" s="4" t="str">
        <f>TRIM(RIGHT(SUBSTITUTE(TRIM(RIGHT(SUBSTITUTE(Reference!B378,"/",REPT(" ",100)),100)),"\",REPT(" ",100)),100))</f>
        <v/>
      </c>
      <c r="M378" s="4" t="str">
        <f t="shared" si="10"/>
        <v/>
      </c>
      <c r="N378" s="4" t="str">
        <f t="shared" si="11"/>
        <v/>
      </c>
    </row>
    <row r="379" spans="12:14" x14ac:dyDescent="0.3">
      <c r="L379" s="4" t="str">
        <f>TRIM(RIGHT(SUBSTITUTE(TRIM(RIGHT(SUBSTITUTE(Reference!B379,"/",REPT(" ",100)),100)),"\",REPT(" ",100)),100))</f>
        <v/>
      </c>
      <c r="M379" s="4" t="str">
        <f t="shared" si="10"/>
        <v/>
      </c>
      <c r="N379" s="4" t="str">
        <f t="shared" si="11"/>
        <v/>
      </c>
    </row>
    <row r="380" spans="12:14" x14ac:dyDescent="0.3">
      <c r="L380" s="4" t="str">
        <f>TRIM(RIGHT(SUBSTITUTE(TRIM(RIGHT(SUBSTITUTE(Reference!B380,"/",REPT(" ",100)),100)),"\",REPT(" ",100)),100))</f>
        <v/>
      </c>
      <c r="M380" s="4" t="str">
        <f t="shared" si="10"/>
        <v/>
      </c>
      <c r="N380" s="4" t="str">
        <f t="shared" si="11"/>
        <v/>
      </c>
    </row>
    <row r="381" spans="12:14" x14ac:dyDescent="0.3">
      <c r="L381" s="4" t="str">
        <f>TRIM(RIGHT(SUBSTITUTE(TRIM(RIGHT(SUBSTITUTE(Reference!B381,"/",REPT(" ",100)),100)),"\",REPT(" ",100)),100))</f>
        <v/>
      </c>
      <c r="M381" s="4" t="str">
        <f t="shared" si="10"/>
        <v/>
      </c>
      <c r="N381" s="4" t="str">
        <f t="shared" si="11"/>
        <v/>
      </c>
    </row>
    <row r="382" spans="12:14" x14ac:dyDescent="0.3">
      <c r="L382" s="4" t="str">
        <f>TRIM(RIGHT(SUBSTITUTE(TRIM(RIGHT(SUBSTITUTE(Reference!B382,"/",REPT(" ",100)),100)),"\",REPT(" ",100)),100))</f>
        <v/>
      </c>
      <c r="M382" s="4" t="str">
        <f t="shared" si="10"/>
        <v/>
      </c>
      <c r="N382" s="4" t="str">
        <f t="shared" si="11"/>
        <v/>
      </c>
    </row>
    <row r="383" spans="12:14" x14ac:dyDescent="0.3">
      <c r="L383" s="4" t="str">
        <f>TRIM(RIGHT(SUBSTITUTE(TRIM(RIGHT(SUBSTITUTE(Reference!B383,"/",REPT(" ",100)),100)),"\",REPT(" ",100)),100))</f>
        <v/>
      </c>
      <c r="M383" s="4" t="str">
        <f t="shared" si="10"/>
        <v/>
      </c>
      <c r="N383" s="4" t="str">
        <f t="shared" si="11"/>
        <v/>
      </c>
    </row>
    <row r="384" spans="12:14" x14ac:dyDescent="0.3">
      <c r="L384" s="4" t="str">
        <f>TRIM(RIGHT(SUBSTITUTE(TRIM(RIGHT(SUBSTITUTE(Reference!B384,"/",REPT(" ",100)),100)),"\",REPT(" ",100)),100))</f>
        <v/>
      </c>
      <c r="M384" s="4" t="str">
        <f t="shared" si="10"/>
        <v/>
      </c>
      <c r="N384" s="4" t="str">
        <f t="shared" si="11"/>
        <v/>
      </c>
    </row>
    <row r="385" spans="12:14" x14ac:dyDescent="0.3">
      <c r="L385" s="4" t="str">
        <f>TRIM(RIGHT(SUBSTITUTE(TRIM(RIGHT(SUBSTITUTE(Reference!B385,"/",REPT(" ",100)),100)),"\",REPT(" ",100)),100))</f>
        <v/>
      </c>
      <c r="M385" s="4" t="str">
        <f t="shared" si="10"/>
        <v/>
      </c>
      <c r="N385" s="4" t="str">
        <f t="shared" si="11"/>
        <v/>
      </c>
    </row>
    <row r="386" spans="12:14" x14ac:dyDescent="0.3">
      <c r="L386" s="4" t="str">
        <f>TRIM(RIGHT(SUBSTITUTE(TRIM(RIGHT(SUBSTITUTE(Reference!B386,"/",REPT(" ",100)),100)),"\",REPT(" ",100)),100))</f>
        <v/>
      </c>
      <c r="M386" s="4" t="str">
        <f t="shared" si="10"/>
        <v/>
      </c>
      <c r="N386" s="4" t="str">
        <f t="shared" si="11"/>
        <v/>
      </c>
    </row>
    <row r="387" spans="12:14" x14ac:dyDescent="0.3">
      <c r="L387" s="4" t="str">
        <f>TRIM(RIGHT(SUBSTITUTE(TRIM(RIGHT(SUBSTITUTE(Reference!B387,"/",REPT(" ",100)),100)),"\",REPT(" ",100)),100))</f>
        <v/>
      </c>
      <c r="M387" s="4" t="str">
        <f t="shared" si="10"/>
        <v/>
      </c>
      <c r="N387" s="4" t="str">
        <f t="shared" si="11"/>
        <v/>
      </c>
    </row>
    <row r="388" spans="12:14" x14ac:dyDescent="0.3">
      <c r="L388" s="4" t="str">
        <f>TRIM(RIGHT(SUBSTITUTE(TRIM(RIGHT(SUBSTITUTE(Reference!B388,"/",REPT(" ",100)),100)),"\",REPT(" ",100)),100))</f>
        <v/>
      </c>
      <c r="M388" s="4" t="str">
        <f t="shared" si="10"/>
        <v/>
      </c>
      <c r="N388" s="4" t="str">
        <f t="shared" si="11"/>
        <v/>
      </c>
    </row>
    <row r="389" spans="12:14" x14ac:dyDescent="0.3">
      <c r="L389" s="4" t="str">
        <f>TRIM(RIGHT(SUBSTITUTE(TRIM(RIGHT(SUBSTITUTE(Reference!B389,"/",REPT(" ",100)),100)),"\",REPT(" ",100)),100))</f>
        <v/>
      </c>
      <c r="M389" s="4" t="str">
        <f t="shared" ref="M389:M452" si="12">TRIM(LEFT(SUBSTITUTE(L389,".",REPT(" ",100)),100))</f>
        <v/>
      </c>
      <c r="N389" s="4" t="str">
        <f t="shared" ref="N389:N452" si="13">M389</f>
        <v/>
      </c>
    </row>
    <row r="390" spans="12:14" x14ac:dyDescent="0.3">
      <c r="L390" s="4" t="str">
        <f>TRIM(RIGHT(SUBSTITUTE(TRIM(RIGHT(SUBSTITUTE(Reference!B390,"/",REPT(" ",100)),100)),"\",REPT(" ",100)),100))</f>
        <v/>
      </c>
      <c r="M390" s="4" t="str">
        <f t="shared" si="12"/>
        <v/>
      </c>
      <c r="N390" s="4" t="str">
        <f t="shared" si="13"/>
        <v/>
      </c>
    </row>
    <row r="391" spans="12:14" x14ac:dyDescent="0.3">
      <c r="L391" s="4" t="str">
        <f>TRIM(RIGHT(SUBSTITUTE(TRIM(RIGHT(SUBSTITUTE(Reference!B391,"/",REPT(" ",100)),100)),"\",REPT(" ",100)),100))</f>
        <v/>
      </c>
      <c r="M391" s="4" t="str">
        <f t="shared" si="12"/>
        <v/>
      </c>
      <c r="N391" s="4" t="str">
        <f t="shared" si="13"/>
        <v/>
      </c>
    </row>
    <row r="392" spans="12:14" x14ac:dyDescent="0.3">
      <c r="L392" s="4" t="str">
        <f>TRIM(RIGHT(SUBSTITUTE(TRIM(RIGHT(SUBSTITUTE(Reference!B392,"/",REPT(" ",100)),100)),"\",REPT(" ",100)),100))</f>
        <v/>
      </c>
      <c r="M392" s="4" t="str">
        <f t="shared" si="12"/>
        <v/>
      </c>
      <c r="N392" s="4" t="str">
        <f t="shared" si="13"/>
        <v/>
      </c>
    </row>
    <row r="393" spans="12:14" x14ac:dyDescent="0.3">
      <c r="L393" s="4" t="str">
        <f>TRIM(RIGHT(SUBSTITUTE(TRIM(RIGHT(SUBSTITUTE(Reference!B393,"/",REPT(" ",100)),100)),"\",REPT(" ",100)),100))</f>
        <v/>
      </c>
      <c r="M393" s="4" t="str">
        <f t="shared" si="12"/>
        <v/>
      </c>
      <c r="N393" s="4" t="str">
        <f t="shared" si="13"/>
        <v/>
      </c>
    </row>
    <row r="394" spans="12:14" x14ac:dyDescent="0.3">
      <c r="L394" s="4" t="str">
        <f>TRIM(RIGHT(SUBSTITUTE(TRIM(RIGHT(SUBSTITUTE(Reference!B394,"/",REPT(" ",100)),100)),"\",REPT(" ",100)),100))</f>
        <v/>
      </c>
      <c r="M394" s="4" t="str">
        <f t="shared" si="12"/>
        <v/>
      </c>
      <c r="N394" s="4" t="str">
        <f t="shared" si="13"/>
        <v/>
      </c>
    </row>
    <row r="395" spans="12:14" x14ac:dyDescent="0.3">
      <c r="L395" s="4" t="str">
        <f>TRIM(RIGHT(SUBSTITUTE(TRIM(RIGHT(SUBSTITUTE(Reference!B395,"/",REPT(" ",100)),100)),"\",REPT(" ",100)),100))</f>
        <v/>
      </c>
      <c r="M395" s="4" t="str">
        <f t="shared" si="12"/>
        <v/>
      </c>
      <c r="N395" s="4" t="str">
        <f t="shared" si="13"/>
        <v/>
      </c>
    </row>
    <row r="396" spans="12:14" x14ac:dyDescent="0.3">
      <c r="L396" s="4" t="str">
        <f>TRIM(RIGHT(SUBSTITUTE(TRIM(RIGHT(SUBSTITUTE(Reference!B396,"/",REPT(" ",100)),100)),"\",REPT(" ",100)),100))</f>
        <v/>
      </c>
      <c r="M396" s="4" t="str">
        <f t="shared" si="12"/>
        <v/>
      </c>
      <c r="N396" s="4" t="str">
        <f t="shared" si="13"/>
        <v/>
      </c>
    </row>
    <row r="397" spans="12:14" x14ac:dyDescent="0.3">
      <c r="L397" s="4" t="str">
        <f>TRIM(RIGHT(SUBSTITUTE(TRIM(RIGHT(SUBSTITUTE(Reference!B397,"/",REPT(" ",100)),100)),"\",REPT(" ",100)),100))</f>
        <v/>
      </c>
      <c r="M397" s="4" t="str">
        <f t="shared" si="12"/>
        <v/>
      </c>
      <c r="N397" s="4" t="str">
        <f t="shared" si="13"/>
        <v/>
      </c>
    </row>
    <row r="398" spans="12:14" x14ac:dyDescent="0.3">
      <c r="L398" s="4" t="str">
        <f>TRIM(RIGHT(SUBSTITUTE(TRIM(RIGHT(SUBSTITUTE(Reference!B398,"/",REPT(" ",100)),100)),"\",REPT(" ",100)),100))</f>
        <v/>
      </c>
      <c r="M398" s="4" t="str">
        <f t="shared" si="12"/>
        <v/>
      </c>
      <c r="N398" s="4" t="str">
        <f t="shared" si="13"/>
        <v/>
      </c>
    </row>
    <row r="399" spans="12:14" x14ac:dyDescent="0.3">
      <c r="L399" s="4" t="str">
        <f>TRIM(RIGHT(SUBSTITUTE(TRIM(RIGHT(SUBSTITUTE(Reference!B399,"/",REPT(" ",100)),100)),"\",REPT(" ",100)),100))</f>
        <v/>
      </c>
      <c r="M399" s="4" t="str">
        <f t="shared" si="12"/>
        <v/>
      </c>
      <c r="N399" s="4" t="str">
        <f t="shared" si="13"/>
        <v/>
      </c>
    </row>
    <row r="400" spans="12:14" x14ac:dyDescent="0.3">
      <c r="L400" s="4" t="str">
        <f>TRIM(RIGHT(SUBSTITUTE(TRIM(RIGHT(SUBSTITUTE(Reference!B400,"/",REPT(" ",100)),100)),"\",REPT(" ",100)),100))</f>
        <v/>
      </c>
      <c r="M400" s="4" t="str">
        <f t="shared" si="12"/>
        <v/>
      </c>
      <c r="N400" s="4" t="str">
        <f t="shared" si="13"/>
        <v/>
      </c>
    </row>
    <row r="401" spans="12:14" x14ac:dyDescent="0.3">
      <c r="L401" s="4" t="str">
        <f>TRIM(RIGHT(SUBSTITUTE(TRIM(RIGHT(SUBSTITUTE(Reference!B401,"/",REPT(" ",100)),100)),"\",REPT(" ",100)),100))</f>
        <v/>
      </c>
      <c r="M401" s="4" t="str">
        <f t="shared" si="12"/>
        <v/>
      </c>
      <c r="N401" s="4" t="str">
        <f t="shared" si="13"/>
        <v/>
      </c>
    </row>
    <row r="402" spans="12:14" x14ac:dyDescent="0.3">
      <c r="L402" s="4" t="str">
        <f>TRIM(RIGHT(SUBSTITUTE(TRIM(RIGHT(SUBSTITUTE(Reference!B402,"/",REPT(" ",100)),100)),"\",REPT(" ",100)),100))</f>
        <v/>
      </c>
      <c r="M402" s="4" t="str">
        <f t="shared" si="12"/>
        <v/>
      </c>
      <c r="N402" s="4" t="str">
        <f t="shared" si="13"/>
        <v/>
      </c>
    </row>
    <row r="403" spans="12:14" x14ac:dyDescent="0.3">
      <c r="L403" s="4" t="str">
        <f>TRIM(RIGHT(SUBSTITUTE(TRIM(RIGHT(SUBSTITUTE(Reference!B403,"/",REPT(" ",100)),100)),"\",REPT(" ",100)),100))</f>
        <v/>
      </c>
      <c r="M403" s="4" t="str">
        <f t="shared" si="12"/>
        <v/>
      </c>
      <c r="N403" s="4" t="str">
        <f t="shared" si="13"/>
        <v/>
      </c>
    </row>
    <row r="404" spans="12:14" x14ac:dyDescent="0.3">
      <c r="L404" s="4" t="str">
        <f>TRIM(RIGHT(SUBSTITUTE(TRIM(RIGHT(SUBSTITUTE(Reference!B404,"/",REPT(" ",100)),100)),"\",REPT(" ",100)),100))</f>
        <v/>
      </c>
      <c r="M404" s="4" t="str">
        <f t="shared" si="12"/>
        <v/>
      </c>
      <c r="N404" s="4" t="str">
        <f t="shared" si="13"/>
        <v/>
      </c>
    </row>
    <row r="405" spans="12:14" x14ac:dyDescent="0.3">
      <c r="L405" s="4" t="str">
        <f>TRIM(RIGHT(SUBSTITUTE(TRIM(RIGHT(SUBSTITUTE(Reference!B405,"/",REPT(" ",100)),100)),"\",REPT(" ",100)),100))</f>
        <v/>
      </c>
      <c r="M405" s="4" t="str">
        <f t="shared" si="12"/>
        <v/>
      </c>
      <c r="N405" s="4" t="str">
        <f t="shared" si="13"/>
        <v/>
      </c>
    </row>
    <row r="406" spans="12:14" x14ac:dyDescent="0.3">
      <c r="L406" s="4" t="str">
        <f>TRIM(RIGHT(SUBSTITUTE(TRIM(RIGHT(SUBSTITUTE(Reference!B406,"/",REPT(" ",100)),100)),"\",REPT(" ",100)),100))</f>
        <v/>
      </c>
      <c r="M406" s="4" t="str">
        <f t="shared" si="12"/>
        <v/>
      </c>
      <c r="N406" s="4" t="str">
        <f t="shared" si="13"/>
        <v/>
      </c>
    </row>
    <row r="407" spans="12:14" x14ac:dyDescent="0.3">
      <c r="L407" s="4" t="str">
        <f>TRIM(RIGHT(SUBSTITUTE(TRIM(RIGHT(SUBSTITUTE(Reference!B407,"/",REPT(" ",100)),100)),"\",REPT(" ",100)),100))</f>
        <v/>
      </c>
      <c r="M407" s="4" t="str">
        <f t="shared" si="12"/>
        <v/>
      </c>
      <c r="N407" s="4" t="str">
        <f t="shared" si="13"/>
        <v/>
      </c>
    </row>
    <row r="408" spans="12:14" x14ac:dyDescent="0.3">
      <c r="L408" s="4" t="str">
        <f>TRIM(RIGHT(SUBSTITUTE(TRIM(RIGHT(SUBSTITUTE(Reference!B408,"/",REPT(" ",100)),100)),"\",REPT(" ",100)),100))</f>
        <v/>
      </c>
      <c r="M408" s="4" t="str">
        <f t="shared" si="12"/>
        <v/>
      </c>
      <c r="N408" s="4" t="str">
        <f t="shared" si="13"/>
        <v/>
      </c>
    </row>
    <row r="409" spans="12:14" x14ac:dyDescent="0.3">
      <c r="L409" s="4" t="str">
        <f>TRIM(RIGHT(SUBSTITUTE(TRIM(RIGHT(SUBSTITUTE(Reference!B409,"/",REPT(" ",100)),100)),"\",REPT(" ",100)),100))</f>
        <v/>
      </c>
      <c r="M409" s="4" t="str">
        <f t="shared" si="12"/>
        <v/>
      </c>
      <c r="N409" s="4" t="str">
        <f t="shared" si="13"/>
        <v/>
      </c>
    </row>
    <row r="410" spans="12:14" x14ac:dyDescent="0.3">
      <c r="L410" s="4" t="str">
        <f>TRIM(RIGHT(SUBSTITUTE(TRIM(RIGHT(SUBSTITUTE(Reference!B410,"/",REPT(" ",100)),100)),"\",REPT(" ",100)),100))</f>
        <v/>
      </c>
      <c r="M410" s="4" t="str">
        <f t="shared" si="12"/>
        <v/>
      </c>
      <c r="N410" s="4" t="str">
        <f t="shared" si="13"/>
        <v/>
      </c>
    </row>
    <row r="411" spans="12:14" x14ac:dyDescent="0.3">
      <c r="L411" s="4" t="str">
        <f>TRIM(RIGHT(SUBSTITUTE(TRIM(RIGHT(SUBSTITUTE(Reference!B411,"/",REPT(" ",100)),100)),"\",REPT(" ",100)),100))</f>
        <v/>
      </c>
      <c r="M411" s="4" t="str">
        <f t="shared" si="12"/>
        <v/>
      </c>
      <c r="N411" s="4" t="str">
        <f t="shared" si="13"/>
        <v/>
      </c>
    </row>
    <row r="412" spans="12:14" x14ac:dyDescent="0.3">
      <c r="L412" s="4" t="str">
        <f>TRIM(RIGHT(SUBSTITUTE(TRIM(RIGHT(SUBSTITUTE(Reference!B412,"/",REPT(" ",100)),100)),"\",REPT(" ",100)),100))</f>
        <v/>
      </c>
      <c r="M412" s="4" t="str">
        <f t="shared" si="12"/>
        <v/>
      </c>
      <c r="N412" s="4" t="str">
        <f t="shared" si="13"/>
        <v/>
      </c>
    </row>
    <row r="413" spans="12:14" x14ac:dyDescent="0.3">
      <c r="L413" s="4" t="str">
        <f>TRIM(RIGHT(SUBSTITUTE(TRIM(RIGHT(SUBSTITUTE(Reference!B413,"/",REPT(" ",100)),100)),"\",REPT(" ",100)),100))</f>
        <v/>
      </c>
      <c r="M413" s="4" t="str">
        <f t="shared" si="12"/>
        <v/>
      </c>
      <c r="N413" s="4" t="str">
        <f t="shared" si="13"/>
        <v/>
      </c>
    </row>
    <row r="414" spans="12:14" x14ac:dyDescent="0.3">
      <c r="L414" s="4" t="str">
        <f>TRIM(RIGHT(SUBSTITUTE(TRIM(RIGHT(SUBSTITUTE(Reference!B414,"/",REPT(" ",100)),100)),"\",REPT(" ",100)),100))</f>
        <v/>
      </c>
      <c r="M414" s="4" t="str">
        <f t="shared" si="12"/>
        <v/>
      </c>
      <c r="N414" s="4" t="str">
        <f t="shared" si="13"/>
        <v/>
      </c>
    </row>
    <row r="415" spans="12:14" x14ac:dyDescent="0.3">
      <c r="L415" s="4" t="str">
        <f>TRIM(RIGHT(SUBSTITUTE(TRIM(RIGHT(SUBSTITUTE(Reference!B415,"/",REPT(" ",100)),100)),"\",REPT(" ",100)),100))</f>
        <v/>
      </c>
      <c r="M415" s="4" t="str">
        <f t="shared" si="12"/>
        <v/>
      </c>
      <c r="N415" s="4" t="str">
        <f t="shared" si="13"/>
        <v/>
      </c>
    </row>
    <row r="416" spans="12:14" x14ac:dyDescent="0.3">
      <c r="L416" s="4" t="str">
        <f>TRIM(RIGHT(SUBSTITUTE(TRIM(RIGHT(SUBSTITUTE(Reference!B416,"/",REPT(" ",100)),100)),"\",REPT(" ",100)),100))</f>
        <v/>
      </c>
      <c r="M416" s="4" t="str">
        <f t="shared" si="12"/>
        <v/>
      </c>
      <c r="N416" s="4" t="str">
        <f t="shared" si="13"/>
        <v/>
      </c>
    </row>
    <row r="417" spans="12:14" x14ac:dyDescent="0.3">
      <c r="L417" s="4" t="str">
        <f>TRIM(RIGHT(SUBSTITUTE(TRIM(RIGHT(SUBSTITUTE(Reference!B417,"/",REPT(" ",100)),100)),"\",REPT(" ",100)),100))</f>
        <v/>
      </c>
      <c r="M417" s="4" t="str">
        <f t="shared" si="12"/>
        <v/>
      </c>
      <c r="N417" s="4" t="str">
        <f t="shared" si="13"/>
        <v/>
      </c>
    </row>
    <row r="418" spans="12:14" x14ac:dyDescent="0.3">
      <c r="L418" s="4" t="str">
        <f>TRIM(RIGHT(SUBSTITUTE(TRIM(RIGHT(SUBSTITUTE(Reference!B418,"/",REPT(" ",100)),100)),"\",REPT(" ",100)),100))</f>
        <v/>
      </c>
      <c r="M418" s="4" t="str">
        <f t="shared" si="12"/>
        <v/>
      </c>
      <c r="N418" s="4" t="str">
        <f t="shared" si="13"/>
        <v/>
      </c>
    </row>
    <row r="419" spans="12:14" x14ac:dyDescent="0.3">
      <c r="L419" s="4" t="str">
        <f>TRIM(RIGHT(SUBSTITUTE(TRIM(RIGHT(SUBSTITUTE(Reference!B419,"/",REPT(" ",100)),100)),"\",REPT(" ",100)),100))</f>
        <v/>
      </c>
      <c r="M419" s="4" t="str">
        <f t="shared" si="12"/>
        <v/>
      </c>
      <c r="N419" s="4" t="str">
        <f t="shared" si="13"/>
        <v/>
      </c>
    </row>
    <row r="420" spans="12:14" x14ac:dyDescent="0.3">
      <c r="L420" s="4" t="str">
        <f>TRIM(RIGHT(SUBSTITUTE(TRIM(RIGHT(SUBSTITUTE(Reference!B420,"/",REPT(" ",100)),100)),"\",REPT(" ",100)),100))</f>
        <v/>
      </c>
      <c r="M420" s="4" t="str">
        <f t="shared" si="12"/>
        <v/>
      </c>
      <c r="N420" s="4" t="str">
        <f t="shared" si="13"/>
        <v/>
      </c>
    </row>
    <row r="421" spans="12:14" x14ac:dyDescent="0.3">
      <c r="L421" s="4" t="str">
        <f>TRIM(RIGHT(SUBSTITUTE(TRIM(RIGHT(SUBSTITUTE(Reference!B421,"/",REPT(" ",100)),100)),"\",REPT(" ",100)),100))</f>
        <v/>
      </c>
      <c r="M421" s="4" t="str">
        <f t="shared" si="12"/>
        <v/>
      </c>
      <c r="N421" s="4" t="str">
        <f t="shared" si="13"/>
        <v/>
      </c>
    </row>
    <row r="422" spans="12:14" x14ac:dyDescent="0.3">
      <c r="L422" s="4" t="str">
        <f>TRIM(RIGHT(SUBSTITUTE(TRIM(RIGHT(SUBSTITUTE(Reference!B422,"/",REPT(" ",100)),100)),"\",REPT(" ",100)),100))</f>
        <v/>
      </c>
      <c r="M422" s="4" t="str">
        <f t="shared" si="12"/>
        <v/>
      </c>
      <c r="N422" s="4" t="str">
        <f t="shared" si="13"/>
        <v/>
      </c>
    </row>
    <row r="423" spans="12:14" x14ac:dyDescent="0.3">
      <c r="L423" s="4" t="str">
        <f>TRIM(RIGHT(SUBSTITUTE(TRIM(RIGHT(SUBSTITUTE(Reference!B423,"/",REPT(" ",100)),100)),"\",REPT(" ",100)),100))</f>
        <v/>
      </c>
      <c r="M423" s="4" t="str">
        <f t="shared" si="12"/>
        <v/>
      </c>
      <c r="N423" s="4" t="str">
        <f t="shared" si="13"/>
        <v/>
      </c>
    </row>
    <row r="424" spans="12:14" x14ac:dyDescent="0.3">
      <c r="L424" s="4" t="str">
        <f>TRIM(RIGHT(SUBSTITUTE(TRIM(RIGHT(SUBSTITUTE(Reference!B424,"/",REPT(" ",100)),100)),"\",REPT(" ",100)),100))</f>
        <v/>
      </c>
      <c r="M424" s="4" t="str">
        <f t="shared" si="12"/>
        <v/>
      </c>
      <c r="N424" s="4" t="str">
        <f t="shared" si="13"/>
        <v/>
      </c>
    </row>
    <row r="425" spans="12:14" x14ac:dyDescent="0.3">
      <c r="L425" s="4" t="str">
        <f>TRIM(RIGHT(SUBSTITUTE(TRIM(RIGHT(SUBSTITUTE(Reference!B425,"/",REPT(" ",100)),100)),"\",REPT(" ",100)),100))</f>
        <v/>
      </c>
      <c r="M425" s="4" t="str">
        <f t="shared" si="12"/>
        <v/>
      </c>
      <c r="N425" s="4" t="str">
        <f t="shared" si="13"/>
        <v/>
      </c>
    </row>
    <row r="426" spans="12:14" x14ac:dyDescent="0.3">
      <c r="L426" s="4" t="str">
        <f>TRIM(RIGHT(SUBSTITUTE(TRIM(RIGHT(SUBSTITUTE(Reference!B426,"/",REPT(" ",100)),100)),"\",REPT(" ",100)),100))</f>
        <v/>
      </c>
      <c r="M426" s="4" t="str">
        <f t="shared" si="12"/>
        <v/>
      </c>
      <c r="N426" s="4" t="str">
        <f t="shared" si="13"/>
        <v/>
      </c>
    </row>
    <row r="427" spans="12:14" x14ac:dyDescent="0.3">
      <c r="L427" s="4" t="str">
        <f>TRIM(RIGHT(SUBSTITUTE(TRIM(RIGHT(SUBSTITUTE(Reference!B427,"/",REPT(" ",100)),100)),"\",REPT(" ",100)),100))</f>
        <v/>
      </c>
      <c r="M427" s="4" t="str">
        <f t="shared" si="12"/>
        <v/>
      </c>
      <c r="N427" s="4" t="str">
        <f t="shared" si="13"/>
        <v/>
      </c>
    </row>
    <row r="428" spans="12:14" x14ac:dyDescent="0.3">
      <c r="L428" s="4" t="str">
        <f>TRIM(RIGHT(SUBSTITUTE(TRIM(RIGHT(SUBSTITUTE(Reference!B428,"/",REPT(" ",100)),100)),"\",REPT(" ",100)),100))</f>
        <v/>
      </c>
      <c r="M428" s="4" t="str">
        <f t="shared" si="12"/>
        <v/>
      </c>
      <c r="N428" s="4" t="str">
        <f t="shared" si="13"/>
        <v/>
      </c>
    </row>
    <row r="429" spans="12:14" x14ac:dyDescent="0.3">
      <c r="L429" s="4" t="str">
        <f>TRIM(RIGHT(SUBSTITUTE(TRIM(RIGHT(SUBSTITUTE(Reference!B429,"/",REPT(" ",100)),100)),"\",REPT(" ",100)),100))</f>
        <v/>
      </c>
      <c r="M429" s="4" t="str">
        <f t="shared" si="12"/>
        <v/>
      </c>
      <c r="N429" s="4" t="str">
        <f t="shared" si="13"/>
        <v/>
      </c>
    </row>
    <row r="430" spans="12:14" x14ac:dyDescent="0.3">
      <c r="L430" s="4" t="str">
        <f>TRIM(RIGHT(SUBSTITUTE(TRIM(RIGHT(SUBSTITUTE(Reference!B430,"/",REPT(" ",100)),100)),"\",REPT(" ",100)),100))</f>
        <v/>
      </c>
      <c r="M430" s="4" t="str">
        <f t="shared" si="12"/>
        <v/>
      </c>
      <c r="N430" s="4" t="str">
        <f t="shared" si="13"/>
        <v/>
      </c>
    </row>
    <row r="431" spans="12:14" x14ac:dyDescent="0.3">
      <c r="L431" s="4" t="str">
        <f>TRIM(RIGHT(SUBSTITUTE(TRIM(RIGHT(SUBSTITUTE(Reference!B431,"/",REPT(" ",100)),100)),"\",REPT(" ",100)),100))</f>
        <v/>
      </c>
      <c r="M431" s="4" t="str">
        <f t="shared" si="12"/>
        <v/>
      </c>
      <c r="N431" s="4" t="str">
        <f t="shared" si="13"/>
        <v/>
      </c>
    </row>
    <row r="432" spans="12:14" x14ac:dyDescent="0.3">
      <c r="L432" s="4" t="str">
        <f>TRIM(RIGHT(SUBSTITUTE(TRIM(RIGHT(SUBSTITUTE(Reference!B432,"/",REPT(" ",100)),100)),"\",REPT(" ",100)),100))</f>
        <v/>
      </c>
      <c r="M432" s="4" t="str">
        <f t="shared" si="12"/>
        <v/>
      </c>
      <c r="N432" s="4" t="str">
        <f t="shared" si="13"/>
        <v/>
      </c>
    </row>
    <row r="433" spans="12:14" x14ac:dyDescent="0.3">
      <c r="L433" s="4" t="str">
        <f>TRIM(RIGHT(SUBSTITUTE(TRIM(RIGHT(SUBSTITUTE(Reference!B433,"/",REPT(" ",100)),100)),"\",REPT(" ",100)),100))</f>
        <v/>
      </c>
      <c r="M433" s="4" t="str">
        <f t="shared" si="12"/>
        <v/>
      </c>
      <c r="N433" s="4" t="str">
        <f t="shared" si="13"/>
        <v/>
      </c>
    </row>
    <row r="434" spans="12:14" x14ac:dyDescent="0.3">
      <c r="L434" s="4" t="str">
        <f>TRIM(RIGHT(SUBSTITUTE(TRIM(RIGHT(SUBSTITUTE(Reference!B434,"/",REPT(" ",100)),100)),"\",REPT(" ",100)),100))</f>
        <v/>
      </c>
      <c r="M434" s="4" t="str">
        <f t="shared" si="12"/>
        <v/>
      </c>
      <c r="N434" s="4" t="str">
        <f t="shared" si="13"/>
        <v/>
      </c>
    </row>
    <row r="435" spans="12:14" x14ac:dyDescent="0.3">
      <c r="L435" s="4" t="str">
        <f>TRIM(RIGHT(SUBSTITUTE(TRIM(RIGHT(SUBSTITUTE(Reference!B435,"/",REPT(" ",100)),100)),"\",REPT(" ",100)),100))</f>
        <v/>
      </c>
      <c r="M435" s="4" t="str">
        <f t="shared" si="12"/>
        <v/>
      </c>
      <c r="N435" s="4" t="str">
        <f t="shared" si="13"/>
        <v/>
      </c>
    </row>
    <row r="436" spans="12:14" x14ac:dyDescent="0.3">
      <c r="L436" s="4" t="str">
        <f>TRIM(RIGHT(SUBSTITUTE(TRIM(RIGHT(SUBSTITUTE(Reference!B436,"/",REPT(" ",100)),100)),"\",REPT(" ",100)),100))</f>
        <v/>
      </c>
      <c r="M436" s="4" t="str">
        <f t="shared" si="12"/>
        <v/>
      </c>
      <c r="N436" s="4" t="str">
        <f t="shared" si="13"/>
        <v/>
      </c>
    </row>
    <row r="437" spans="12:14" x14ac:dyDescent="0.3">
      <c r="L437" s="4" t="str">
        <f>TRIM(RIGHT(SUBSTITUTE(TRIM(RIGHT(SUBSTITUTE(Reference!B437,"/",REPT(" ",100)),100)),"\",REPT(" ",100)),100))</f>
        <v/>
      </c>
      <c r="M437" s="4" t="str">
        <f t="shared" si="12"/>
        <v/>
      </c>
      <c r="N437" s="4" t="str">
        <f t="shared" si="13"/>
        <v/>
      </c>
    </row>
    <row r="438" spans="12:14" x14ac:dyDescent="0.3">
      <c r="L438" s="4" t="str">
        <f>TRIM(RIGHT(SUBSTITUTE(TRIM(RIGHT(SUBSTITUTE(Reference!B438,"/",REPT(" ",100)),100)),"\",REPT(" ",100)),100))</f>
        <v/>
      </c>
      <c r="M438" s="4" t="str">
        <f t="shared" si="12"/>
        <v/>
      </c>
      <c r="N438" s="4" t="str">
        <f t="shared" si="13"/>
        <v/>
      </c>
    </row>
    <row r="439" spans="12:14" x14ac:dyDescent="0.3">
      <c r="L439" s="4" t="str">
        <f>TRIM(RIGHT(SUBSTITUTE(TRIM(RIGHT(SUBSTITUTE(Reference!B439,"/",REPT(" ",100)),100)),"\",REPT(" ",100)),100))</f>
        <v/>
      </c>
      <c r="M439" s="4" t="str">
        <f t="shared" si="12"/>
        <v/>
      </c>
      <c r="N439" s="4" t="str">
        <f t="shared" si="13"/>
        <v/>
      </c>
    </row>
    <row r="440" spans="12:14" x14ac:dyDescent="0.3">
      <c r="L440" s="4" t="str">
        <f>TRIM(RIGHT(SUBSTITUTE(TRIM(RIGHT(SUBSTITUTE(Reference!B440,"/",REPT(" ",100)),100)),"\",REPT(" ",100)),100))</f>
        <v/>
      </c>
      <c r="M440" s="4" t="str">
        <f t="shared" si="12"/>
        <v/>
      </c>
      <c r="N440" s="4" t="str">
        <f t="shared" si="13"/>
        <v/>
      </c>
    </row>
    <row r="441" spans="12:14" x14ac:dyDescent="0.3">
      <c r="L441" s="4" t="str">
        <f>TRIM(RIGHT(SUBSTITUTE(TRIM(RIGHT(SUBSTITUTE(Reference!B441,"/",REPT(" ",100)),100)),"\",REPT(" ",100)),100))</f>
        <v/>
      </c>
      <c r="M441" s="4" t="str">
        <f t="shared" si="12"/>
        <v/>
      </c>
      <c r="N441" s="4" t="str">
        <f t="shared" si="13"/>
        <v/>
      </c>
    </row>
    <row r="442" spans="12:14" x14ac:dyDescent="0.3">
      <c r="L442" s="4" t="str">
        <f>TRIM(RIGHT(SUBSTITUTE(TRIM(RIGHT(SUBSTITUTE(Reference!B442,"/",REPT(" ",100)),100)),"\",REPT(" ",100)),100))</f>
        <v/>
      </c>
      <c r="M442" s="4" t="str">
        <f t="shared" si="12"/>
        <v/>
      </c>
      <c r="N442" s="4" t="str">
        <f t="shared" si="13"/>
        <v/>
      </c>
    </row>
    <row r="443" spans="12:14" x14ac:dyDescent="0.3">
      <c r="L443" s="4" t="str">
        <f>TRIM(RIGHT(SUBSTITUTE(TRIM(RIGHT(SUBSTITUTE(Reference!B443,"/",REPT(" ",100)),100)),"\",REPT(" ",100)),100))</f>
        <v/>
      </c>
      <c r="M443" s="4" t="str">
        <f t="shared" si="12"/>
        <v/>
      </c>
      <c r="N443" s="4" t="str">
        <f t="shared" si="13"/>
        <v/>
      </c>
    </row>
    <row r="444" spans="12:14" x14ac:dyDescent="0.3">
      <c r="L444" s="4" t="str">
        <f>TRIM(RIGHT(SUBSTITUTE(TRIM(RIGHT(SUBSTITUTE(Reference!B444,"/",REPT(" ",100)),100)),"\",REPT(" ",100)),100))</f>
        <v/>
      </c>
      <c r="M444" s="4" t="str">
        <f t="shared" si="12"/>
        <v/>
      </c>
      <c r="N444" s="4" t="str">
        <f t="shared" si="13"/>
        <v/>
      </c>
    </row>
    <row r="445" spans="12:14" x14ac:dyDescent="0.3">
      <c r="L445" s="4" t="str">
        <f>TRIM(RIGHT(SUBSTITUTE(TRIM(RIGHT(SUBSTITUTE(Reference!B445,"/",REPT(" ",100)),100)),"\",REPT(" ",100)),100))</f>
        <v/>
      </c>
      <c r="M445" s="4" t="str">
        <f t="shared" si="12"/>
        <v/>
      </c>
      <c r="N445" s="4" t="str">
        <f t="shared" si="13"/>
        <v/>
      </c>
    </row>
    <row r="446" spans="12:14" x14ac:dyDescent="0.3">
      <c r="L446" s="4" t="str">
        <f>TRIM(RIGHT(SUBSTITUTE(TRIM(RIGHT(SUBSTITUTE(Reference!B446,"/",REPT(" ",100)),100)),"\",REPT(" ",100)),100))</f>
        <v/>
      </c>
      <c r="M446" s="4" t="str">
        <f t="shared" si="12"/>
        <v/>
      </c>
      <c r="N446" s="4" t="str">
        <f t="shared" si="13"/>
        <v/>
      </c>
    </row>
    <row r="447" spans="12:14" x14ac:dyDescent="0.3">
      <c r="L447" s="4" t="str">
        <f>TRIM(RIGHT(SUBSTITUTE(TRIM(RIGHT(SUBSTITUTE(Reference!B447,"/",REPT(" ",100)),100)),"\",REPT(" ",100)),100))</f>
        <v/>
      </c>
      <c r="M447" s="4" t="str">
        <f t="shared" si="12"/>
        <v/>
      </c>
      <c r="N447" s="4" t="str">
        <f t="shared" si="13"/>
        <v/>
      </c>
    </row>
    <row r="448" spans="12:14" x14ac:dyDescent="0.3">
      <c r="L448" s="4" t="str">
        <f>TRIM(RIGHT(SUBSTITUTE(TRIM(RIGHT(SUBSTITUTE(Reference!B448,"/",REPT(" ",100)),100)),"\",REPT(" ",100)),100))</f>
        <v/>
      </c>
      <c r="M448" s="4" t="str">
        <f t="shared" si="12"/>
        <v/>
      </c>
      <c r="N448" s="4" t="str">
        <f t="shared" si="13"/>
        <v/>
      </c>
    </row>
    <row r="449" spans="12:14" x14ac:dyDescent="0.3">
      <c r="L449" s="4" t="str">
        <f>TRIM(RIGHT(SUBSTITUTE(TRIM(RIGHT(SUBSTITUTE(Reference!B449,"/",REPT(" ",100)),100)),"\",REPT(" ",100)),100))</f>
        <v/>
      </c>
      <c r="M449" s="4" t="str">
        <f t="shared" si="12"/>
        <v/>
      </c>
      <c r="N449" s="4" t="str">
        <f t="shared" si="13"/>
        <v/>
      </c>
    </row>
    <row r="450" spans="12:14" x14ac:dyDescent="0.3">
      <c r="L450" s="4" t="str">
        <f>TRIM(RIGHT(SUBSTITUTE(TRIM(RIGHT(SUBSTITUTE(Reference!B450,"/",REPT(" ",100)),100)),"\",REPT(" ",100)),100))</f>
        <v/>
      </c>
      <c r="M450" s="4" t="str">
        <f t="shared" si="12"/>
        <v/>
      </c>
      <c r="N450" s="4" t="str">
        <f t="shared" si="13"/>
        <v/>
      </c>
    </row>
    <row r="451" spans="12:14" x14ac:dyDescent="0.3">
      <c r="L451" s="4" t="str">
        <f>TRIM(RIGHT(SUBSTITUTE(TRIM(RIGHT(SUBSTITUTE(Reference!B451,"/",REPT(" ",100)),100)),"\",REPT(" ",100)),100))</f>
        <v/>
      </c>
      <c r="M451" s="4" t="str">
        <f t="shared" si="12"/>
        <v/>
      </c>
      <c r="N451" s="4" t="str">
        <f t="shared" si="13"/>
        <v/>
      </c>
    </row>
    <row r="452" spans="12:14" x14ac:dyDescent="0.3">
      <c r="L452" s="4" t="str">
        <f>TRIM(RIGHT(SUBSTITUTE(TRIM(RIGHT(SUBSTITUTE(Reference!B452,"/",REPT(" ",100)),100)),"\",REPT(" ",100)),100))</f>
        <v/>
      </c>
      <c r="M452" s="4" t="str">
        <f t="shared" si="12"/>
        <v/>
      </c>
      <c r="N452" s="4" t="str">
        <f t="shared" si="13"/>
        <v/>
      </c>
    </row>
    <row r="453" spans="12:14" x14ac:dyDescent="0.3">
      <c r="L453" s="4" t="str">
        <f>TRIM(RIGHT(SUBSTITUTE(TRIM(RIGHT(SUBSTITUTE(Reference!B453,"/",REPT(" ",100)),100)),"\",REPT(" ",100)),100))</f>
        <v/>
      </c>
      <c r="M453" s="4" t="str">
        <f t="shared" ref="M453:M516" si="14">TRIM(LEFT(SUBSTITUTE(L453,".",REPT(" ",100)),100))</f>
        <v/>
      </c>
      <c r="N453" s="4" t="str">
        <f t="shared" ref="N453:N516" si="15">M453</f>
        <v/>
      </c>
    </row>
    <row r="454" spans="12:14" x14ac:dyDescent="0.3">
      <c r="L454" s="4" t="str">
        <f>TRIM(RIGHT(SUBSTITUTE(TRIM(RIGHT(SUBSTITUTE(Reference!B454,"/",REPT(" ",100)),100)),"\",REPT(" ",100)),100))</f>
        <v/>
      </c>
      <c r="M454" s="4" t="str">
        <f t="shared" si="14"/>
        <v/>
      </c>
      <c r="N454" s="4" t="str">
        <f t="shared" si="15"/>
        <v/>
      </c>
    </row>
    <row r="455" spans="12:14" x14ac:dyDescent="0.3">
      <c r="L455" s="4" t="str">
        <f>TRIM(RIGHT(SUBSTITUTE(TRIM(RIGHT(SUBSTITUTE(Reference!B455,"/",REPT(" ",100)),100)),"\",REPT(" ",100)),100))</f>
        <v/>
      </c>
      <c r="M455" s="4" t="str">
        <f t="shared" si="14"/>
        <v/>
      </c>
      <c r="N455" s="4" t="str">
        <f t="shared" si="15"/>
        <v/>
      </c>
    </row>
    <row r="456" spans="12:14" x14ac:dyDescent="0.3">
      <c r="L456" s="4" t="str">
        <f>TRIM(RIGHT(SUBSTITUTE(TRIM(RIGHT(SUBSTITUTE(Reference!B456,"/",REPT(" ",100)),100)),"\",REPT(" ",100)),100))</f>
        <v/>
      </c>
      <c r="M456" s="4" t="str">
        <f t="shared" si="14"/>
        <v/>
      </c>
      <c r="N456" s="4" t="str">
        <f t="shared" si="15"/>
        <v/>
      </c>
    </row>
    <row r="457" spans="12:14" x14ac:dyDescent="0.3">
      <c r="L457" s="4" t="str">
        <f>TRIM(RIGHT(SUBSTITUTE(TRIM(RIGHT(SUBSTITUTE(Reference!B457,"/",REPT(" ",100)),100)),"\",REPT(" ",100)),100))</f>
        <v/>
      </c>
      <c r="M457" s="4" t="str">
        <f t="shared" si="14"/>
        <v/>
      </c>
      <c r="N457" s="4" t="str">
        <f t="shared" si="15"/>
        <v/>
      </c>
    </row>
    <row r="458" spans="12:14" x14ac:dyDescent="0.3">
      <c r="L458" s="4" t="str">
        <f>TRIM(RIGHT(SUBSTITUTE(TRIM(RIGHT(SUBSTITUTE(Reference!B458,"/",REPT(" ",100)),100)),"\",REPT(" ",100)),100))</f>
        <v/>
      </c>
      <c r="M458" s="4" t="str">
        <f t="shared" si="14"/>
        <v/>
      </c>
      <c r="N458" s="4" t="str">
        <f t="shared" si="15"/>
        <v/>
      </c>
    </row>
    <row r="459" spans="12:14" x14ac:dyDescent="0.3">
      <c r="L459" s="4" t="str">
        <f>TRIM(RIGHT(SUBSTITUTE(TRIM(RIGHT(SUBSTITUTE(Reference!B459,"/",REPT(" ",100)),100)),"\",REPT(" ",100)),100))</f>
        <v/>
      </c>
      <c r="M459" s="4" t="str">
        <f t="shared" si="14"/>
        <v/>
      </c>
      <c r="N459" s="4" t="str">
        <f t="shared" si="15"/>
        <v/>
      </c>
    </row>
    <row r="460" spans="12:14" x14ac:dyDescent="0.3">
      <c r="L460" s="4" t="str">
        <f>TRIM(RIGHT(SUBSTITUTE(TRIM(RIGHT(SUBSTITUTE(Reference!B460,"/",REPT(" ",100)),100)),"\",REPT(" ",100)),100))</f>
        <v/>
      </c>
      <c r="M460" s="4" t="str">
        <f t="shared" si="14"/>
        <v/>
      </c>
      <c r="N460" s="4" t="str">
        <f t="shared" si="15"/>
        <v/>
      </c>
    </row>
    <row r="461" spans="12:14" x14ac:dyDescent="0.3">
      <c r="L461" s="4" t="str">
        <f>TRIM(RIGHT(SUBSTITUTE(TRIM(RIGHT(SUBSTITUTE(Reference!B461,"/",REPT(" ",100)),100)),"\",REPT(" ",100)),100))</f>
        <v/>
      </c>
      <c r="M461" s="4" t="str">
        <f t="shared" si="14"/>
        <v/>
      </c>
      <c r="N461" s="4" t="str">
        <f t="shared" si="15"/>
        <v/>
      </c>
    </row>
    <row r="462" spans="12:14" x14ac:dyDescent="0.3">
      <c r="L462" s="4" t="str">
        <f>TRIM(RIGHT(SUBSTITUTE(TRIM(RIGHT(SUBSTITUTE(Reference!B462,"/",REPT(" ",100)),100)),"\",REPT(" ",100)),100))</f>
        <v/>
      </c>
      <c r="M462" s="4" t="str">
        <f t="shared" si="14"/>
        <v/>
      </c>
      <c r="N462" s="4" t="str">
        <f t="shared" si="15"/>
        <v/>
      </c>
    </row>
    <row r="463" spans="12:14" x14ac:dyDescent="0.3">
      <c r="L463" s="4" t="str">
        <f>TRIM(RIGHT(SUBSTITUTE(TRIM(RIGHT(SUBSTITUTE(Reference!B463,"/",REPT(" ",100)),100)),"\",REPT(" ",100)),100))</f>
        <v/>
      </c>
      <c r="M463" s="4" t="str">
        <f t="shared" si="14"/>
        <v/>
      </c>
      <c r="N463" s="4" t="str">
        <f t="shared" si="15"/>
        <v/>
      </c>
    </row>
    <row r="464" spans="12:14" x14ac:dyDescent="0.3">
      <c r="L464" s="4" t="str">
        <f>TRIM(RIGHT(SUBSTITUTE(TRIM(RIGHT(SUBSTITUTE(Reference!B464,"/",REPT(" ",100)),100)),"\",REPT(" ",100)),100))</f>
        <v/>
      </c>
      <c r="M464" s="4" t="str">
        <f t="shared" si="14"/>
        <v/>
      </c>
      <c r="N464" s="4" t="str">
        <f t="shared" si="15"/>
        <v/>
      </c>
    </row>
    <row r="465" spans="12:14" x14ac:dyDescent="0.3">
      <c r="L465" s="4" t="str">
        <f>TRIM(RIGHT(SUBSTITUTE(TRIM(RIGHT(SUBSTITUTE(Reference!B465,"/",REPT(" ",100)),100)),"\",REPT(" ",100)),100))</f>
        <v/>
      </c>
      <c r="M465" s="4" t="str">
        <f t="shared" si="14"/>
        <v/>
      </c>
      <c r="N465" s="4" t="str">
        <f t="shared" si="15"/>
        <v/>
      </c>
    </row>
    <row r="466" spans="12:14" x14ac:dyDescent="0.3">
      <c r="L466" s="4" t="str">
        <f>TRIM(RIGHT(SUBSTITUTE(TRIM(RIGHT(SUBSTITUTE(Reference!B466,"/",REPT(" ",100)),100)),"\",REPT(" ",100)),100))</f>
        <v/>
      </c>
      <c r="M466" s="4" t="str">
        <f t="shared" si="14"/>
        <v/>
      </c>
      <c r="N466" s="4" t="str">
        <f t="shared" si="15"/>
        <v/>
      </c>
    </row>
    <row r="467" spans="12:14" x14ac:dyDescent="0.3">
      <c r="L467" s="4" t="str">
        <f>TRIM(RIGHT(SUBSTITUTE(TRIM(RIGHT(SUBSTITUTE(Reference!B467,"/",REPT(" ",100)),100)),"\",REPT(" ",100)),100))</f>
        <v/>
      </c>
      <c r="M467" s="4" t="str">
        <f t="shared" si="14"/>
        <v/>
      </c>
      <c r="N467" s="4" t="str">
        <f t="shared" si="15"/>
        <v/>
      </c>
    </row>
    <row r="468" spans="12:14" x14ac:dyDescent="0.3">
      <c r="L468" s="4" t="str">
        <f>TRIM(RIGHT(SUBSTITUTE(TRIM(RIGHT(SUBSTITUTE(Reference!B468,"/",REPT(" ",100)),100)),"\",REPT(" ",100)),100))</f>
        <v/>
      </c>
      <c r="M468" s="4" t="str">
        <f t="shared" si="14"/>
        <v/>
      </c>
      <c r="N468" s="4" t="str">
        <f t="shared" si="15"/>
        <v/>
      </c>
    </row>
    <row r="469" spans="12:14" x14ac:dyDescent="0.3">
      <c r="L469" s="4" t="str">
        <f>TRIM(RIGHT(SUBSTITUTE(TRIM(RIGHT(SUBSTITUTE(Reference!B469,"/",REPT(" ",100)),100)),"\",REPT(" ",100)),100))</f>
        <v/>
      </c>
      <c r="M469" s="4" t="str">
        <f t="shared" si="14"/>
        <v/>
      </c>
      <c r="N469" s="4" t="str">
        <f t="shared" si="15"/>
        <v/>
      </c>
    </row>
    <row r="470" spans="12:14" x14ac:dyDescent="0.3">
      <c r="L470" s="4" t="str">
        <f>TRIM(RIGHT(SUBSTITUTE(TRIM(RIGHT(SUBSTITUTE(Reference!B470,"/",REPT(" ",100)),100)),"\",REPT(" ",100)),100))</f>
        <v/>
      </c>
      <c r="M470" s="4" t="str">
        <f t="shared" si="14"/>
        <v/>
      </c>
      <c r="N470" s="4" t="str">
        <f t="shared" si="15"/>
        <v/>
      </c>
    </row>
    <row r="471" spans="12:14" x14ac:dyDescent="0.3">
      <c r="L471" s="4" t="str">
        <f>TRIM(RIGHT(SUBSTITUTE(TRIM(RIGHT(SUBSTITUTE(Reference!B471,"/",REPT(" ",100)),100)),"\",REPT(" ",100)),100))</f>
        <v/>
      </c>
      <c r="M471" s="4" t="str">
        <f t="shared" si="14"/>
        <v/>
      </c>
      <c r="N471" s="4" t="str">
        <f t="shared" si="15"/>
        <v/>
      </c>
    </row>
    <row r="472" spans="12:14" x14ac:dyDescent="0.3">
      <c r="L472" s="4" t="str">
        <f>TRIM(RIGHT(SUBSTITUTE(TRIM(RIGHT(SUBSTITUTE(Reference!B472,"/",REPT(" ",100)),100)),"\",REPT(" ",100)),100))</f>
        <v/>
      </c>
      <c r="M472" s="4" t="str">
        <f t="shared" si="14"/>
        <v/>
      </c>
      <c r="N472" s="4" t="str">
        <f t="shared" si="15"/>
        <v/>
      </c>
    </row>
    <row r="473" spans="12:14" x14ac:dyDescent="0.3">
      <c r="L473" s="4" t="str">
        <f>TRIM(RIGHT(SUBSTITUTE(TRIM(RIGHT(SUBSTITUTE(Reference!B473,"/",REPT(" ",100)),100)),"\",REPT(" ",100)),100))</f>
        <v/>
      </c>
      <c r="M473" s="4" t="str">
        <f t="shared" si="14"/>
        <v/>
      </c>
      <c r="N473" s="4" t="str">
        <f t="shared" si="15"/>
        <v/>
      </c>
    </row>
    <row r="474" spans="12:14" x14ac:dyDescent="0.3">
      <c r="L474" s="4" t="str">
        <f>TRIM(RIGHT(SUBSTITUTE(TRIM(RIGHT(SUBSTITUTE(Reference!B474,"/",REPT(" ",100)),100)),"\",REPT(" ",100)),100))</f>
        <v/>
      </c>
      <c r="M474" s="4" t="str">
        <f t="shared" si="14"/>
        <v/>
      </c>
      <c r="N474" s="4" t="str">
        <f t="shared" si="15"/>
        <v/>
      </c>
    </row>
    <row r="475" spans="12:14" x14ac:dyDescent="0.3">
      <c r="L475" s="4" t="str">
        <f>TRIM(RIGHT(SUBSTITUTE(TRIM(RIGHT(SUBSTITUTE(Reference!B475,"/",REPT(" ",100)),100)),"\",REPT(" ",100)),100))</f>
        <v/>
      </c>
      <c r="M475" s="4" t="str">
        <f t="shared" si="14"/>
        <v/>
      </c>
      <c r="N475" s="4" t="str">
        <f t="shared" si="15"/>
        <v/>
      </c>
    </row>
    <row r="476" spans="12:14" x14ac:dyDescent="0.3">
      <c r="L476" s="4" t="str">
        <f>TRIM(RIGHT(SUBSTITUTE(TRIM(RIGHT(SUBSTITUTE(Reference!B476,"/",REPT(" ",100)),100)),"\",REPT(" ",100)),100))</f>
        <v/>
      </c>
      <c r="M476" s="4" t="str">
        <f t="shared" si="14"/>
        <v/>
      </c>
      <c r="N476" s="4" t="str">
        <f t="shared" si="15"/>
        <v/>
      </c>
    </row>
    <row r="477" spans="12:14" x14ac:dyDescent="0.3">
      <c r="L477" s="4" t="str">
        <f>TRIM(RIGHT(SUBSTITUTE(TRIM(RIGHT(SUBSTITUTE(Reference!B477,"/",REPT(" ",100)),100)),"\",REPT(" ",100)),100))</f>
        <v/>
      </c>
      <c r="M477" s="4" t="str">
        <f t="shared" si="14"/>
        <v/>
      </c>
      <c r="N477" s="4" t="str">
        <f t="shared" si="15"/>
        <v/>
      </c>
    </row>
    <row r="478" spans="12:14" x14ac:dyDescent="0.3">
      <c r="L478" s="4" t="str">
        <f>TRIM(RIGHT(SUBSTITUTE(TRIM(RIGHT(SUBSTITUTE(Reference!B478,"/",REPT(" ",100)),100)),"\",REPT(" ",100)),100))</f>
        <v/>
      </c>
      <c r="M478" s="4" t="str">
        <f t="shared" si="14"/>
        <v/>
      </c>
      <c r="N478" s="4" t="str">
        <f t="shared" si="15"/>
        <v/>
      </c>
    </row>
    <row r="479" spans="12:14" x14ac:dyDescent="0.3">
      <c r="L479" s="4" t="str">
        <f>TRIM(RIGHT(SUBSTITUTE(TRIM(RIGHT(SUBSTITUTE(Reference!B479,"/",REPT(" ",100)),100)),"\",REPT(" ",100)),100))</f>
        <v/>
      </c>
      <c r="M479" s="4" t="str">
        <f t="shared" si="14"/>
        <v/>
      </c>
      <c r="N479" s="4" t="str">
        <f t="shared" si="15"/>
        <v/>
      </c>
    </row>
    <row r="480" spans="12:14" x14ac:dyDescent="0.3">
      <c r="L480" s="4" t="str">
        <f>TRIM(RIGHT(SUBSTITUTE(TRIM(RIGHT(SUBSTITUTE(Reference!B480,"/",REPT(" ",100)),100)),"\",REPT(" ",100)),100))</f>
        <v/>
      </c>
      <c r="M480" s="4" t="str">
        <f t="shared" si="14"/>
        <v/>
      </c>
      <c r="N480" s="4" t="str">
        <f t="shared" si="15"/>
        <v/>
      </c>
    </row>
    <row r="481" spans="12:14" x14ac:dyDescent="0.3">
      <c r="L481" s="4" t="str">
        <f>TRIM(RIGHT(SUBSTITUTE(TRIM(RIGHT(SUBSTITUTE(Reference!B481,"/",REPT(" ",100)),100)),"\",REPT(" ",100)),100))</f>
        <v/>
      </c>
      <c r="M481" s="4" t="str">
        <f t="shared" si="14"/>
        <v/>
      </c>
      <c r="N481" s="4" t="str">
        <f t="shared" si="15"/>
        <v/>
      </c>
    </row>
    <row r="482" spans="12:14" x14ac:dyDescent="0.3">
      <c r="L482" s="4" t="str">
        <f>TRIM(RIGHT(SUBSTITUTE(TRIM(RIGHT(SUBSTITUTE(Reference!B482,"/",REPT(" ",100)),100)),"\",REPT(" ",100)),100))</f>
        <v/>
      </c>
      <c r="M482" s="4" t="str">
        <f t="shared" si="14"/>
        <v/>
      </c>
      <c r="N482" s="4" t="str">
        <f t="shared" si="15"/>
        <v/>
      </c>
    </row>
    <row r="483" spans="12:14" x14ac:dyDescent="0.3">
      <c r="L483" s="4" t="str">
        <f>TRIM(RIGHT(SUBSTITUTE(TRIM(RIGHT(SUBSTITUTE(Reference!B483,"/",REPT(" ",100)),100)),"\",REPT(" ",100)),100))</f>
        <v/>
      </c>
      <c r="M483" s="4" t="str">
        <f t="shared" si="14"/>
        <v/>
      </c>
      <c r="N483" s="4" t="str">
        <f t="shared" si="15"/>
        <v/>
      </c>
    </row>
    <row r="484" spans="12:14" x14ac:dyDescent="0.3">
      <c r="L484" s="4" t="str">
        <f>TRIM(RIGHT(SUBSTITUTE(TRIM(RIGHT(SUBSTITUTE(Reference!B484,"/",REPT(" ",100)),100)),"\",REPT(" ",100)),100))</f>
        <v/>
      </c>
      <c r="M484" s="4" t="str">
        <f t="shared" si="14"/>
        <v/>
      </c>
      <c r="N484" s="4" t="str">
        <f t="shared" si="15"/>
        <v/>
      </c>
    </row>
    <row r="485" spans="12:14" x14ac:dyDescent="0.3">
      <c r="L485" s="4" t="str">
        <f>TRIM(RIGHT(SUBSTITUTE(TRIM(RIGHT(SUBSTITUTE(Reference!B485,"/",REPT(" ",100)),100)),"\",REPT(" ",100)),100))</f>
        <v/>
      </c>
      <c r="M485" s="4" t="str">
        <f t="shared" si="14"/>
        <v/>
      </c>
      <c r="N485" s="4" t="str">
        <f t="shared" si="15"/>
        <v/>
      </c>
    </row>
    <row r="486" spans="12:14" x14ac:dyDescent="0.3">
      <c r="L486" s="4" t="str">
        <f>TRIM(RIGHT(SUBSTITUTE(TRIM(RIGHT(SUBSTITUTE(Reference!B486,"/",REPT(" ",100)),100)),"\",REPT(" ",100)),100))</f>
        <v/>
      </c>
      <c r="M486" s="4" t="str">
        <f t="shared" si="14"/>
        <v/>
      </c>
      <c r="N486" s="4" t="str">
        <f t="shared" si="15"/>
        <v/>
      </c>
    </row>
    <row r="487" spans="12:14" x14ac:dyDescent="0.3">
      <c r="L487" s="4" t="str">
        <f>TRIM(RIGHT(SUBSTITUTE(TRIM(RIGHT(SUBSTITUTE(Reference!B487,"/",REPT(" ",100)),100)),"\",REPT(" ",100)),100))</f>
        <v/>
      </c>
      <c r="M487" s="4" t="str">
        <f t="shared" si="14"/>
        <v/>
      </c>
      <c r="N487" s="4" t="str">
        <f t="shared" si="15"/>
        <v/>
      </c>
    </row>
    <row r="488" spans="12:14" x14ac:dyDescent="0.3">
      <c r="L488" s="4" t="str">
        <f>TRIM(RIGHT(SUBSTITUTE(TRIM(RIGHT(SUBSTITUTE(Reference!B488,"/",REPT(" ",100)),100)),"\",REPT(" ",100)),100))</f>
        <v/>
      </c>
      <c r="M488" s="4" t="str">
        <f t="shared" si="14"/>
        <v/>
      </c>
      <c r="N488" s="4" t="str">
        <f t="shared" si="15"/>
        <v/>
      </c>
    </row>
    <row r="489" spans="12:14" x14ac:dyDescent="0.3">
      <c r="L489" s="4" t="str">
        <f>TRIM(RIGHT(SUBSTITUTE(TRIM(RIGHT(SUBSTITUTE(Reference!B489,"/",REPT(" ",100)),100)),"\",REPT(" ",100)),100))</f>
        <v/>
      </c>
      <c r="M489" s="4" t="str">
        <f t="shared" si="14"/>
        <v/>
      </c>
      <c r="N489" s="4" t="str">
        <f t="shared" si="15"/>
        <v/>
      </c>
    </row>
    <row r="490" spans="12:14" x14ac:dyDescent="0.3">
      <c r="L490" s="4" t="str">
        <f>TRIM(RIGHT(SUBSTITUTE(TRIM(RIGHT(SUBSTITUTE(Reference!B490,"/",REPT(" ",100)),100)),"\",REPT(" ",100)),100))</f>
        <v/>
      </c>
      <c r="M490" s="4" t="str">
        <f t="shared" si="14"/>
        <v/>
      </c>
      <c r="N490" s="4" t="str">
        <f t="shared" si="15"/>
        <v/>
      </c>
    </row>
    <row r="491" spans="12:14" x14ac:dyDescent="0.3">
      <c r="L491" s="4" t="str">
        <f>TRIM(RIGHT(SUBSTITUTE(TRIM(RIGHT(SUBSTITUTE(Reference!B491,"/",REPT(" ",100)),100)),"\",REPT(" ",100)),100))</f>
        <v/>
      </c>
      <c r="M491" s="4" t="str">
        <f t="shared" si="14"/>
        <v/>
      </c>
      <c r="N491" s="4" t="str">
        <f t="shared" si="15"/>
        <v/>
      </c>
    </row>
    <row r="492" spans="12:14" x14ac:dyDescent="0.3">
      <c r="L492" s="4" t="str">
        <f>TRIM(RIGHT(SUBSTITUTE(TRIM(RIGHT(SUBSTITUTE(Reference!B492,"/",REPT(" ",100)),100)),"\",REPT(" ",100)),100))</f>
        <v/>
      </c>
      <c r="M492" s="4" t="str">
        <f t="shared" si="14"/>
        <v/>
      </c>
      <c r="N492" s="4" t="str">
        <f t="shared" si="15"/>
        <v/>
      </c>
    </row>
    <row r="493" spans="12:14" x14ac:dyDescent="0.3">
      <c r="L493" s="4" t="str">
        <f>TRIM(RIGHT(SUBSTITUTE(TRIM(RIGHT(SUBSTITUTE(Reference!B493,"/",REPT(" ",100)),100)),"\",REPT(" ",100)),100))</f>
        <v/>
      </c>
      <c r="M493" s="4" t="str">
        <f t="shared" si="14"/>
        <v/>
      </c>
      <c r="N493" s="4" t="str">
        <f t="shared" si="15"/>
        <v/>
      </c>
    </row>
    <row r="494" spans="12:14" x14ac:dyDescent="0.3">
      <c r="L494" s="4" t="str">
        <f>TRIM(RIGHT(SUBSTITUTE(TRIM(RIGHT(SUBSTITUTE(Reference!B494,"/",REPT(" ",100)),100)),"\",REPT(" ",100)),100))</f>
        <v/>
      </c>
      <c r="M494" s="4" t="str">
        <f t="shared" si="14"/>
        <v/>
      </c>
      <c r="N494" s="4" t="str">
        <f t="shared" si="15"/>
        <v/>
      </c>
    </row>
    <row r="495" spans="12:14" x14ac:dyDescent="0.3">
      <c r="L495" s="4" t="str">
        <f>TRIM(RIGHT(SUBSTITUTE(TRIM(RIGHT(SUBSTITUTE(Reference!B495,"/",REPT(" ",100)),100)),"\",REPT(" ",100)),100))</f>
        <v/>
      </c>
      <c r="M495" s="4" t="str">
        <f t="shared" si="14"/>
        <v/>
      </c>
      <c r="N495" s="4" t="str">
        <f t="shared" si="15"/>
        <v/>
      </c>
    </row>
    <row r="496" spans="12:14" x14ac:dyDescent="0.3">
      <c r="L496" s="4" t="str">
        <f>TRIM(RIGHT(SUBSTITUTE(TRIM(RIGHT(SUBSTITUTE(Reference!B496,"/",REPT(" ",100)),100)),"\",REPT(" ",100)),100))</f>
        <v/>
      </c>
      <c r="M496" s="4" t="str">
        <f t="shared" si="14"/>
        <v/>
      </c>
      <c r="N496" s="4" t="str">
        <f t="shared" si="15"/>
        <v/>
      </c>
    </row>
    <row r="497" spans="12:14" x14ac:dyDescent="0.3">
      <c r="L497" s="4" t="str">
        <f>TRIM(RIGHT(SUBSTITUTE(TRIM(RIGHT(SUBSTITUTE(Reference!B497,"/",REPT(" ",100)),100)),"\",REPT(" ",100)),100))</f>
        <v/>
      </c>
      <c r="M497" s="4" t="str">
        <f t="shared" si="14"/>
        <v/>
      </c>
      <c r="N497" s="4" t="str">
        <f t="shared" si="15"/>
        <v/>
      </c>
    </row>
    <row r="498" spans="12:14" x14ac:dyDescent="0.3">
      <c r="L498" s="4" t="str">
        <f>TRIM(RIGHT(SUBSTITUTE(TRIM(RIGHT(SUBSTITUTE(Reference!B498,"/",REPT(" ",100)),100)),"\",REPT(" ",100)),100))</f>
        <v/>
      </c>
      <c r="M498" s="4" t="str">
        <f t="shared" si="14"/>
        <v/>
      </c>
      <c r="N498" s="4" t="str">
        <f t="shared" si="15"/>
        <v/>
      </c>
    </row>
    <row r="499" spans="12:14" x14ac:dyDescent="0.3">
      <c r="L499" s="4" t="str">
        <f>TRIM(RIGHT(SUBSTITUTE(TRIM(RIGHT(SUBSTITUTE(Reference!B499,"/",REPT(" ",100)),100)),"\",REPT(" ",100)),100))</f>
        <v/>
      </c>
      <c r="M499" s="4" t="str">
        <f t="shared" si="14"/>
        <v/>
      </c>
      <c r="N499" s="4" t="str">
        <f t="shared" si="15"/>
        <v/>
      </c>
    </row>
    <row r="500" spans="12:14" x14ac:dyDescent="0.3">
      <c r="L500" s="4" t="str">
        <f>TRIM(RIGHT(SUBSTITUTE(TRIM(RIGHT(SUBSTITUTE(Reference!B500,"/",REPT(" ",100)),100)),"\",REPT(" ",100)),100))</f>
        <v/>
      </c>
      <c r="M500" s="4" t="str">
        <f t="shared" si="14"/>
        <v/>
      </c>
      <c r="N500" s="4" t="str">
        <f t="shared" si="15"/>
        <v/>
      </c>
    </row>
    <row r="501" spans="12:14" x14ac:dyDescent="0.3">
      <c r="L501" s="4" t="str">
        <f>TRIM(RIGHT(SUBSTITUTE(TRIM(RIGHT(SUBSTITUTE(Reference!B501,"/",REPT(" ",100)),100)),"\",REPT(" ",100)),100))</f>
        <v/>
      </c>
      <c r="M501" s="4" t="str">
        <f t="shared" si="14"/>
        <v/>
      </c>
      <c r="N501" s="4" t="str">
        <f t="shared" si="15"/>
        <v/>
      </c>
    </row>
    <row r="502" spans="12:14" x14ac:dyDescent="0.3">
      <c r="L502" s="4" t="str">
        <f>TRIM(RIGHT(SUBSTITUTE(TRIM(RIGHT(SUBSTITUTE(Reference!B502,"/",REPT(" ",100)),100)),"\",REPT(" ",100)),100))</f>
        <v/>
      </c>
      <c r="M502" s="4" t="str">
        <f t="shared" si="14"/>
        <v/>
      </c>
      <c r="N502" s="4" t="str">
        <f t="shared" si="15"/>
        <v/>
      </c>
    </row>
    <row r="503" spans="12:14" x14ac:dyDescent="0.3">
      <c r="L503" s="4" t="str">
        <f>TRIM(RIGHT(SUBSTITUTE(TRIM(RIGHT(SUBSTITUTE(Reference!B503,"/",REPT(" ",100)),100)),"\",REPT(" ",100)),100))</f>
        <v/>
      </c>
      <c r="M503" s="4" t="str">
        <f t="shared" si="14"/>
        <v/>
      </c>
      <c r="N503" s="4" t="str">
        <f t="shared" si="15"/>
        <v/>
      </c>
    </row>
    <row r="504" spans="12:14" x14ac:dyDescent="0.3">
      <c r="L504" s="4" t="str">
        <f>TRIM(RIGHT(SUBSTITUTE(TRIM(RIGHT(SUBSTITUTE(Reference!B504,"/",REPT(" ",100)),100)),"\",REPT(" ",100)),100))</f>
        <v/>
      </c>
      <c r="M504" s="4" t="str">
        <f t="shared" si="14"/>
        <v/>
      </c>
      <c r="N504" s="4" t="str">
        <f t="shared" si="15"/>
        <v/>
      </c>
    </row>
    <row r="505" spans="12:14" x14ac:dyDescent="0.3">
      <c r="L505" s="4" t="str">
        <f>TRIM(RIGHT(SUBSTITUTE(TRIM(RIGHT(SUBSTITUTE(Reference!B505,"/",REPT(" ",100)),100)),"\",REPT(" ",100)),100))</f>
        <v/>
      </c>
      <c r="M505" s="4" t="str">
        <f t="shared" si="14"/>
        <v/>
      </c>
      <c r="N505" s="4" t="str">
        <f t="shared" si="15"/>
        <v/>
      </c>
    </row>
    <row r="506" spans="12:14" x14ac:dyDescent="0.3">
      <c r="L506" s="4" t="str">
        <f>TRIM(RIGHT(SUBSTITUTE(TRIM(RIGHT(SUBSTITUTE(Reference!B506,"/",REPT(" ",100)),100)),"\",REPT(" ",100)),100))</f>
        <v/>
      </c>
      <c r="M506" s="4" t="str">
        <f t="shared" si="14"/>
        <v/>
      </c>
      <c r="N506" s="4" t="str">
        <f t="shared" si="15"/>
        <v/>
      </c>
    </row>
    <row r="507" spans="12:14" x14ac:dyDescent="0.3">
      <c r="L507" s="4" t="str">
        <f>TRIM(RIGHT(SUBSTITUTE(TRIM(RIGHT(SUBSTITUTE(Reference!B507,"/",REPT(" ",100)),100)),"\",REPT(" ",100)),100))</f>
        <v/>
      </c>
      <c r="M507" s="4" t="str">
        <f t="shared" si="14"/>
        <v/>
      </c>
      <c r="N507" s="4" t="str">
        <f t="shared" si="15"/>
        <v/>
      </c>
    </row>
    <row r="508" spans="12:14" x14ac:dyDescent="0.3">
      <c r="L508" s="4" t="str">
        <f>TRIM(RIGHT(SUBSTITUTE(TRIM(RIGHT(SUBSTITUTE(Reference!B508,"/",REPT(" ",100)),100)),"\",REPT(" ",100)),100))</f>
        <v/>
      </c>
      <c r="M508" s="4" t="str">
        <f t="shared" si="14"/>
        <v/>
      </c>
      <c r="N508" s="4" t="str">
        <f t="shared" si="15"/>
        <v/>
      </c>
    </row>
    <row r="509" spans="12:14" x14ac:dyDescent="0.3">
      <c r="L509" s="4" t="str">
        <f>TRIM(RIGHT(SUBSTITUTE(TRIM(RIGHT(SUBSTITUTE(Reference!B509,"/",REPT(" ",100)),100)),"\",REPT(" ",100)),100))</f>
        <v/>
      </c>
      <c r="M509" s="4" t="str">
        <f t="shared" si="14"/>
        <v/>
      </c>
      <c r="N509" s="4" t="str">
        <f t="shared" si="15"/>
        <v/>
      </c>
    </row>
    <row r="510" spans="12:14" x14ac:dyDescent="0.3">
      <c r="L510" s="4" t="str">
        <f>TRIM(RIGHT(SUBSTITUTE(TRIM(RIGHT(SUBSTITUTE(Reference!B510,"/",REPT(" ",100)),100)),"\",REPT(" ",100)),100))</f>
        <v/>
      </c>
      <c r="M510" s="4" t="str">
        <f t="shared" si="14"/>
        <v/>
      </c>
      <c r="N510" s="4" t="str">
        <f t="shared" si="15"/>
        <v/>
      </c>
    </row>
    <row r="511" spans="12:14" x14ac:dyDescent="0.3">
      <c r="L511" s="4" t="str">
        <f>TRIM(RIGHT(SUBSTITUTE(TRIM(RIGHT(SUBSTITUTE(Reference!B511,"/",REPT(" ",100)),100)),"\",REPT(" ",100)),100))</f>
        <v/>
      </c>
      <c r="M511" s="4" t="str">
        <f t="shared" si="14"/>
        <v/>
      </c>
      <c r="N511" s="4" t="str">
        <f t="shared" si="15"/>
        <v/>
      </c>
    </row>
    <row r="512" spans="12:14" x14ac:dyDescent="0.3">
      <c r="L512" s="4" t="str">
        <f>TRIM(RIGHT(SUBSTITUTE(TRIM(RIGHT(SUBSTITUTE(Reference!B512,"/",REPT(" ",100)),100)),"\",REPT(" ",100)),100))</f>
        <v/>
      </c>
      <c r="M512" s="4" t="str">
        <f t="shared" si="14"/>
        <v/>
      </c>
      <c r="N512" s="4" t="str">
        <f t="shared" si="15"/>
        <v/>
      </c>
    </row>
    <row r="513" spans="12:14" x14ac:dyDescent="0.3">
      <c r="L513" s="4" t="str">
        <f>TRIM(RIGHT(SUBSTITUTE(TRIM(RIGHT(SUBSTITUTE(Reference!B513,"/",REPT(" ",100)),100)),"\",REPT(" ",100)),100))</f>
        <v/>
      </c>
      <c r="M513" s="4" t="str">
        <f t="shared" si="14"/>
        <v/>
      </c>
      <c r="N513" s="4" t="str">
        <f t="shared" si="15"/>
        <v/>
      </c>
    </row>
    <row r="514" spans="12:14" x14ac:dyDescent="0.3">
      <c r="L514" s="4" t="str">
        <f>TRIM(RIGHT(SUBSTITUTE(TRIM(RIGHT(SUBSTITUTE(Reference!B514,"/",REPT(" ",100)),100)),"\",REPT(" ",100)),100))</f>
        <v/>
      </c>
      <c r="M514" s="4" t="str">
        <f t="shared" si="14"/>
        <v/>
      </c>
      <c r="N514" s="4" t="str">
        <f t="shared" si="15"/>
        <v/>
      </c>
    </row>
    <row r="515" spans="12:14" x14ac:dyDescent="0.3">
      <c r="L515" s="4" t="str">
        <f>TRIM(RIGHT(SUBSTITUTE(TRIM(RIGHT(SUBSTITUTE(Reference!B515,"/",REPT(" ",100)),100)),"\",REPT(" ",100)),100))</f>
        <v/>
      </c>
      <c r="M515" s="4" t="str">
        <f t="shared" si="14"/>
        <v/>
      </c>
      <c r="N515" s="4" t="str">
        <f t="shared" si="15"/>
        <v/>
      </c>
    </row>
    <row r="516" spans="12:14" x14ac:dyDescent="0.3">
      <c r="L516" s="4" t="str">
        <f>TRIM(RIGHT(SUBSTITUTE(TRIM(RIGHT(SUBSTITUTE(Reference!B516,"/",REPT(" ",100)),100)),"\",REPT(" ",100)),100))</f>
        <v/>
      </c>
      <c r="M516" s="4" t="str">
        <f t="shared" si="14"/>
        <v/>
      </c>
      <c r="N516" s="4" t="str">
        <f t="shared" si="15"/>
        <v/>
      </c>
    </row>
    <row r="517" spans="12:14" x14ac:dyDescent="0.3">
      <c r="L517" s="4" t="str">
        <f>TRIM(RIGHT(SUBSTITUTE(TRIM(RIGHT(SUBSTITUTE(Reference!B517,"/",REPT(" ",100)),100)),"\",REPT(" ",100)),100))</f>
        <v/>
      </c>
      <c r="M517" s="4" t="str">
        <f t="shared" ref="M517:M580" si="16">TRIM(LEFT(SUBSTITUTE(L517,".",REPT(" ",100)),100))</f>
        <v/>
      </c>
      <c r="N517" s="4" t="str">
        <f t="shared" ref="N517:N580" si="17">M517</f>
        <v/>
      </c>
    </row>
    <row r="518" spans="12:14" x14ac:dyDescent="0.3">
      <c r="L518" s="4" t="str">
        <f>TRIM(RIGHT(SUBSTITUTE(TRIM(RIGHT(SUBSTITUTE(Reference!B518,"/",REPT(" ",100)),100)),"\",REPT(" ",100)),100))</f>
        <v/>
      </c>
      <c r="M518" s="4" t="str">
        <f t="shared" si="16"/>
        <v/>
      </c>
      <c r="N518" s="4" t="str">
        <f t="shared" si="17"/>
        <v/>
      </c>
    </row>
    <row r="519" spans="12:14" x14ac:dyDescent="0.3">
      <c r="L519" s="4" t="str">
        <f>TRIM(RIGHT(SUBSTITUTE(TRIM(RIGHT(SUBSTITUTE(Reference!B519,"/",REPT(" ",100)),100)),"\",REPT(" ",100)),100))</f>
        <v/>
      </c>
      <c r="M519" s="4" t="str">
        <f t="shared" si="16"/>
        <v/>
      </c>
      <c r="N519" s="4" t="str">
        <f t="shared" si="17"/>
        <v/>
      </c>
    </row>
    <row r="520" spans="12:14" x14ac:dyDescent="0.3">
      <c r="L520" s="4" t="str">
        <f>TRIM(RIGHT(SUBSTITUTE(TRIM(RIGHT(SUBSTITUTE(Reference!B520,"/",REPT(" ",100)),100)),"\",REPT(" ",100)),100))</f>
        <v/>
      </c>
      <c r="M520" s="4" t="str">
        <f t="shared" si="16"/>
        <v/>
      </c>
      <c r="N520" s="4" t="str">
        <f t="shared" si="17"/>
        <v/>
      </c>
    </row>
    <row r="521" spans="12:14" x14ac:dyDescent="0.3">
      <c r="L521" s="4" t="str">
        <f>TRIM(RIGHT(SUBSTITUTE(TRIM(RIGHT(SUBSTITUTE(Reference!B521,"/",REPT(" ",100)),100)),"\",REPT(" ",100)),100))</f>
        <v/>
      </c>
      <c r="M521" s="4" t="str">
        <f t="shared" si="16"/>
        <v/>
      </c>
      <c r="N521" s="4" t="str">
        <f t="shared" si="17"/>
        <v/>
      </c>
    </row>
    <row r="522" spans="12:14" x14ac:dyDescent="0.3">
      <c r="L522" s="4" t="str">
        <f>TRIM(RIGHT(SUBSTITUTE(TRIM(RIGHT(SUBSTITUTE(Reference!B522,"/",REPT(" ",100)),100)),"\",REPT(" ",100)),100))</f>
        <v/>
      </c>
      <c r="M522" s="4" t="str">
        <f t="shared" si="16"/>
        <v/>
      </c>
      <c r="N522" s="4" t="str">
        <f t="shared" si="17"/>
        <v/>
      </c>
    </row>
    <row r="523" spans="12:14" x14ac:dyDescent="0.3">
      <c r="L523" s="4" t="str">
        <f>TRIM(RIGHT(SUBSTITUTE(TRIM(RIGHT(SUBSTITUTE(Reference!B523,"/",REPT(" ",100)),100)),"\",REPT(" ",100)),100))</f>
        <v/>
      </c>
      <c r="M523" s="4" t="str">
        <f t="shared" si="16"/>
        <v/>
      </c>
      <c r="N523" s="4" t="str">
        <f t="shared" si="17"/>
        <v/>
      </c>
    </row>
    <row r="524" spans="12:14" x14ac:dyDescent="0.3">
      <c r="L524" s="4" t="str">
        <f>TRIM(RIGHT(SUBSTITUTE(TRIM(RIGHT(SUBSTITUTE(Reference!B524,"/",REPT(" ",100)),100)),"\",REPT(" ",100)),100))</f>
        <v/>
      </c>
      <c r="M524" s="4" t="str">
        <f t="shared" si="16"/>
        <v/>
      </c>
      <c r="N524" s="4" t="str">
        <f t="shared" si="17"/>
        <v/>
      </c>
    </row>
    <row r="525" spans="12:14" x14ac:dyDescent="0.3">
      <c r="L525" s="4" t="str">
        <f>TRIM(RIGHT(SUBSTITUTE(TRIM(RIGHT(SUBSTITUTE(Reference!B525,"/",REPT(" ",100)),100)),"\",REPT(" ",100)),100))</f>
        <v/>
      </c>
      <c r="M525" s="4" t="str">
        <f t="shared" si="16"/>
        <v/>
      </c>
      <c r="N525" s="4" t="str">
        <f t="shared" si="17"/>
        <v/>
      </c>
    </row>
    <row r="526" spans="12:14" x14ac:dyDescent="0.3">
      <c r="L526" s="4" t="str">
        <f>TRIM(RIGHT(SUBSTITUTE(TRIM(RIGHT(SUBSTITUTE(Reference!B526,"/",REPT(" ",100)),100)),"\",REPT(" ",100)),100))</f>
        <v/>
      </c>
      <c r="M526" s="4" t="str">
        <f t="shared" si="16"/>
        <v/>
      </c>
      <c r="N526" s="4" t="str">
        <f t="shared" si="17"/>
        <v/>
      </c>
    </row>
    <row r="527" spans="12:14" x14ac:dyDescent="0.3">
      <c r="L527" s="4" t="str">
        <f>TRIM(RIGHT(SUBSTITUTE(TRIM(RIGHT(SUBSTITUTE(Reference!B527,"/",REPT(" ",100)),100)),"\",REPT(" ",100)),100))</f>
        <v/>
      </c>
      <c r="M527" s="4" t="str">
        <f t="shared" si="16"/>
        <v/>
      </c>
      <c r="N527" s="4" t="str">
        <f t="shared" si="17"/>
        <v/>
      </c>
    </row>
    <row r="528" spans="12:14" x14ac:dyDescent="0.3">
      <c r="L528" s="4" t="str">
        <f>TRIM(RIGHT(SUBSTITUTE(TRIM(RIGHT(SUBSTITUTE(Reference!B528,"/",REPT(" ",100)),100)),"\",REPT(" ",100)),100))</f>
        <v/>
      </c>
      <c r="M528" s="4" t="str">
        <f t="shared" si="16"/>
        <v/>
      </c>
      <c r="N528" s="4" t="str">
        <f t="shared" si="17"/>
        <v/>
      </c>
    </row>
    <row r="529" spans="12:14" x14ac:dyDescent="0.3">
      <c r="L529" s="4" t="str">
        <f>TRIM(RIGHT(SUBSTITUTE(TRIM(RIGHT(SUBSTITUTE(Reference!B529,"/",REPT(" ",100)),100)),"\",REPT(" ",100)),100))</f>
        <v/>
      </c>
      <c r="M529" s="4" t="str">
        <f t="shared" si="16"/>
        <v/>
      </c>
      <c r="N529" s="4" t="str">
        <f t="shared" si="17"/>
        <v/>
      </c>
    </row>
    <row r="530" spans="12:14" x14ac:dyDescent="0.3">
      <c r="L530" s="4" t="str">
        <f>TRIM(RIGHT(SUBSTITUTE(TRIM(RIGHT(SUBSTITUTE(Reference!B530,"/",REPT(" ",100)),100)),"\",REPT(" ",100)),100))</f>
        <v/>
      </c>
      <c r="M530" s="4" t="str">
        <f t="shared" si="16"/>
        <v/>
      </c>
      <c r="N530" s="4" t="str">
        <f t="shared" si="17"/>
        <v/>
      </c>
    </row>
    <row r="531" spans="12:14" x14ac:dyDescent="0.3">
      <c r="L531" s="4" t="str">
        <f>TRIM(RIGHT(SUBSTITUTE(TRIM(RIGHT(SUBSTITUTE(Reference!B531,"/",REPT(" ",100)),100)),"\",REPT(" ",100)),100))</f>
        <v/>
      </c>
      <c r="M531" s="4" t="str">
        <f t="shared" si="16"/>
        <v/>
      </c>
      <c r="N531" s="4" t="str">
        <f t="shared" si="17"/>
        <v/>
      </c>
    </row>
    <row r="532" spans="12:14" x14ac:dyDescent="0.3">
      <c r="L532" s="4" t="str">
        <f>TRIM(RIGHT(SUBSTITUTE(TRIM(RIGHT(SUBSTITUTE(Reference!B532,"/",REPT(" ",100)),100)),"\",REPT(" ",100)),100))</f>
        <v/>
      </c>
      <c r="M532" s="4" t="str">
        <f t="shared" si="16"/>
        <v/>
      </c>
      <c r="N532" s="4" t="str">
        <f t="shared" si="17"/>
        <v/>
      </c>
    </row>
    <row r="533" spans="12:14" x14ac:dyDescent="0.3">
      <c r="L533" s="4" t="str">
        <f>TRIM(RIGHT(SUBSTITUTE(TRIM(RIGHT(SUBSTITUTE(Reference!B533,"/",REPT(" ",100)),100)),"\",REPT(" ",100)),100))</f>
        <v/>
      </c>
      <c r="M533" s="4" t="str">
        <f t="shared" si="16"/>
        <v/>
      </c>
      <c r="N533" s="4" t="str">
        <f t="shared" si="17"/>
        <v/>
      </c>
    </row>
    <row r="534" spans="12:14" x14ac:dyDescent="0.3">
      <c r="L534" s="4" t="str">
        <f>TRIM(RIGHT(SUBSTITUTE(TRIM(RIGHT(SUBSTITUTE(Reference!B534,"/",REPT(" ",100)),100)),"\",REPT(" ",100)),100))</f>
        <v/>
      </c>
      <c r="M534" s="4" t="str">
        <f t="shared" si="16"/>
        <v/>
      </c>
      <c r="N534" s="4" t="str">
        <f t="shared" si="17"/>
        <v/>
      </c>
    </row>
    <row r="535" spans="12:14" x14ac:dyDescent="0.3">
      <c r="L535" s="4" t="str">
        <f>TRIM(RIGHT(SUBSTITUTE(TRIM(RIGHT(SUBSTITUTE(Reference!B535,"/",REPT(" ",100)),100)),"\",REPT(" ",100)),100))</f>
        <v/>
      </c>
      <c r="M535" s="4" t="str">
        <f t="shared" si="16"/>
        <v/>
      </c>
      <c r="N535" s="4" t="str">
        <f t="shared" si="17"/>
        <v/>
      </c>
    </row>
    <row r="536" spans="12:14" x14ac:dyDescent="0.3">
      <c r="L536" s="4" t="str">
        <f>TRIM(RIGHT(SUBSTITUTE(TRIM(RIGHT(SUBSTITUTE(Reference!B536,"/",REPT(" ",100)),100)),"\",REPT(" ",100)),100))</f>
        <v/>
      </c>
      <c r="M536" s="4" t="str">
        <f t="shared" si="16"/>
        <v/>
      </c>
      <c r="N536" s="4" t="str">
        <f t="shared" si="17"/>
        <v/>
      </c>
    </row>
    <row r="537" spans="12:14" x14ac:dyDescent="0.3">
      <c r="L537" s="4" t="str">
        <f>TRIM(RIGHT(SUBSTITUTE(TRIM(RIGHT(SUBSTITUTE(Reference!B537,"/",REPT(" ",100)),100)),"\",REPT(" ",100)),100))</f>
        <v/>
      </c>
      <c r="M537" s="4" t="str">
        <f t="shared" si="16"/>
        <v/>
      </c>
      <c r="N537" s="4" t="str">
        <f t="shared" si="17"/>
        <v/>
      </c>
    </row>
    <row r="538" spans="12:14" x14ac:dyDescent="0.3">
      <c r="L538" s="4" t="str">
        <f>TRIM(RIGHT(SUBSTITUTE(TRIM(RIGHT(SUBSTITUTE(Reference!B538,"/",REPT(" ",100)),100)),"\",REPT(" ",100)),100))</f>
        <v/>
      </c>
      <c r="M538" s="4" t="str">
        <f t="shared" si="16"/>
        <v/>
      </c>
      <c r="N538" s="4" t="str">
        <f t="shared" si="17"/>
        <v/>
      </c>
    </row>
    <row r="539" spans="12:14" x14ac:dyDescent="0.3">
      <c r="L539" s="4" t="str">
        <f>TRIM(RIGHT(SUBSTITUTE(TRIM(RIGHT(SUBSTITUTE(Reference!B539,"/",REPT(" ",100)),100)),"\",REPT(" ",100)),100))</f>
        <v/>
      </c>
      <c r="M539" s="4" t="str">
        <f t="shared" si="16"/>
        <v/>
      </c>
      <c r="N539" s="4" t="str">
        <f t="shared" si="17"/>
        <v/>
      </c>
    </row>
    <row r="540" spans="12:14" x14ac:dyDescent="0.3">
      <c r="L540" s="4" t="str">
        <f>TRIM(RIGHT(SUBSTITUTE(TRIM(RIGHT(SUBSTITUTE(Reference!B540,"/",REPT(" ",100)),100)),"\",REPT(" ",100)),100))</f>
        <v/>
      </c>
      <c r="M540" s="4" t="str">
        <f t="shared" si="16"/>
        <v/>
      </c>
      <c r="N540" s="4" t="str">
        <f t="shared" si="17"/>
        <v/>
      </c>
    </row>
    <row r="541" spans="12:14" x14ac:dyDescent="0.3">
      <c r="L541" s="4" t="str">
        <f>TRIM(RIGHT(SUBSTITUTE(TRIM(RIGHT(SUBSTITUTE(Reference!B541,"/",REPT(" ",100)),100)),"\",REPT(" ",100)),100))</f>
        <v/>
      </c>
      <c r="M541" s="4" t="str">
        <f t="shared" si="16"/>
        <v/>
      </c>
      <c r="N541" s="4" t="str">
        <f t="shared" si="17"/>
        <v/>
      </c>
    </row>
    <row r="542" spans="12:14" x14ac:dyDescent="0.3">
      <c r="L542" s="4" t="str">
        <f>TRIM(RIGHT(SUBSTITUTE(TRIM(RIGHT(SUBSTITUTE(Reference!B542,"/",REPT(" ",100)),100)),"\",REPT(" ",100)),100))</f>
        <v/>
      </c>
      <c r="M542" s="4" t="str">
        <f t="shared" si="16"/>
        <v/>
      </c>
      <c r="N542" s="4" t="str">
        <f t="shared" si="17"/>
        <v/>
      </c>
    </row>
    <row r="543" spans="12:14" x14ac:dyDescent="0.3">
      <c r="L543" s="4" t="str">
        <f>TRIM(RIGHT(SUBSTITUTE(TRIM(RIGHT(SUBSTITUTE(Reference!B543,"/",REPT(" ",100)),100)),"\",REPT(" ",100)),100))</f>
        <v/>
      </c>
      <c r="M543" s="4" t="str">
        <f t="shared" si="16"/>
        <v/>
      </c>
      <c r="N543" s="4" t="str">
        <f t="shared" si="17"/>
        <v/>
      </c>
    </row>
    <row r="544" spans="12:14" x14ac:dyDescent="0.3">
      <c r="L544" s="4" t="str">
        <f>TRIM(RIGHT(SUBSTITUTE(TRIM(RIGHT(SUBSTITUTE(Reference!B544,"/",REPT(" ",100)),100)),"\",REPT(" ",100)),100))</f>
        <v/>
      </c>
      <c r="M544" s="4" t="str">
        <f t="shared" si="16"/>
        <v/>
      </c>
      <c r="N544" s="4" t="str">
        <f t="shared" si="17"/>
        <v/>
      </c>
    </row>
    <row r="545" spans="12:14" x14ac:dyDescent="0.3">
      <c r="L545" s="4" t="str">
        <f>TRIM(RIGHT(SUBSTITUTE(TRIM(RIGHT(SUBSTITUTE(Reference!B545,"/",REPT(" ",100)),100)),"\",REPT(" ",100)),100))</f>
        <v/>
      </c>
      <c r="M545" s="4" t="str">
        <f t="shared" si="16"/>
        <v/>
      </c>
      <c r="N545" s="4" t="str">
        <f t="shared" si="17"/>
        <v/>
      </c>
    </row>
    <row r="546" spans="12:14" x14ac:dyDescent="0.3">
      <c r="L546" s="4" t="str">
        <f>TRIM(RIGHT(SUBSTITUTE(TRIM(RIGHT(SUBSTITUTE(Reference!B546,"/",REPT(" ",100)),100)),"\",REPT(" ",100)),100))</f>
        <v/>
      </c>
      <c r="M546" s="4" t="str">
        <f t="shared" si="16"/>
        <v/>
      </c>
      <c r="N546" s="4" t="str">
        <f t="shared" si="17"/>
        <v/>
      </c>
    </row>
    <row r="547" spans="12:14" x14ac:dyDescent="0.3">
      <c r="L547" s="4" t="str">
        <f>TRIM(RIGHT(SUBSTITUTE(TRIM(RIGHT(SUBSTITUTE(Reference!B547,"/",REPT(" ",100)),100)),"\",REPT(" ",100)),100))</f>
        <v/>
      </c>
      <c r="M547" s="4" t="str">
        <f t="shared" si="16"/>
        <v/>
      </c>
      <c r="N547" s="4" t="str">
        <f t="shared" si="17"/>
        <v/>
      </c>
    </row>
    <row r="548" spans="12:14" x14ac:dyDescent="0.3">
      <c r="L548" s="4" t="str">
        <f>TRIM(RIGHT(SUBSTITUTE(TRIM(RIGHT(SUBSTITUTE(Reference!B548,"/",REPT(" ",100)),100)),"\",REPT(" ",100)),100))</f>
        <v/>
      </c>
      <c r="M548" s="4" t="str">
        <f t="shared" si="16"/>
        <v/>
      </c>
      <c r="N548" s="4" t="str">
        <f t="shared" si="17"/>
        <v/>
      </c>
    </row>
    <row r="549" spans="12:14" x14ac:dyDescent="0.3">
      <c r="L549" s="4" t="str">
        <f>TRIM(RIGHT(SUBSTITUTE(TRIM(RIGHT(SUBSTITUTE(Reference!B549,"/",REPT(" ",100)),100)),"\",REPT(" ",100)),100))</f>
        <v/>
      </c>
      <c r="M549" s="4" t="str">
        <f t="shared" si="16"/>
        <v/>
      </c>
      <c r="N549" s="4" t="str">
        <f t="shared" si="17"/>
        <v/>
      </c>
    </row>
    <row r="550" spans="12:14" x14ac:dyDescent="0.3">
      <c r="L550" s="4" t="str">
        <f>TRIM(RIGHT(SUBSTITUTE(TRIM(RIGHT(SUBSTITUTE(Reference!B550,"/",REPT(" ",100)),100)),"\",REPT(" ",100)),100))</f>
        <v/>
      </c>
      <c r="M550" s="4" t="str">
        <f t="shared" si="16"/>
        <v/>
      </c>
      <c r="N550" s="4" t="str">
        <f t="shared" si="17"/>
        <v/>
      </c>
    </row>
    <row r="551" spans="12:14" x14ac:dyDescent="0.3">
      <c r="L551" s="4" t="str">
        <f>TRIM(RIGHT(SUBSTITUTE(TRIM(RIGHT(SUBSTITUTE(Reference!B551,"/",REPT(" ",100)),100)),"\",REPT(" ",100)),100))</f>
        <v/>
      </c>
      <c r="M551" s="4" t="str">
        <f t="shared" si="16"/>
        <v/>
      </c>
      <c r="N551" s="4" t="str">
        <f t="shared" si="17"/>
        <v/>
      </c>
    </row>
    <row r="552" spans="12:14" x14ac:dyDescent="0.3">
      <c r="L552" s="4" t="str">
        <f>TRIM(RIGHT(SUBSTITUTE(TRIM(RIGHT(SUBSTITUTE(Reference!B552,"/",REPT(" ",100)),100)),"\",REPT(" ",100)),100))</f>
        <v/>
      </c>
      <c r="M552" s="4" t="str">
        <f t="shared" si="16"/>
        <v/>
      </c>
      <c r="N552" s="4" t="str">
        <f t="shared" si="17"/>
        <v/>
      </c>
    </row>
    <row r="553" spans="12:14" x14ac:dyDescent="0.3">
      <c r="L553" s="4" t="str">
        <f>TRIM(RIGHT(SUBSTITUTE(TRIM(RIGHT(SUBSTITUTE(Reference!B553,"/",REPT(" ",100)),100)),"\",REPT(" ",100)),100))</f>
        <v/>
      </c>
      <c r="M553" s="4" t="str">
        <f t="shared" si="16"/>
        <v/>
      </c>
      <c r="N553" s="4" t="str">
        <f t="shared" si="17"/>
        <v/>
      </c>
    </row>
    <row r="554" spans="12:14" x14ac:dyDescent="0.3">
      <c r="L554" s="4" t="str">
        <f>TRIM(RIGHT(SUBSTITUTE(TRIM(RIGHT(SUBSTITUTE(Reference!B554,"/",REPT(" ",100)),100)),"\",REPT(" ",100)),100))</f>
        <v/>
      </c>
      <c r="M554" s="4" t="str">
        <f t="shared" si="16"/>
        <v/>
      </c>
      <c r="N554" s="4" t="str">
        <f t="shared" si="17"/>
        <v/>
      </c>
    </row>
    <row r="555" spans="12:14" x14ac:dyDescent="0.3">
      <c r="L555" s="4" t="str">
        <f>TRIM(RIGHT(SUBSTITUTE(TRIM(RIGHT(SUBSTITUTE(Reference!B555,"/",REPT(" ",100)),100)),"\",REPT(" ",100)),100))</f>
        <v/>
      </c>
      <c r="M555" s="4" t="str">
        <f t="shared" si="16"/>
        <v/>
      </c>
      <c r="N555" s="4" t="str">
        <f t="shared" si="17"/>
        <v/>
      </c>
    </row>
    <row r="556" spans="12:14" x14ac:dyDescent="0.3">
      <c r="L556" s="4" t="str">
        <f>TRIM(RIGHT(SUBSTITUTE(TRIM(RIGHT(SUBSTITUTE(Reference!B556,"/",REPT(" ",100)),100)),"\",REPT(" ",100)),100))</f>
        <v/>
      </c>
      <c r="M556" s="4" t="str">
        <f t="shared" si="16"/>
        <v/>
      </c>
      <c r="N556" s="4" t="str">
        <f t="shared" si="17"/>
        <v/>
      </c>
    </row>
    <row r="557" spans="12:14" x14ac:dyDescent="0.3">
      <c r="L557" s="4" t="str">
        <f>TRIM(RIGHT(SUBSTITUTE(TRIM(RIGHT(SUBSTITUTE(Reference!B557,"/",REPT(" ",100)),100)),"\",REPT(" ",100)),100))</f>
        <v/>
      </c>
      <c r="M557" s="4" t="str">
        <f t="shared" si="16"/>
        <v/>
      </c>
      <c r="N557" s="4" t="str">
        <f t="shared" si="17"/>
        <v/>
      </c>
    </row>
    <row r="558" spans="12:14" x14ac:dyDescent="0.3">
      <c r="L558" s="4" t="str">
        <f>TRIM(RIGHT(SUBSTITUTE(TRIM(RIGHT(SUBSTITUTE(Reference!B558,"/",REPT(" ",100)),100)),"\",REPT(" ",100)),100))</f>
        <v/>
      </c>
      <c r="M558" s="4" t="str">
        <f t="shared" si="16"/>
        <v/>
      </c>
      <c r="N558" s="4" t="str">
        <f t="shared" si="17"/>
        <v/>
      </c>
    </row>
    <row r="559" spans="12:14" x14ac:dyDescent="0.3">
      <c r="L559" s="4" t="str">
        <f>TRIM(RIGHT(SUBSTITUTE(TRIM(RIGHT(SUBSTITUTE(Reference!B559,"/",REPT(" ",100)),100)),"\",REPT(" ",100)),100))</f>
        <v/>
      </c>
      <c r="M559" s="4" t="str">
        <f t="shared" si="16"/>
        <v/>
      </c>
      <c r="N559" s="4" t="str">
        <f t="shared" si="17"/>
        <v/>
      </c>
    </row>
    <row r="560" spans="12:14" x14ac:dyDescent="0.3">
      <c r="L560" s="4" t="str">
        <f>TRIM(RIGHT(SUBSTITUTE(TRIM(RIGHT(SUBSTITUTE(Reference!B560,"/",REPT(" ",100)),100)),"\",REPT(" ",100)),100))</f>
        <v/>
      </c>
      <c r="M560" s="4" t="str">
        <f t="shared" si="16"/>
        <v/>
      </c>
      <c r="N560" s="4" t="str">
        <f t="shared" si="17"/>
        <v/>
      </c>
    </row>
    <row r="561" spans="12:14" x14ac:dyDescent="0.3">
      <c r="L561" s="4" t="str">
        <f>TRIM(RIGHT(SUBSTITUTE(TRIM(RIGHT(SUBSTITUTE(Reference!B561,"/",REPT(" ",100)),100)),"\",REPT(" ",100)),100))</f>
        <v/>
      </c>
      <c r="M561" s="4" t="str">
        <f t="shared" si="16"/>
        <v/>
      </c>
      <c r="N561" s="4" t="str">
        <f t="shared" si="17"/>
        <v/>
      </c>
    </row>
    <row r="562" spans="12:14" x14ac:dyDescent="0.3">
      <c r="L562" s="4" t="str">
        <f>TRIM(RIGHT(SUBSTITUTE(TRIM(RIGHT(SUBSTITUTE(Reference!B562,"/",REPT(" ",100)),100)),"\",REPT(" ",100)),100))</f>
        <v/>
      </c>
      <c r="M562" s="4" t="str">
        <f t="shared" si="16"/>
        <v/>
      </c>
      <c r="N562" s="4" t="str">
        <f t="shared" si="17"/>
        <v/>
      </c>
    </row>
    <row r="563" spans="12:14" x14ac:dyDescent="0.3">
      <c r="L563" s="4" t="str">
        <f>TRIM(RIGHT(SUBSTITUTE(TRIM(RIGHT(SUBSTITUTE(Reference!B563,"/",REPT(" ",100)),100)),"\",REPT(" ",100)),100))</f>
        <v/>
      </c>
      <c r="M563" s="4" t="str">
        <f t="shared" si="16"/>
        <v/>
      </c>
      <c r="N563" s="4" t="str">
        <f t="shared" si="17"/>
        <v/>
      </c>
    </row>
    <row r="564" spans="12:14" x14ac:dyDescent="0.3">
      <c r="L564" s="4" t="str">
        <f>TRIM(RIGHT(SUBSTITUTE(TRIM(RIGHT(SUBSTITUTE(Reference!B564,"/",REPT(" ",100)),100)),"\",REPT(" ",100)),100))</f>
        <v/>
      </c>
      <c r="M564" s="4" t="str">
        <f t="shared" si="16"/>
        <v/>
      </c>
      <c r="N564" s="4" t="str">
        <f t="shared" si="17"/>
        <v/>
      </c>
    </row>
    <row r="565" spans="12:14" x14ac:dyDescent="0.3">
      <c r="L565" s="4" t="str">
        <f>TRIM(RIGHT(SUBSTITUTE(TRIM(RIGHT(SUBSTITUTE(Reference!B565,"/",REPT(" ",100)),100)),"\",REPT(" ",100)),100))</f>
        <v/>
      </c>
      <c r="M565" s="4" t="str">
        <f t="shared" si="16"/>
        <v/>
      </c>
      <c r="N565" s="4" t="str">
        <f t="shared" si="17"/>
        <v/>
      </c>
    </row>
    <row r="566" spans="12:14" x14ac:dyDescent="0.3">
      <c r="L566" s="4" t="str">
        <f>TRIM(RIGHT(SUBSTITUTE(TRIM(RIGHT(SUBSTITUTE(Reference!B566,"/",REPT(" ",100)),100)),"\",REPT(" ",100)),100))</f>
        <v/>
      </c>
      <c r="M566" s="4" t="str">
        <f t="shared" si="16"/>
        <v/>
      </c>
      <c r="N566" s="4" t="str">
        <f t="shared" si="17"/>
        <v/>
      </c>
    </row>
    <row r="567" spans="12:14" x14ac:dyDescent="0.3">
      <c r="L567" s="4" t="str">
        <f>TRIM(RIGHT(SUBSTITUTE(TRIM(RIGHT(SUBSTITUTE(Reference!B567,"/",REPT(" ",100)),100)),"\",REPT(" ",100)),100))</f>
        <v/>
      </c>
      <c r="M567" s="4" t="str">
        <f t="shared" si="16"/>
        <v/>
      </c>
      <c r="N567" s="4" t="str">
        <f t="shared" si="17"/>
        <v/>
      </c>
    </row>
    <row r="568" spans="12:14" x14ac:dyDescent="0.3">
      <c r="L568" s="4" t="str">
        <f>TRIM(RIGHT(SUBSTITUTE(TRIM(RIGHT(SUBSTITUTE(Reference!B568,"/",REPT(" ",100)),100)),"\",REPT(" ",100)),100))</f>
        <v/>
      </c>
      <c r="M568" s="4" t="str">
        <f t="shared" si="16"/>
        <v/>
      </c>
      <c r="N568" s="4" t="str">
        <f t="shared" si="17"/>
        <v/>
      </c>
    </row>
    <row r="569" spans="12:14" x14ac:dyDescent="0.3">
      <c r="L569" s="4" t="str">
        <f>TRIM(RIGHT(SUBSTITUTE(TRIM(RIGHT(SUBSTITUTE(Reference!B569,"/",REPT(" ",100)),100)),"\",REPT(" ",100)),100))</f>
        <v/>
      </c>
      <c r="M569" s="4" t="str">
        <f t="shared" si="16"/>
        <v/>
      </c>
      <c r="N569" s="4" t="str">
        <f t="shared" si="17"/>
        <v/>
      </c>
    </row>
    <row r="570" spans="12:14" x14ac:dyDescent="0.3">
      <c r="L570" s="4" t="str">
        <f>TRIM(RIGHT(SUBSTITUTE(TRIM(RIGHT(SUBSTITUTE(Reference!B570,"/",REPT(" ",100)),100)),"\",REPT(" ",100)),100))</f>
        <v/>
      </c>
      <c r="M570" s="4" t="str">
        <f t="shared" si="16"/>
        <v/>
      </c>
      <c r="N570" s="4" t="str">
        <f t="shared" si="17"/>
        <v/>
      </c>
    </row>
    <row r="571" spans="12:14" x14ac:dyDescent="0.3">
      <c r="L571" s="4" t="str">
        <f>TRIM(RIGHT(SUBSTITUTE(TRIM(RIGHT(SUBSTITUTE(Reference!B571,"/",REPT(" ",100)),100)),"\",REPT(" ",100)),100))</f>
        <v/>
      </c>
      <c r="M571" s="4" t="str">
        <f t="shared" si="16"/>
        <v/>
      </c>
      <c r="N571" s="4" t="str">
        <f t="shared" si="17"/>
        <v/>
      </c>
    </row>
    <row r="572" spans="12:14" x14ac:dyDescent="0.3">
      <c r="L572" s="4" t="str">
        <f>TRIM(RIGHT(SUBSTITUTE(TRIM(RIGHT(SUBSTITUTE(Reference!B572,"/",REPT(" ",100)),100)),"\",REPT(" ",100)),100))</f>
        <v/>
      </c>
      <c r="M572" s="4" t="str">
        <f t="shared" si="16"/>
        <v/>
      </c>
      <c r="N572" s="4" t="str">
        <f t="shared" si="17"/>
        <v/>
      </c>
    </row>
    <row r="573" spans="12:14" x14ac:dyDescent="0.3">
      <c r="L573" s="4" t="str">
        <f>TRIM(RIGHT(SUBSTITUTE(TRIM(RIGHT(SUBSTITUTE(Reference!B573,"/",REPT(" ",100)),100)),"\",REPT(" ",100)),100))</f>
        <v/>
      </c>
      <c r="M573" s="4" t="str">
        <f t="shared" si="16"/>
        <v/>
      </c>
      <c r="N573" s="4" t="str">
        <f t="shared" si="17"/>
        <v/>
      </c>
    </row>
    <row r="574" spans="12:14" x14ac:dyDescent="0.3">
      <c r="L574" s="4" t="str">
        <f>TRIM(RIGHT(SUBSTITUTE(TRIM(RIGHT(SUBSTITUTE(Reference!B574,"/",REPT(" ",100)),100)),"\",REPT(" ",100)),100))</f>
        <v/>
      </c>
      <c r="M574" s="4" t="str">
        <f t="shared" si="16"/>
        <v/>
      </c>
      <c r="N574" s="4" t="str">
        <f t="shared" si="17"/>
        <v/>
      </c>
    </row>
    <row r="575" spans="12:14" x14ac:dyDescent="0.3">
      <c r="L575" s="4" t="str">
        <f>TRIM(RIGHT(SUBSTITUTE(TRIM(RIGHT(SUBSTITUTE(Reference!B575,"/",REPT(" ",100)),100)),"\",REPT(" ",100)),100))</f>
        <v/>
      </c>
      <c r="M575" s="4" t="str">
        <f t="shared" si="16"/>
        <v/>
      </c>
      <c r="N575" s="4" t="str">
        <f t="shared" si="17"/>
        <v/>
      </c>
    </row>
    <row r="576" spans="12:14" x14ac:dyDescent="0.3">
      <c r="L576" s="4" t="str">
        <f>TRIM(RIGHT(SUBSTITUTE(TRIM(RIGHT(SUBSTITUTE(Reference!B576,"/",REPT(" ",100)),100)),"\",REPT(" ",100)),100))</f>
        <v/>
      </c>
      <c r="M576" s="4" t="str">
        <f t="shared" si="16"/>
        <v/>
      </c>
      <c r="N576" s="4" t="str">
        <f t="shared" si="17"/>
        <v/>
      </c>
    </row>
    <row r="577" spans="12:14" x14ac:dyDescent="0.3">
      <c r="L577" s="4" t="str">
        <f>TRIM(RIGHT(SUBSTITUTE(TRIM(RIGHT(SUBSTITUTE(Reference!B577,"/",REPT(" ",100)),100)),"\",REPT(" ",100)),100))</f>
        <v/>
      </c>
      <c r="M577" s="4" t="str">
        <f t="shared" si="16"/>
        <v/>
      </c>
      <c r="N577" s="4" t="str">
        <f t="shared" si="17"/>
        <v/>
      </c>
    </row>
    <row r="578" spans="12:14" x14ac:dyDescent="0.3">
      <c r="L578" s="4" t="str">
        <f>TRIM(RIGHT(SUBSTITUTE(TRIM(RIGHT(SUBSTITUTE(Reference!B578,"/",REPT(" ",100)),100)),"\",REPT(" ",100)),100))</f>
        <v/>
      </c>
      <c r="M578" s="4" t="str">
        <f t="shared" si="16"/>
        <v/>
      </c>
      <c r="N578" s="4" t="str">
        <f t="shared" si="17"/>
        <v/>
      </c>
    </row>
    <row r="579" spans="12:14" x14ac:dyDescent="0.3">
      <c r="L579" s="4" t="str">
        <f>TRIM(RIGHT(SUBSTITUTE(TRIM(RIGHT(SUBSTITUTE(Reference!B579,"/",REPT(" ",100)),100)),"\",REPT(" ",100)),100))</f>
        <v/>
      </c>
      <c r="M579" s="4" t="str">
        <f t="shared" si="16"/>
        <v/>
      </c>
      <c r="N579" s="4" t="str">
        <f t="shared" si="17"/>
        <v/>
      </c>
    </row>
    <row r="580" spans="12:14" x14ac:dyDescent="0.3">
      <c r="L580" s="4" t="str">
        <f>TRIM(RIGHT(SUBSTITUTE(TRIM(RIGHT(SUBSTITUTE(Reference!B580,"/",REPT(" ",100)),100)),"\",REPT(" ",100)),100))</f>
        <v/>
      </c>
      <c r="M580" s="4" t="str">
        <f t="shared" si="16"/>
        <v/>
      </c>
      <c r="N580" s="4" t="str">
        <f t="shared" si="17"/>
        <v/>
      </c>
    </row>
    <row r="581" spans="12:14" x14ac:dyDescent="0.3">
      <c r="L581" s="4" t="str">
        <f>TRIM(RIGHT(SUBSTITUTE(TRIM(RIGHT(SUBSTITUTE(Reference!B581,"/",REPT(" ",100)),100)),"\",REPT(" ",100)),100))</f>
        <v/>
      </c>
      <c r="M581" s="4" t="str">
        <f t="shared" ref="M581:M644" si="18">TRIM(LEFT(SUBSTITUTE(L581,".",REPT(" ",100)),100))</f>
        <v/>
      </c>
      <c r="N581" s="4" t="str">
        <f t="shared" ref="N581:N644" si="19">M581</f>
        <v/>
      </c>
    </row>
    <row r="582" spans="12:14" x14ac:dyDescent="0.3">
      <c r="L582" s="4" t="str">
        <f>TRIM(RIGHT(SUBSTITUTE(TRIM(RIGHT(SUBSTITUTE(Reference!B582,"/",REPT(" ",100)),100)),"\",REPT(" ",100)),100))</f>
        <v/>
      </c>
      <c r="M582" s="4" t="str">
        <f t="shared" si="18"/>
        <v/>
      </c>
      <c r="N582" s="4" t="str">
        <f t="shared" si="19"/>
        <v/>
      </c>
    </row>
    <row r="583" spans="12:14" x14ac:dyDescent="0.3">
      <c r="L583" s="4" t="str">
        <f>TRIM(RIGHT(SUBSTITUTE(TRIM(RIGHT(SUBSTITUTE(Reference!B583,"/",REPT(" ",100)),100)),"\",REPT(" ",100)),100))</f>
        <v/>
      </c>
      <c r="M583" s="4" t="str">
        <f t="shared" si="18"/>
        <v/>
      </c>
      <c r="N583" s="4" t="str">
        <f t="shared" si="19"/>
        <v/>
      </c>
    </row>
    <row r="584" spans="12:14" x14ac:dyDescent="0.3">
      <c r="L584" s="4" t="str">
        <f>TRIM(RIGHT(SUBSTITUTE(TRIM(RIGHT(SUBSTITUTE(Reference!B584,"/",REPT(" ",100)),100)),"\",REPT(" ",100)),100))</f>
        <v/>
      </c>
      <c r="M584" s="4" t="str">
        <f t="shared" si="18"/>
        <v/>
      </c>
      <c r="N584" s="4" t="str">
        <f t="shared" si="19"/>
        <v/>
      </c>
    </row>
    <row r="585" spans="12:14" x14ac:dyDescent="0.3">
      <c r="L585" s="4" t="str">
        <f>TRIM(RIGHT(SUBSTITUTE(TRIM(RIGHT(SUBSTITUTE(Reference!B585,"/",REPT(" ",100)),100)),"\",REPT(" ",100)),100))</f>
        <v/>
      </c>
      <c r="M585" s="4" t="str">
        <f t="shared" si="18"/>
        <v/>
      </c>
      <c r="N585" s="4" t="str">
        <f t="shared" si="19"/>
        <v/>
      </c>
    </row>
    <row r="586" spans="12:14" x14ac:dyDescent="0.3">
      <c r="L586" s="4" t="str">
        <f>TRIM(RIGHT(SUBSTITUTE(TRIM(RIGHT(SUBSTITUTE(Reference!B586,"/",REPT(" ",100)),100)),"\",REPT(" ",100)),100))</f>
        <v/>
      </c>
      <c r="M586" s="4" t="str">
        <f t="shared" si="18"/>
        <v/>
      </c>
      <c r="N586" s="4" t="str">
        <f t="shared" si="19"/>
        <v/>
      </c>
    </row>
    <row r="587" spans="12:14" x14ac:dyDescent="0.3">
      <c r="L587" s="4" t="str">
        <f>TRIM(RIGHT(SUBSTITUTE(TRIM(RIGHT(SUBSTITUTE(Reference!B587,"/",REPT(" ",100)),100)),"\",REPT(" ",100)),100))</f>
        <v/>
      </c>
      <c r="M587" s="4" t="str">
        <f t="shared" si="18"/>
        <v/>
      </c>
      <c r="N587" s="4" t="str">
        <f t="shared" si="19"/>
        <v/>
      </c>
    </row>
    <row r="588" spans="12:14" x14ac:dyDescent="0.3">
      <c r="L588" s="4" t="str">
        <f>TRIM(RIGHT(SUBSTITUTE(TRIM(RIGHT(SUBSTITUTE(Reference!B588,"/",REPT(" ",100)),100)),"\",REPT(" ",100)),100))</f>
        <v/>
      </c>
      <c r="M588" s="4" t="str">
        <f t="shared" si="18"/>
        <v/>
      </c>
      <c r="N588" s="4" t="str">
        <f t="shared" si="19"/>
        <v/>
      </c>
    </row>
    <row r="589" spans="12:14" x14ac:dyDescent="0.3">
      <c r="L589" s="4" t="str">
        <f>TRIM(RIGHT(SUBSTITUTE(TRIM(RIGHT(SUBSTITUTE(Reference!B589,"/",REPT(" ",100)),100)),"\",REPT(" ",100)),100))</f>
        <v/>
      </c>
      <c r="M589" s="4" t="str">
        <f t="shared" si="18"/>
        <v/>
      </c>
      <c r="N589" s="4" t="str">
        <f t="shared" si="19"/>
        <v/>
      </c>
    </row>
    <row r="590" spans="12:14" x14ac:dyDescent="0.3">
      <c r="L590" s="4" t="str">
        <f>TRIM(RIGHT(SUBSTITUTE(TRIM(RIGHT(SUBSTITUTE(Reference!B590,"/",REPT(" ",100)),100)),"\",REPT(" ",100)),100))</f>
        <v/>
      </c>
      <c r="M590" s="4" t="str">
        <f t="shared" si="18"/>
        <v/>
      </c>
      <c r="N590" s="4" t="str">
        <f t="shared" si="19"/>
        <v/>
      </c>
    </row>
    <row r="591" spans="12:14" x14ac:dyDescent="0.3">
      <c r="L591" s="4" t="str">
        <f>TRIM(RIGHT(SUBSTITUTE(TRIM(RIGHT(SUBSTITUTE(Reference!B591,"/",REPT(" ",100)),100)),"\",REPT(" ",100)),100))</f>
        <v/>
      </c>
      <c r="M591" s="4" t="str">
        <f t="shared" si="18"/>
        <v/>
      </c>
      <c r="N591" s="4" t="str">
        <f t="shared" si="19"/>
        <v/>
      </c>
    </row>
    <row r="592" spans="12:14" x14ac:dyDescent="0.3">
      <c r="L592" s="4" t="str">
        <f>TRIM(RIGHT(SUBSTITUTE(TRIM(RIGHT(SUBSTITUTE(Reference!B592,"/",REPT(" ",100)),100)),"\",REPT(" ",100)),100))</f>
        <v/>
      </c>
      <c r="M592" s="4" t="str">
        <f t="shared" si="18"/>
        <v/>
      </c>
      <c r="N592" s="4" t="str">
        <f t="shared" si="19"/>
        <v/>
      </c>
    </row>
    <row r="593" spans="12:14" x14ac:dyDescent="0.3">
      <c r="L593" s="4" t="str">
        <f>TRIM(RIGHT(SUBSTITUTE(TRIM(RIGHT(SUBSTITUTE(Reference!B593,"/",REPT(" ",100)),100)),"\",REPT(" ",100)),100))</f>
        <v/>
      </c>
      <c r="M593" s="4" t="str">
        <f t="shared" si="18"/>
        <v/>
      </c>
      <c r="N593" s="4" t="str">
        <f t="shared" si="19"/>
        <v/>
      </c>
    </row>
    <row r="594" spans="12:14" x14ac:dyDescent="0.3">
      <c r="L594" s="4" t="str">
        <f>TRIM(RIGHT(SUBSTITUTE(TRIM(RIGHT(SUBSTITUTE(Reference!B594,"/",REPT(" ",100)),100)),"\",REPT(" ",100)),100))</f>
        <v/>
      </c>
      <c r="M594" s="4" t="str">
        <f t="shared" si="18"/>
        <v/>
      </c>
      <c r="N594" s="4" t="str">
        <f t="shared" si="19"/>
        <v/>
      </c>
    </row>
    <row r="595" spans="12:14" x14ac:dyDescent="0.3">
      <c r="L595" s="4" t="str">
        <f>TRIM(RIGHT(SUBSTITUTE(TRIM(RIGHT(SUBSTITUTE(Reference!B595,"/",REPT(" ",100)),100)),"\",REPT(" ",100)),100))</f>
        <v/>
      </c>
      <c r="M595" s="4" t="str">
        <f t="shared" si="18"/>
        <v/>
      </c>
      <c r="N595" s="4" t="str">
        <f t="shared" si="19"/>
        <v/>
      </c>
    </row>
    <row r="596" spans="12:14" x14ac:dyDescent="0.3">
      <c r="L596" s="4" t="str">
        <f>TRIM(RIGHT(SUBSTITUTE(TRIM(RIGHT(SUBSTITUTE(Reference!B596,"/",REPT(" ",100)),100)),"\",REPT(" ",100)),100))</f>
        <v/>
      </c>
      <c r="M596" s="4" t="str">
        <f t="shared" si="18"/>
        <v/>
      </c>
      <c r="N596" s="4" t="str">
        <f t="shared" si="19"/>
        <v/>
      </c>
    </row>
    <row r="597" spans="12:14" x14ac:dyDescent="0.3">
      <c r="L597" s="4" t="str">
        <f>TRIM(RIGHT(SUBSTITUTE(TRIM(RIGHT(SUBSTITUTE(Reference!B597,"/",REPT(" ",100)),100)),"\",REPT(" ",100)),100))</f>
        <v/>
      </c>
      <c r="M597" s="4" t="str">
        <f t="shared" si="18"/>
        <v/>
      </c>
      <c r="N597" s="4" t="str">
        <f t="shared" si="19"/>
        <v/>
      </c>
    </row>
    <row r="598" spans="12:14" x14ac:dyDescent="0.3">
      <c r="L598" s="4" t="str">
        <f>TRIM(RIGHT(SUBSTITUTE(TRIM(RIGHT(SUBSTITUTE(Reference!B598,"/",REPT(" ",100)),100)),"\",REPT(" ",100)),100))</f>
        <v/>
      </c>
      <c r="M598" s="4" t="str">
        <f t="shared" si="18"/>
        <v/>
      </c>
      <c r="N598" s="4" t="str">
        <f t="shared" si="19"/>
        <v/>
      </c>
    </row>
    <row r="599" spans="12:14" x14ac:dyDescent="0.3">
      <c r="L599" s="4" t="str">
        <f>TRIM(RIGHT(SUBSTITUTE(TRIM(RIGHT(SUBSTITUTE(Reference!B599,"/",REPT(" ",100)),100)),"\",REPT(" ",100)),100))</f>
        <v/>
      </c>
      <c r="M599" s="4" t="str">
        <f t="shared" si="18"/>
        <v/>
      </c>
      <c r="N599" s="4" t="str">
        <f t="shared" si="19"/>
        <v/>
      </c>
    </row>
    <row r="600" spans="12:14" x14ac:dyDescent="0.3">
      <c r="L600" s="4" t="str">
        <f>TRIM(RIGHT(SUBSTITUTE(TRIM(RIGHT(SUBSTITUTE(Reference!B600,"/",REPT(" ",100)),100)),"\",REPT(" ",100)),100))</f>
        <v/>
      </c>
      <c r="M600" s="4" t="str">
        <f t="shared" si="18"/>
        <v/>
      </c>
      <c r="N600" s="4" t="str">
        <f t="shared" si="19"/>
        <v/>
      </c>
    </row>
    <row r="601" spans="12:14" x14ac:dyDescent="0.3">
      <c r="L601" s="4" t="str">
        <f>TRIM(RIGHT(SUBSTITUTE(TRIM(RIGHT(SUBSTITUTE(Reference!B601,"/",REPT(" ",100)),100)),"\",REPT(" ",100)),100))</f>
        <v/>
      </c>
      <c r="M601" s="4" t="str">
        <f t="shared" si="18"/>
        <v/>
      </c>
      <c r="N601" s="4" t="str">
        <f t="shared" si="19"/>
        <v/>
      </c>
    </row>
    <row r="602" spans="12:14" x14ac:dyDescent="0.3">
      <c r="L602" s="4" t="str">
        <f>TRIM(RIGHT(SUBSTITUTE(TRIM(RIGHT(SUBSTITUTE(Reference!B602,"/",REPT(" ",100)),100)),"\",REPT(" ",100)),100))</f>
        <v/>
      </c>
      <c r="M602" s="4" t="str">
        <f t="shared" si="18"/>
        <v/>
      </c>
      <c r="N602" s="4" t="str">
        <f t="shared" si="19"/>
        <v/>
      </c>
    </row>
    <row r="603" spans="12:14" x14ac:dyDescent="0.3">
      <c r="L603" s="4" t="str">
        <f>TRIM(RIGHT(SUBSTITUTE(TRIM(RIGHT(SUBSTITUTE(Reference!B603,"/",REPT(" ",100)),100)),"\",REPT(" ",100)),100))</f>
        <v/>
      </c>
      <c r="M603" s="4" t="str">
        <f t="shared" si="18"/>
        <v/>
      </c>
      <c r="N603" s="4" t="str">
        <f t="shared" si="19"/>
        <v/>
      </c>
    </row>
    <row r="604" spans="12:14" x14ac:dyDescent="0.3">
      <c r="L604" s="4" t="str">
        <f>TRIM(RIGHT(SUBSTITUTE(TRIM(RIGHT(SUBSTITUTE(Reference!B604,"/",REPT(" ",100)),100)),"\",REPT(" ",100)),100))</f>
        <v/>
      </c>
      <c r="M604" s="4" t="str">
        <f t="shared" si="18"/>
        <v/>
      </c>
      <c r="N604" s="4" t="str">
        <f t="shared" si="19"/>
        <v/>
      </c>
    </row>
    <row r="605" spans="12:14" x14ac:dyDescent="0.3">
      <c r="L605" s="4" t="str">
        <f>TRIM(RIGHT(SUBSTITUTE(TRIM(RIGHT(SUBSTITUTE(Reference!B605,"/",REPT(" ",100)),100)),"\",REPT(" ",100)),100))</f>
        <v/>
      </c>
      <c r="M605" s="4" t="str">
        <f t="shared" si="18"/>
        <v/>
      </c>
      <c r="N605" s="4" t="str">
        <f t="shared" si="19"/>
        <v/>
      </c>
    </row>
    <row r="606" spans="12:14" x14ac:dyDescent="0.3">
      <c r="L606" s="4" t="str">
        <f>TRIM(RIGHT(SUBSTITUTE(TRIM(RIGHT(SUBSTITUTE(Reference!B606,"/",REPT(" ",100)),100)),"\",REPT(" ",100)),100))</f>
        <v/>
      </c>
      <c r="M606" s="4" t="str">
        <f t="shared" si="18"/>
        <v/>
      </c>
      <c r="N606" s="4" t="str">
        <f t="shared" si="19"/>
        <v/>
      </c>
    </row>
    <row r="607" spans="12:14" x14ac:dyDescent="0.3">
      <c r="L607" s="4" t="str">
        <f>TRIM(RIGHT(SUBSTITUTE(TRIM(RIGHT(SUBSTITUTE(Reference!B607,"/",REPT(" ",100)),100)),"\",REPT(" ",100)),100))</f>
        <v/>
      </c>
      <c r="M607" s="4" t="str">
        <f t="shared" si="18"/>
        <v/>
      </c>
      <c r="N607" s="4" t="str">
        <f t="shared" si="19"/>
        <v/>
      </c>
    </row>
    <row r="608" spans="12:14" x14ac:dyDescent="0.3">
      <c r="L608" s="4" t="str">
        <f>TRIM(RIGHT(SUBSTITUTE(TRIM(RIGHT(SUBSTITUTE(Reference!B608,"/",REPT(" ",100)),100)),"\",REPT(" ",100)),100))</f>
        <v/>
      </c>
      <c r="M608" s="4" t="str">
        <f t="shared" si="18"/>
        <v/>
      </c>
      <c r="N608" s="4" t="str">
        <f t="shared" si="19"/>
        <v/>
      </c>
    </row>
    <row r="609" spans="12:14" x14ac:dyDescent="0.3">
      <c r="L609" s="4" t="str">
        <f>TRIM(RIGHT(SUBSTITUTE(TRIM(RIGHT(SUBSTITUTE(Reference!B609,"/",REPT(" ",100)),100)),"\",REPT(" ",100)),100))</f>
        <v/>
      </c>
      <c r="M609" s="4" t="str">
        <f t="shared" si="18"/>
        <v/>
      </c>
      <c r="N609" s="4" t="str">
        <f t="shared" si="19"/>
        <v/>
      </c>
    </row>
    <row r="610" spans="12:14" x14ac:dyDescent="0.3">
      <c r="L610" s="4" t="str">
        <f>TRIM(RIGHT(SUBSTITUTE(TRIM(RIGHT(SUBSTITUTE(Reference!B610,"/",REPT(" ",100)),100)),"\",REPT(" ",100)),100))</f>
        <v/>
      </c>
      <c r="M610" s="4" t="str">
        <f t="shared" si="18"/>
        <v/>
      </c>
      <c r="N610" s="4" t="str">
        <f t="shared" si="19"/>
        <v/>
      </c>
    </row>
    <row r="611" spans="12:14" x14ac:dyDescent="0.3">
      <c r="L611" s="4" t="str">
        <f>TRIM(RIGHT(SUBSTITUTE(TRIM(RIGHT(SUBSTITUTE(Reference!B611,"/",REPT(" ",100)),100)),"\",REPT(" ",100)),100))</f>
        <v/>
      </c>
      <c r="M611" s="4" t="str">
        <f t="shared" si="18"/>
        <v/>
      </c>
      <c r="N611" s="4" t="str">
        <f t="shared" si="19"/>
        <v/>
      </c>
    </row>
    <row r="612" spans="12:14" x14ac:dyDescent="0.3">
      <c r="L612" s="4" t="str">
        <f>TRIM(RIGHT(SUBSTITUTE(TRIM(RIGHT(SUBSTITUTE(Reference!B612,"/",REPT(" ",100)),100)),"\",REPT(" ",100)),100))</f>
        <v/>
      </c>
      <c r="M612" s="4" t="str">
        <f t="shared" si="18"/>
        <v/>
      </c>
      <c r="N612" s="4" t="str">
        <f t="shared" si="19"/>
        <v/>
      </c>
    </row>
    <row r="613" spans="12:14" x14ac:dyDescent="0.3">
      <c r="L613" s="4" t="str">
        <f>TRIM(RIGHT(SUBSTITUTE(TRIM(RIGHT(SUBSTITUTE(Reference!B613,"/",REPT(" ",100)),100)),"\",REPT(" ",100)),100))</f>
        <v/>
      </c>
      <c r="M613" s="4" t="str">
        <f t="shared" si="18"/>
        <v/>
      </c>
      <c r="N613" s="4" t="str">
        <f t="shared" si="19"/>
        <v/>
      </c>
    </row>
    <row r="614" spans="12:14" x14ac:dyDescent="0.3">
      <c r="L614" s="4" t="str">
        <f>TRIM(RIGHT(SUBSTITUTE(TRIM(RIGHT(SUBSTITUTE(Reference!B614,"/",REPT(" ",100)),100)),"\",REPT(" ",100)),100))</f>
        <v/>
      </c>
      <c r="M614" s="4" t="str">
        <f t="shared" si="18"/>
        <v/>
      </c>
      <c r="N614" s="4" t="str">
        <f t="shared" si="19"/>
        <v/>
      </c>
    </row>
    <row r="615" spans="12:14" x14ac:dyDescent="0.3">
      <c r="L615" s="4" t="str">
        <f>TRIM(RIGHT(SUBSTITUTE(TRIM(RIGHT(SUBSTITUTE(Reference!B615,"/",REPT(" ",100)),100)),"\",REPT(" ",100)),100))</f>
        <v/>
      </c>
      <c r="M615" s="4" t="str">
        <f t="shared" si="18"/>
        <v/>
      </c>
      <c r="N615" s="4" t="str">
        <f t="shared" si="19"/>
        <v/>
      </c>
    </row>
    <row r="616" spans="12:14" x14ac:dyDescent="0.3">
      <c r="L616" s="4" t="str">
        <f>TRIM(RIGHT(SUBSTITUTE(TRIM(RIGHT(SUBSTITUTE(Reference!B616,"/",REPT(" ",100)),100)),"\",REPT(" ",100)),100))</f>
        <v/>
      </c>
      <c r="M616" s="4" t="str">
        <f t="shared" si="18"/>
        <v/>
      </c>
      <c r="N616" s="4" t="str">
        <f t="shared" si="19"/>
        <v/>
      </c>
    </row>
    <row r="617" spans="12:14" x14ac:dyDescent="0.3">
      <c r="L617" s="4" t="str">
        <f>TRIM(RIGHT(SUBSTITUTE(TRIM(RIGHT(SUBSTITUTE(Reference!B617,"/",REPT(" ",100)),100)),"\",REPT(" ",100)),100))</f>
        <v/>
      </c>
      <c r="M617" s="4" t="str">
        <f t="shared" si="18"/>
        <v/>
      </c>
      <c r="N617" s="4" t="str">
        <f t="shared" si="19"/>
        <v/>
      </c>
    </row>
    <row r="618" spans="12:14" x14ac:dyDescent="0.3">
      <c r="L618" s="4" t="str">
        <f>TRIM(RIGHT(SUBSTITUTE(TRIM(RIGHT(SUBSTITUTE(Reference!B618,"/",REPT(" ",100)),100)),"\",REPT(" ",100)),100))</f>
        <v/>
      </c>
      <c r="M618" s="4" t="str">
        <f t="shared" si="18"/>
        <v/>
      </c>
      <c r="N618" s="4" t="str">
        <f t="shared" si="19"/>
        <v/>
      </c>
    </row>
    <row r="619" spans="12:14" x14ac:dyDescent="0.3">
      <c r="L619" s="4" t="str">
        <f>TRIM(RIGHT(SUBSTITUTE(TRIM(RIGHT(SUBSTITUTE(Reference!B619,"/",REPT(" ",100)),100)),"\",REPT(" ",100)),100))</f>
        <v/>
      </c>
      <c r="M619" s="4" t="str">
        <f t="shared" si="18"/>
        <v/>
      </c>
      <c r="N619" s="4" t="str">
        <f t="shared" si="19"/>
        <v/>
      </c>
    </row>
    <row r="620" spans="12:14" x14ac:dyDescent="0.3">
      <c r="L620" s="4" t="str">
        <f>TRIM(RIGHT(SUBSTITUTE(TRIM(RIGHT(SUBSTITUTE(Reference!B620,"/",REPT(" ",100)),100)),"\",REPT(" ",100)),100))</f>
        <v/>
      </c>
      <c r="M620" s="4" t="str">
        <f t="shared" si="18"/>
        <v/>
      </c>
      <c r="N620" s="4" t="str">
        <f t="shared" si="19"/>
        <v/>
      </c>
    </row>
    <row r="621" spans="12:14" x14ac:dyDescent="0.3">
      <c r="L621" s="4" t="str">
        <f>TRIM(RIGHT(SUBSTITUTE(TRIM(RIGHT(SUBSTITUTE(Reference!B621,"/",REPT(" ",100)),100)),"\",REPT(" ",100)),100))</f>
        <v/>
      </c>
      <c r="M621" s="4" t="str">
        <f t="shared" si="18"/>
        <v/>
      </c>
      <c r="N621" s="4" t="str">
        <f t="shared" si="19"/>
        <v/>
      </c>
    </row>
    <row r="622" spans="12:14" x14ac:dyDescent="0.3">
      <c r="L622" s="4" t="str">
        <f>TRIM(RIGHT(SUBSTITUTE(TRIM(RIGHT(SUBSTITUTE(Reference!B622,"/",REPT(" ",100)),100)),"\",REPT(" ",100)),100))</f>
        <v/>
      </c>
      <c r="M622" s="4" t="str">
        <f t="shared" si="18"/>
        <v/>
      </c>
      <c r="N622" s="4" t="str">
        <f t="shared" si="19"/>
        <v/>
      </c>
    </row>
    <row r="623" spans="12:14" x14ac:dyDescent="0.3">
      <c r="L623" s="4" t="str">
        <f>TRIM(RIGHT(SUBSTITUTE(TRIM(RIGHT(SUBSTITUTE(Reference!B623,"/",REPT(" ",100)),100)),"\",REPT(" ",100)),100))</f>
        <v/>
      </c>
      <c r="M623" s="4" t="str">
        <f t="shared" si="18"/>
        <v/>
      </c>
      <c r="N623" s="4" t="str">
        <f t="shared" si="19"/>
        <v/>
      </c>
    </row>
    <row r="624" spans="12:14" x14ac:dyDescent="0.3">
      <c r="L624" s="4" t="str">
        <f>TRIM(RIGHT(SUBSTITUTE(TRIM(RIGHT(SUBSTITUTE(Reference!B624,"/",REPT(" ",100)),100)),"\",REPT(" ",100)),100))</f>
        <v/>
      </c>
      <c r="M624" s="4" t="str">
        <f t="shared" si="18"/>
        <v/>
      </c>
      <c r="N624" s="4" t="str">
        <f t="shared" si="19"/>
        <v/>
      </c>
    </row>
    <row r="625" spans="12:14" x14ac:dyDescent="0.3">
      <c r="L625" s="4" t="str">
        <f>TRIM(RIGHT(SUBSTITUTE(TRIM(RIGHT(SUBSTITUTE(Reference!B625,"/",REPT(" ",100)),100)),"\",REPT(" ",100)),100))</f>
        <v/>
      </c>
      <c r="M625" s="4" t="str">
        <f t="shared" si="18"/>
        <v/>
      </c>
      <c r="N625" s="4" t="str">
        <f t="shared" si="19"/>
        <v/>
      </c>
    </row>
    <row r="626" spans="12:14" x14ac:dyDescent="0.3">
      <c r="L626" s="4" t="str">
        <f>TRIM(RIGHT(SUBSTITUTE(TRIM(RIGHT(SUBSTITUTE(Reference!B626,"/",REPT(" ",100)),100)),"\",REPT(" ",100)),100))</f>
        <v/>
      </c>
      <c r="M626" s="4" t="str">
        <f t="shared" si="18"/>
        <v/>
      </c>
      <c r="N626" s="4" t="str">
        <f t="shared" si="19"/>
        <v/>
      </c>
    </row>
    <row r="627" spans="12:14" x14ac:dyDescent="0.3">
      <c r="L627" s="4" t="str">
        <f>TRIM(RIGHT(SUBSTITUTE(TRIM(RIGHT(SUBSTITUTE(Reference!B627,"/",REPT(" ",100)),100)),"\",REPT(" ",100)),100))</f>
        <v/>
      </c>
      <c r="M627" s="4" t="str">
        <f t="shared" si="18"/>
        <v/>
      </c>
      <c r="N627" s="4" t="str">
        <f t="shared" si="19"/>
        <v/>
      </c>
    </row>
    <row r="628" spans="12:14" x14ac:dyDescent="0.3">
      <c r="L628" s="4" t="str">
        <f>TRIM(RIGHT(SUBSTITUTE(TRIM(RIGHT(SUBSTITUTE(Reference!B628,"/",REPT(" ",100)),100)),"\",REPT(" ",100)),100))</f>
        <v/>
      </c>
      <c r="M628" s="4" t="str">
        <f t="shared" si="18"/>
        <v/>
      </c>
      <c r="N628" s="4" t="str">
        <f t="shared" si="19"/>
        <v/>
      </c>
    </row>
    <row r="629" spans="12:14" x14ac:dyDescent="0.3">
      <c r="L629" s="4" t="str">
        <f>TRIM(RIGHT(SUBSTITUTE(TRIM(RIGHT(SUBSTITUTE(Reference!B629,"/",REPT(" ",100)),100)),"\",REPT(" ",100)),100))</f>
        <v/>
      </c>
      <c r="M629" s="4" t="str">
        <f t="shared" si="18"/>
        <v/>
      </c>
      <c r="N629" s="4" t="str">
        <f t="shared" si="19"/>
        <v/>
      </c>
    </row>
    <row r="630" spans="12:14" x14ac:dyDescent="0.3">
      <c r="L630" s="4" t="str">
        <f>TRIM(RIGHT(SUBSTITUTE(TRIM(RIGHT(SUBSTITUTE(Reference!B630,"/",REPT(" ",100)),100)),"\",REPT(" ",100)),100))</f>
        <v/>
      </c>
      <c r="M630" s="4" t="str">
        <f t="shared" si="18"/>
        <v/>
      </c>
      <c r="N630" s="4" t="str">
        <f t="shared" si="19"/>
        <v/>
      </c>
    </row>
    <row r="631" spans="12:14" x14ac:dyDescent="0.3">
      <c r="L631" s="4" t="str">
        <f>TRIM(RIGHT(SUBSTITUTE(TRIM(RIGHT(SUBSTITUTE(Reference!B631,"/",REPT(" ",100)),100)),"\",REPT(" ",100)),100))</f>
        <v/>
      </c>
      <c r="M631" s="4" t="str">
        <f t="shared" si="18"/>
        <v/>
      </c>
      <c r="N631" s="4" t="str">
        <f t="shared" si="19"/>
        <v/>
      </c>
    </row>
    <row r="632" spans="12:14" x14ac:dyDescent="0.3">
      <c r="L632" s="4" t="str">
        <f>TRIM(RIGHT(SUBSTITUTE(TRIM(RIGHT(SUBSTITUTE(Reference!B632,"/",REPT(" ",100)),100)),"\",REPT(" ",100)),100))</f>
        <v/>
      </c>
      <c r="M632" s="4" t="str">
        <f t="shared" si="18"/>
        <v/>
      </c>
      <c r="N632" s="4" t="str">
        <f t="shared" si="19"/>
        <v/>
      </c>
    </row>
    <row r="633" spans="12:14" x14ac:dyDescent="0.3">
      <c r="L633" s="4" t="str">
        <f>TRIM(RIGHT(SUBSTITUTE(TRIM(RIGHT(SUBSTITUTE(Reference!B633,"/",REPT(" ",100)),100)),"\",REPT(" ",100)),100))</f>
        <v/>
      </c>
      <c r="M633" s="4" t="str">
        <f t="shared" si="18"/>
        <v/>
      </c>
      <c r="N633" s="4" t="str">
        <f t="shared" si="19"/>
        <v/>
      </c>
    </row>
    <row r="634" spans="12:14" x14ac:dyDescent="0.3">
      <c r="L634" s="4" t="str">
        <f>TRIM(RIGHT(SUBSTITUTE(TRIM(RIGHT(SUBSTITUTE(Reference!B634,"/",REPT(" ",100)),100)),"\",REPT(" ",100)),100))</f>
        <v/>
      </c>
      <c r="M634" s="4" t="str">
        <f t="shared" si="18"/>
        <v/>
      </c>
      <c r="N634" s="4" t="str">
        <f t="shared" si="19"/>
        <v/>
      </c>
    </row>
    <row r="635" spans="12:14" x14ac:dyDescent="0.3">
      <c r="L635" s="4" t="str">
        <f>TRIM(RIGHT(SUBSTITUTE(TRIM(RIGHT(SUBSTITUTE(Reference!B635,"/",REPT(" ",100)),100)),"\",REPT(" ",100)),100))</f>
        <v/>
      </c>
      <c r="M635" s="4" t="str">
        <f t="shared" si="18"/>
        <v/>
      </c>
      <c r="N635" s="4" t="str">
        <f t="shared" si="19"/>
        <v/>
      </c>
    </row>
    <row r="636" spans="12:14" x14ac:dyDescent="0.3">
      <c r="L636" s="4" t="str">
        <f>TRIM(RIGHT(SUBSTITUTE(TRIM(RIGHT(SUBSTITUTE(Reference!B636,"/",REPT(" ",100)),100)),"\",REPT(" ",100)),100))</f>
        <v/>
      </c>
      <c r="M636" s="4" t="str">
        <f t="shared" si="18"/>
        <v/>
      </c>
      <c r="N636" s="4" t="str">
        <f t="shared" si="19"/>
        <v/>
      </c>
    </row>
    <row r="637" spans="12:14" x14ac:dyDescent="0.3">
      <c r="L637" s="4" t="str">
        <f>TRIM(RIGHT(SUBSTITUTE(TRIM(RIGHT(SUBSTITUTE(Reference!B637,"/",REPT(" ",100)),100)),"\",REPT(" ",100)),100))</f>
        <v/>
      </c>
      <c r="M637" s="4" t="str">
        <f t="shared" si="18"/>
        <v/>
      </c>
      <c r="N637" s="4" t="str">
        <f t="shared" si="19"/>
        <v/>
      </c>
    </row>
    <row r="638" spans="12:14" x14ac:dyDescent="0.3">
      <c r="L638" s="4" t="str">
        <f>TRIM(RIGHT(SUBSTITUTE(TRIM(RIGHT(SUBSTITUTE(Reference!B638,"/",REPT(" ",100)),100)),"\",REPT(" ",100)),100))</f>
        <v/>
      </c>
      <c r="M638" s="4" t="str">
        <f t="shared" si="18"/>
        <v/>
      </c>
      <c r="N638" s="4" t="str">
        <f t="shared" si="19"/>
        <v/>
      </c>
    </row>
    <row r="639" spans="12:14" x14ac:dyDescent="0.3">
      <c r="L639" s="4" t="str">
        <f>TRIM(RIGHT(SUBSTITUTE(TRIM(RIGHT(SUBSTITUTE(Reference!B639,"/",REPT(" ",100)),100)),"\",REPT(" ",100)),100))</f>
        <v/>
      </c>
      <c r="M639" s="4" t="str">
        <f t="shared" si="18"/>
        <v/>
      </c>
      <c r="N639" s="4" t="str">
        <f t="shared" si="19"/>
        <v/>
      </c>
    </row>
    <row r="640" spans="12:14" x14ac:dyDescent="0.3">
      <c r="L640" s="4" t="str">
        <f>TRIM(RIGHT(SUBSTITUTE(TRIM(RIGHT(SUBSTITUTE(Reference!B640,"/",REPT(" ",100)),100)),"\",REPT(" ",100)),100))</f>
        <v/>
      </c>
      <c r="M640" s="4" t="str">
        <f t="shared" si="18"/>
        <v/>
      </c>
      <c r="N640" s="4" t="str">
        <f t="shared" si="19"/>
        <v/>
      </c>
    </row>
    <row r="641" spans="12:14" x14ac:dyDescent="0.3">
      <c r="L641" s="4" t="str">
        <f>TRIM(RIGHT(SUBSTITUTE(TRIM(RIGHT(SUBSTITUTE(Reference!B641,"/",REPT(" ",100)),100)),"\",REPT(" ",100)),100))</f>
        <v/>
      </c>
      <c r="M641" s="4" t="str">
        <f t="shared" si="18"/>
        <v/>
      </c>
      <c r="N641" s="4" t="str">
        <f t="shared" si="19"/>
        <v/>
      </c>
    </row>
    <row r="642" spans="12:14" x14ac:dyDescent="0.3">
      <c r="L642" s="4" t="str">
        <f>TRIM(RIGHT(SUBSTITUTE(TRIM(RIGHT(SUBSTITUTE(Reference!B642,"/",REPT(" ",100)),100)),"\",REPT(" ",100)),100))</f>
        <v/>
      </c>
      <c r="M642" s="4" t="str">
        <f t="shared" si="18"/>
        <v/>
      </c>
      <c r="N642" s="4" t="str">
        <f t="shared" si="19"/>
        <v/>
      </c>
    </row>
    <row r="643" spans="12:14" x14ac:dyDescent="0.3">
      <c r="L643" s="4" t="str">
        <f>TRIM(RIGHT(SUBSTITUTE(TRIM(RIGHT(SUBSTITUTE(Reference!B643,"/",REPT(" ",100)),100)),"\",REPT(" ",100)),100))</f>
        <v/>
      </c>
      <c r="M643" s="4" t="str">
        <f t="shared" si="18"/>
        <v/>
      </c>
      <c r="N643" s="4" t="str">
        <f t="shared" si="19"/>
        <v/>
      </c>
    </row>
    <row r="644" spans="12:14" x14ac:dyDescent="0.3">
      <c r="L644" s="4" t="str">
        <f>TRIM(RIGHT(SUBSTITUTE(TRIM(RIGHT(SUBSTITUTE(Reference!B644,"/",REPT(" ",100)),100)),"\",REPT(" ",100)),100))</f>
        <v/>
      </c>
      <c r="M644" s="4" t="str">
        <f t="shared" si="18"/>
        <v/>
      </c>
      <c r="N644" s="4" t="str">
        <f t="shared" si="19"/>
        <v/>
      </c>
    </row>
    <row r="645" spans="12:14" x14ac:dyDescent="0.3">
      <c r="L645" s="4" t="str">
        <f>TRIM(RIGHT(SUBSTITUTE(TRIM(RIGHT(SUBSTITUTE(Reference!B645,"/",REPT(" ",100)),100)),"\",REPT(" ",100)),100))</f>
        <v/>
      </c>
      <c r="M645" s="4" t="str">
        <f t="shared" ref="M645:M708" si="20">TRIM(LEFT(SUBSTITUTE(L645,".",REPT(" ",100)),100))</f>
        <v/>
      </c>
      <c r="N645" s="4" t="str">
        <f t="shared" ref="N645:N708" si="21">M645</f>
        <v/>
      </c>
    </row>
    <row r="646" spans="12:14" x14ac:dyDescent="0.3">
      <c r="L646" s="4" t="str">
        <f>TRIM(RIGHT(SUBSTITUTE(TRIM(RIGHT(SUBSTITUTE(Reference!B646,"/",REPT(" ",100)),100)),"\",REPT(" ",100)),100))</f>
        <v/>
      </c>
      <c r="M646" s="4" t="str">
        <f t="shared" si="20"/>
        <v/>
      </c>
      <c r="N646" s="4" t="str">
        <f t="shared" si="21"/>
        <v/>
      </c>
    </row>
    <row r="647" spans="12:14" x14ac:dyDescent="0.3">
      <c r="L647" s="4" t="str">
        <f>TRIM(RIGHT(SUBSTITUTE(TRIM(RIGHT(SUBSTITUTE(Reference!B647,"/",REPT(" ",100)),100)),"\",REPT(" ",100)),100))</f>
        <v/>
      </c>
      <c r="M647" s="4" t="str">
        <f t="shared" si="20"/>
        <v/>
      </c>
      <c r="N647" s="4" t="str">
        <f t="shared" si="21"/>
        <v/>
      </c>
    </row>
    <row r="648" spans="12:14" x14ac:dyDescent="0.3">
      <c r="L648" s="4" t="str">
        <f>TRIM(RIGHT(SUBSTITUTE(TRIM(RIGHT(SUBSTITUTE(Reference!B648,"/",REPT(" ",100)),100)),"\",REPT(" ",100)),100))</f>
        <v/>
      </c>
      <c r="M648" s="4" t="str">
        <f t="shared" si="20"/>
        <v/>
      </c>
      <c r="N648" s="4" t="str">
        <f t="shared" si="21"/>
        <v/>
      </c>
    </row>
    <row r="649" spans="12:14" x14ac:dyDescent="0.3">
      <c r="L649" s="4" t="str">
        <f>TRIM(RIGHT(SUBSTITUTE(TRIM(RIGHT(SUBSTITUTE(Reference!B649,"/",REPT(" ",100)),100)),"\",REPT(" ",100)),100))</f>
        <v/>
      </c>
      <c r="M649" s="4" t="str">
        <f t="shared" si="20"/>
        <v/>
      </c>
      <c r="N649" s="4" t="str">
        <f t="shared" si="21"/>
        <v/>
      </c>
    </row>
    <row r="650" spans="12:14" x14ac:dyDescent="0.3">
      <c r="L650" s="4" t="str">
        <f>TRIM(RIGHT(SUBSTITUTE(TRIM(RIGHT(SUBSTITUTE(Reference!B650,"/",REPT(" ",100)),100)),"\",REPT(" ",100)),100))</f>
        <v/>
      </c>
      <c r="M650" s="4" t="str">
        <f t="shared" si="20"/>
        <v/>
      </c>
      <c r="N650" s="4" t="str">
        <f t="shared" si="21"/>
        <v/>
      </c>
    </row>
    <row r="651" spans="12:14" x14ac:dyDescent="0.3">
      <c r="L651" s="4" t="str">
        <f>TRIM(RIGHT(SUBSTITUTE(TRIM(RIGHT(SUBSTITUTE(Reference!B651,"/",REPT(" ",100)),100)),"\",REPT(" ",100)),100))</f>
        <v/>
      </c>
      <c r="M651" s="4" t="str">
        <f t="shared" si="20"/>
        <v/>
      </c>
      <c r="N651" s="4" t="str">
        <f t="shared" si="21"/>
        <v/>
      </c>
    </row>
    <row r="652" spans="12:14" x14ac:dyDescent="0.3">
      <c r="L652" s="4" t="str">
        <f>TRIM(RIGHT(SUBSTITUTE(TRIM(RIGHT(SUBSTITUTE(Reference!B652,"/",REPT(" ",100)),100)),"\",REPT(" ",100)),100))</f>
        <v/>
      </c>
      <c r="M652" s="4" t="str">
        <f t="shared" si="20"/>
        <v/>
      </c>
      <c r="N652" s="4" t="str">
        <f t="shared" si="21"/>
        <v/>
      </c>
    </row>
    <row r="653" spans="12:14" x14ac:dyDescent="0.3">
      <c r="L653" s="4" t="str">
        <f>TRIM(RIGHT(SUBSTITUTE(TRIM(RIGHT(SUBSTITUTE(Reference!B653,"/",REPT(" ",100)),100)),"\",REPT(" ",100)),100))</f>
        <v/>
      </c>
      <c r="M653" s="4" t="str">
        <f t="shared" si="20"/>
        <v/>
      </c>
      <c r="N653" s="4" t="str">
        <f t="shared" si="21"/>
        <v/>
      </c>
    </row>
    <row r="654" spans="12:14" x14ac:dyDescent="0.3">
      <c r="L654" s="4" t="str">
        <f>TRIM(RIGHT(SUBSTITUTE(TRIM(RIGHT(SUBSTITUTE(Reference!B654,"/",REPT(" ",100)),100)),"\",REPT(" ",100)),100))</f>
        <v/>
      </c>
      <c r="M654" s="4" t="str">
        <f t="shared" si="20"/>
        <v/>
      </c>
      <c r="N654" s="4" t="str">
        <f t="shared" si="21"/>
        <v/>
      </c>
    </row>
    <row r="655" spans="12:14" x14ac:dyDescent="0.3">
      <c r="L655" s="4" t="str">
        <f>TRIM(RIGHT(SUBSTITUTE(TRIM(RIGHT(SUBSTITUTE(Reference!B655,"/",REPT(" ",100)),100)),"\",REPT(" ",100)),100))</f>
        <v/>
      </c>
      <c r="M655" s="4" t="str">
        <f t="shared" si="20"/>
        <v/>
      </c>
      <c r="N655" s="4" t="str">
        <f t="shared" si="21"/>
        <v/>
      </c>
    </row>
    <row r="656" spans="12:14" x14ac:dyDescent="0.3">
      <c r="L656" s="4" t="str">
        <f>TRIM(RIGHT(SUBSTITUTE(TRIM(RIGHT(SUBSTITUTE(Reference!B656,"/",REPT(" ",100)),100)),"\",REPT(" ",100)),100))</f>
        <v/>
      </c>
      <c r="M656" s="4" t="str">
        <f t="shared" si="20"/>
        <v/>
      </c>
      <c r="N656" s="4" t="str">
        <f t="shared" si="21"/>
        <v/>
      </c>
    </row>
    <row r="657" spans="12:14" x14ac:dyDescent="0.3">
      <c r="L657" s="4" t="str">
        <f>TRIM(RIGHT(SUBSTITUTE(TRIM(RIGHT(SUBSTITUTE(Reference!B657,"/",REPT(" ",100)),100)),"\",REPT(" ",100)),100))</f>
        <v/>
      </c>
      <c r="M657" s="4" t="str">
        <f t="shared" si="20"/>
        <v/>
      </c>
      <c r="N657" s="4" t="str">
        <f t="shared" si="21"/>
        <v/>
      </c>
    </row>
    <row r="658" spans="12:14" x14ac:dyDescent="0.3">
      <c r="L658" s="4" t="str">
        <f>TRIM(RIGHT(SUBSTITUTE(TRIM(RIGHT(SUBSTITUTE(Reference!B658,"/",REPT(" ",100)),100)),"\",REPT(" ",100)),100))</f>
        <v/>
      </c>
      <c r="M658" s="4" t="str">
        <f t="shared" si="20"/>
        <v/>
      </c>
      <c r="N658" s="4" t="str">
        <f t="shared" si="21"/>
        <v/>
      </c>
    </row>
    <row r="659" spans="12:14" x14ac:dyDescent="0.3">
      <c r="L659" s="4" t="str">
        <f>TRIM(RIGHT(SUBSTITUTE(TRIM(RIGHT(SUBSTITUTE(Reference!B659,"/",REPT(" ",100)),100)),"\",REPT(" ",100)),100))</f>
        <v/>
      </c>
      <c r="M659" s="4" t="str">
        <f t="shared" si="20"/>
        <v/>
      </c>
      <c r="N659" s="4" t="str">
        <f t="shared" si="21"/>
        <v/>
      </c>
    </row>
    <row r="660" spans="12:14" x14ac:dyDescent="0.3">
      <c r="L660" s="4" t="str">
        <f>TRIM(RIGHT(SUBSTITUTE(TRIM(RIGHT(SUBSTITUTE(Reference!B660,"/",REPT(" ",100)),100)),"\",REPT(" ",100)),100))</f>
        <v/>
      </c>
      <c r="M660" s="4" t="str">
        <f t="shared" si="20"/>
        <v/>
      </c>
      <c r="N660" s="4" t="str">
        <f t="shared" si="21"/>
        <v/>
      </c>
    </row>
    <row r="661" spans="12:14" x14ac:dyDescent="0.3">
      <c r="L661" s="4" t="str">
        <f>TRIM(RIGHT(SUBSTITUTE(TRIM(RIGHT(SUBSTITUTE(Reference!B661,"/",REPT(" ",100)),100)),"\",REPT(" ",100)),100))</f>
        <v/>
      </c>
      <c r="M661" s="4" t="str">
        <f t="shared" si="20"/>
        <v/>
      </c>
      <c r="N661" s="4" t="str">
        <f t="shared" si="21"/>
        <v/>
      </c>
    </row>
    <row r="662" spans="12:14" x14ac:dyDescent="0.3">
      <c r="L662" s="4" t="str">
        <f>TRIM(RIGHT(SUBSTITUTE(TRIM(RIGHT(SUBSTITUTE(Reference!B662,"/",REPT(" ",100)),100)),"\",REPT(" ",100)),100))</f>
        <v/>
      </c>
      <c r="M662" s="4" t="str">
        <f t="shared" si="20"/>
        <v/>
      </c>
      <c r="N662" s="4" t="str">
        <f t="shared" si="21"/>
        <v/>
      </c>
    </row>
    <row r="663" spans="12:14" x14ac:dyDescent="0.3">
      <c r="L663" s="4" t="str">
        <f>TRIM(RIGHT(SUBSTITUTE(TRIM(RIGHT(SUBSTITUTE(Reference!B663,"/",REPT(" ",100)),100)),"\",REPT(" ",100)),100))</f>
        <v/>
      </c>
      <c r="M663" s="4" t="str">
        <f t="shared" si="20"/>
        <v/>
      </c>
      <c r="N663" s="4" t="str">
        <f t="shared" si="21"/>
        <v/>
      </c>
    </row>
    <row r="664" spans="12:14" x14ac:dyDescent="0.3">
      <c r="L664" s="4" t="str">
        <f>TRIM(RIGHT(SUBSTITUTE(TRIM(RIGHT(SUBSTITUTE(Reference!B664,"/",REPT(" ",100)),100)),"\",REPT(" ",100)),100))</f>
        <v/>
      </c>
      <c r="M664" s="4" t="str">
        <f t="shared" si="20"/>
        <v/>
      </c>
      <c r="N664" s="4" t="str">
        <f t="shared" si="21"/>
        <v/>
      </c>
    </row>
    <row r="665" spans="12:14" x14ac:dyDescent="0.3">
      <c r="L665" s="4" t="str">
        <f>TRIM(RIGHT(SUBSTITUTE(TRIM(RIGHT(SUBSTITUTE(Reference!B665,"/",REPT(" ",100)),100)),"\",REPT(" ",100)),100))</f>
        <v/>
      </c>
      <c r="M665" s="4" t="str">
        <f t="shared" si="20"/>
        <v/>
      </c>
      <c r="N665" s="4" t="str">
        <f t="shared" si="21"/>
        <v/>
      </c>
    </row>
    <row r="666" spans="12:14" x14ac:dyDescent="0.3">
      <c r="L666" s="4" t="str">
        <f>TRIM(RIGHT(SUBSTITUTE(TRIM(RIGHT(SUBSTITUTE(Reference!B666,"/",REPT(" ",100)),100)),"\",REPT(" ",100)),100))</f>
        <v/>
      </c>
      <c r="M666" s="4" t="str">
        <f t="shared" si="20"/>
        <v/>
      </c>
      <c r="N666" s="4" t="str">
        <f t="shared" si="21"/>
        <v/>
      </c>
    </row>
    <row r="667" spans="12:14" x14ac:dyDescent="0.3">
      <c r="L667" s="4" t="str">
        <f>TRIM(RIGHT(SUBSTITUTE(TRIM(RIGHT(SUBSTITUTE(Reference!B667,"/",REPT(" ",100)),100)),"\",REPT(" ",100)),100))</f>
        <v/>
      </c>
      <c r="M667" s="4" t="str">
        <f t="shared" si="20"/>
        <v/>
      </c>
      <c r="N667" s="4" t="str">
        <f t="shared" si="21"/>
        <v/>
      </c>
    </row>
    <row r="668" spans="12:14" x14ac:dyDescent="0.3">
      <c r="L668" s="4" t="str">
        <f>TRIM(RIGHT(SUBSTITUTE(TRIM(RIGHT(SUBSTITUTE(Reference!B668,"/",REPT(" ",100)),100)),"\",REPT(" ",100)),100))</f>
        <v/>
      </c>
      <c r="M668" s="4" t="str">
        <f t="shared" si="20"/>
        <v/>
      </c>
      <c r="N668" s="4" t="str">
        <f t="shared" si="21"/>
        <v/>
      </c>
    </row>
    <row r="669" spans="12:14" x14ac:dyDescent="0.3">
      <c r="L669" s="4" t="str">
        <f>TRIM(RIGHT(SUBSTITUTE(TRIM(RIGHT(SUBSTITUTE(Reference!B669,"/",REPT(" ",100)),100)),"\",REPT(" ",100)),100))</f>
        <v/>
      </c>
      <c r="M669" s="4" t="str">
        <f t="shared" si="20"/>
        <v/>
      </c>
      <c r="N669" s="4" t="str">
        <f t="shared" si="21"/>
        <v/>
      </c>
    </row>
    <row r="670" spans="12:14" x14ac:dyDescent="0.3">
      <c r="L670" s="4" t="str">
        <f>TRIM(RIGHT(SUBSTITUTE(TRIM(RIGHT(SUBSTITUTE(Reference!B670,"/",REPT(" ",100)),100)),"\",REPT(" ",100)),100))</f>
        <v/>
      </c>
      <c r="M670" s="4" t="str">
        <f t="shared" si="20"/>
        <v/>
      </c>
      <c r="N670" s="4" t="str">
        <f t="shared" si="21"/>
        <v/>
      </c>
    </row>
    <row r="671" spans="12:14" x14ac:dyDescent="0.3">
      <c r="L671" s="4" t="str">
        <f>TRIM(RIGHT(SUBSTITUTE(TRIM(RIGHT(SUBSTITUTE(Reference!B671,"/",REPT(" ",100)),100)),"\",REPT(" ",100)),100))</f>
        <v/>
      </c>
      <c r="M671" s="4" t="str">
        <f t="shared" si="20"/>
        <v/>
      </c>
      <c r="N671" s="4" t="str">
        <f t="shared" si="21"/>
        <v/>
      </c>
    </row>
    <row r="672" spans="12:14" x14ac:dyDescent="0.3">
      <c r="L672" s="4" t="str">
        <f>TRIM(RIGHT(SUBSTITUTE(TRIM(RIGHT(SUBSTITUTE(Reference!B672,"/",REPT(" ",100)),100)),"\",REPT(" ",100)),100))</f>
        <v/>
      </c>
      <c r="M672" s="4" t="str">
        <f t="shared" si="20"/>
        <v/>
      </c>
      <c r="N672" s="4" t="str">
        <f t="shared" si="21"/>
        <v/>
      </c>
    </row>
    <row r="673" spans="12:14" x14ac:dyDescent="0.3">
      <c r="L673" s="4" t="str">
        <f>TRIM(RIGHT(SUBSTITUTE(TRIM(RIGHT(SUBSTITUTE(Reference!B673,"/",REPT(" ",100)),100)),"\",REPT(" ",100)),100))</f>
        <v/>
      </c>
      <c r="M673" s="4" t="str">
        <f t="shared" si="20"/>
        <v/>
      </c>
      <c r="N673" s="4" t="str">
        <f t="shared" si="21"/>
        <v/>
      </c>
    </row>
    <row r="674" spans="12:14" x14ac:dyDescent="0.3">
      <c r="L674" s="4" t="str">
        <f>TRIM(RIGHT(SUBSTITUTE(TRIM(RIGHT(SUBSTITUTE(Reference!B674,"/",REPT(" ",100)),100)),"\",REPT(" ",100)),100))</f>
        <v/>
      </c>
      <c r="M674" s="4" t="str">
        <f t="shared" si="20"/>
        <v/>
      </c>
      <c r="N674" s="4" t="str">
        <f t="shared" si="21"/>
        <v/>
      </c>
    </row>
    <row r="675" spans="12:14" x14ac:dyDescent="0.3">
      <c r="L675" s="4" t="str">
        <f>TRIM(RIGHT(SUBSTITUTE(TRIM(RIGHT(SUBSTITUTE(Reference!B675,"/",REPT(" ",100)),100)),"\",REPT(" ",100)),100))</f>
        <v/>
      </c>
      <c r="M675" s="4" t="str">
        <f t="shared" si="20"/>
        <v/>
      </c>
      <c r="N675" s="4" t="str">
        <f t="shared" si="21"/>
        <v/>
      </c>
    </row>
    <row r="676" spans="12:14" x14ac:dyDescent="0.3">
      <c r="L676" s="4" t="str">
        <f>TRIM(RIGHT(SUBSTITUTE(TRIM(RIGHT(SUBSTITUTE(Reference!B676,"/",REPT(" ",100)),100)),"\",REPT(" ",100)),100))</f>
        <v/>
      </c>
      <c r="M676" s="4" t="str">
        <f t="shared" si="20"/>
        <v/>
      </c>
      <c r="N676" s="4" t="str">
        <f t="shared" si="21"/>
        <v/>
      </c>
    </row>
    <row r="677" spans="12:14" x14ac:dyDescent="0.3">
      <c r="L677" s="4" t="str">
        <f>TRIM(RIGHT(SUBSTITUTE(TRIM(RIGHT(SUBSTITUTE(Reference!B677,"/",REPT(" ",100)),100)),"\",REPT(" ",100)),100))</f>
        <v/>
      </c>
      <c r="M677" s="4" t="str">
        <f t="shared" si="20"/>
        <v/>
      </c>
      <c r="N677" s="4" t="str">
        <f t="shared" si="21"/>
        <v/>
      </c>
    </row>
    <row r="678" spans="12:14" x14ac:dyDescent="0.3">
      <c r="L678" s="4" t="str">
        <f>TRIM(RIGHT(SUBSTITUTE(TRIM(RIGHT(SUBSTITUTE(Reference!B678,"/",REPT(" ",100)),100)),"\",REPT(" ",100)),100))</f>
        <v/>
      </c>
      <c r="M678" s="4" t="str">
        <f t="shared" si="20"/>
        <v/>
      </c>
      <c r="N678" s="4" t="str">
        <f t="shared" si="21"/>
        <v/>
      </c>
    </row>
    <row r="679" spans="12:14" x14ac:dyDescent="0.3">
      <c r="L679" s="4" t="str">
        <f>TRIM(RIGHT(SUBSTITUTE(TRIM(RIGHT(SUBSTITUTE(Reference!B679,"/",REPT(" ",100)),100)),"\",REPT(" ",100)),100))</f>
        <v/>
      </c>
      <c r="M679" s="4" t="str">
        <f t="shared" si="20"/>
        <v/>
      </c>
      <c r="N679" s="4" t="str">
        <f t="shared" si="21"/>
        <v/>
      </c>
    </row>
    <row r="680" spans="12:14" x14ac:dyDescent="0.3">
      <c r="L680" s="4" t="str">
        <f>TRIM(RIGHT(SUBSTITUTE(TRIM(RIGHT(SUBSTITUTE(Reference!B680,"/",REPT(" ",100)),100)),"\",REPT(" ",100)),100))</f>
        <v/>
      </c>
      <c r="M680" s="4" t="str">
        <f t="shared" si="20"/>
        <v/>
      </c>
      <c r="N680" s="4" t="str">
        <f t="shared" si="21"/>
        <v/>
      </c>
    </row>
    <row r="681" spans="12:14" x14ac:dyDescent="0.3">
      <c r="L681" s="4" t="str">
        <f>TRIM(RIGHT(SUBSTITUTE(TRIM(RIGHT(SUBSTITUTE(Reference!B681,"/",REPT(" ",100)),100)),"\",REPT(" ",100)),100))</f>
        <v/>
      </c>
      <c r="M681" s="4" t="str">
        <f t="shared" si="20"/>
        <v/>
      </c>
      <c r="N681" s="4" t="str">
        <f t="shared" si="21"/>
        <v/>
      </c>
    </row>
    <row r="682" spans="12:14" x14ac:dyDescent="0.3">
      <c r="L682" s="4" t="str">
        <f>TRIM(RIGHT(SUBSTITUTE(TRIM(RIGHT(SUBSTITUTE(Reference!B682,"/",REPT(" ",100)),100)),"\",REPT(" ",100)),100))</f>
        <v/>
      </c>
      <c r="M682" s="4" t="str">
        <f t="shared" si="20"/>
        <v/>
      </c>
      <c r="N682" s="4" t="str">
        <f t="shared" si="21"/>
        <v/>
      </c>
    </row>
    <row r="683" spans="12:14" x14ac:dyDescent="0.3">
      <c r="L683" s="4" t="str">
        <f>TRIM(RIGHT(SUBSTITUTE(TRIM(RIGHT(SUBSTITUTE(Reference!B683,"/",REPT(" ",100)),100)),"\",REPT(" ",100)),100))</f>
        <v/>
      </c>
      <c r="M683" s="4" t="str">
        <f t="shared" si="20"/>
        <v/>
      </c>
      <c r="N683" s="4" t="str">
        <f t="shared" si="21"/>
        <v/>
      </c>
    </row>
    <row r="684" spans="12:14" x14ac:dyDescent="0.3">
      <c r="L684" s="4" t="str">
        <f>TRIM(RIGHT(SUBSTITUTE(TRIM(RIGHT(SUBSTITUTE(Reference!B684,"/",REPT(" ",100)),100)),"\",REPT(" ",100)),100))</f>
        <v/>
      </c>
      <c r="M684" s="4" t="str">
        <f t="shared" si="20"/>
        <v/>
      </c>
      <c r="N684" s="4" t="str">
        <f t="shared" si="21"/>
        <v/>
      </c>
    </row>
    <row r="685" spans="12:14" x14ac:dyDescent="0.3">
      <c r="L685" s="4" t="str">
        <f>TRIM(RIGHT(SUBSTITUTE(TRIM(RIGHT(SUBSTITUTE(Reference!B685,"/",REPT(" ",100)),100)),"\",REPT(" ",100)),100))</f>
        <v/>
      </c>
      <c r="M685" s="4" t="str">
        <f t="shared" si="20"/>
        <v/>
      </c>
      <c r="N685" s="4" t="str">
        <f t="shared" si="21"/>
        <v/>
      </c>
    </row>
    <row r="686" spans="12:14" x14ac:dyDescent="0.3">
      <c r="L686" s="4" t="str">
        <f>TRIM(RIGHT(SUBSTITUTE(TRIM(RIGHT(SUBSTITUTE(Reference!B686,"/",REPT(" ",100)),100)),"\",REPT(" ",100)),100))</f>
        <v/>
      </c>
      <c r="M686" s="4" t="str">
        <f t="shared" si="20"/>
        <v/>
      </c>
      <c r="N686" s="4" t="str">
        <f t="shared" si="21"/>
        <v/>
      </c>
    </row>
    <row r="687" spans="12:14" x14ac:dyDescent="0.3">
      <c r="L687" s="4" t="str">
        <f>TRIM(RIGHT(SUBSTITUTE(TRIM(RIGHT(SUBSTITUTE(Reference!B687,"/",REPT(" ",100)),100)),"\",REPT(" ",100)),100))</f>
        <v/>
      </c>
      <c r="M687" s="4" t="str">
        <f t="shared" si="20"/>
        <v/>
      </c>
      <c r="N687" s="4" t="str">
        <f t="shared" si="21"/>
        <v/>
      </c>
    </row>
    <row r="688" spans="12:14" x14ac:dyDescent="0.3">
      <c r="L688" s="4" t="str">
        <f>TRIM(RIGHT(SUBSTITUTE(TRIM(RIGHT(SUBSTITUTE(Reference!B688,"/",REPT(" ",100)),100)),"\",REPT(" ",100)),100))</f>
        <v/>
      </c>
      <c r="M688" s="4" t="str">
        <f t="shared" si="20"/>
        <v/>
      </c>
      <c r="N688" s="4" t="str">
        <f t="shared" si="21"/>
        <v/>
      </c>
    </row>
    <row r="689" spans="12:14" x14ac:dyDescent="0.3">
      <c r="L689" s="4" t="str">
        <f>TRIM(RIGHT(SUBSTITUTE(TRIM(RIGHT(SUBSTITUTE(Reference!B689,"/",REPT(" ",100)),100)),"\",REPT(" ",100)),100))</f>
        <v/>
      </c>
      <c r="M689" s="4" t="str">
        <f t="shared" si="20"/>
        <v/>
      </c>
      <c r="N689" s="4" t="str">
        <f t="shared" si="21"/>
        <v/>
      </c>
    </row>
    <row r="690" spans="12:14" x14ac:dyDescent="0.3">
      <c r="L690" s="4" t="str">
        <f>TRIM(RIGHT(SUBSTITUTE(TRIM(RIGHT(SUBSTITUTE(Reference!B690,"/",REPT(" ",100)),100)),"\",REPT(" ",100)),100))</f>
        <v/>
      </c>
      <c r="M690" s="4" t="str">
        <f t="shared" si="20"/>
        <v/>
      </c>
      <c r="N690" s="4" t="str">
        <f t="shared" si="21"/>
        <v/>
      </c>
    </row>
    <row r="691" spans="12:14" x14ac:dyDescent="0.3">
      <c r="L691" s="4" t="str">
        <f>TRIM(RIGHT(SUBSTITUTE(TRIM(RIGHT(SUBSTITUTE(Reference!B691,"/",REPT(" ",100)),100)),"\",REPT(" ",100)),100))</f>
        <v/>
      </c>
      <c r="M691" s="4" t="str">
        <f t="shared" si="20"/>
        <v/>
      </c>
      <c r="N691" s="4" t="str">
        <f t="shared" si="21"/>
        <v/>
      </c>
    </row>
    <row r="692" spans="12:14" x14ac:dyDescent="0.3">
      <c r="L692" s="4" t="str">
        <f>TRIM(RIGHT(SUBSTITUTE(TRIM(RIGHT(SUBSTITUTE(Reference!B692,"/",REPT(" ",100)),100)),"\",REPT(" ",100)),100))</f>
        <v/>
      </c>
      <c r="M692" s="4" t="str">
        <f t="shared" si="20"/>
        <v/>
      </c>
      <c r="N692" s="4" t="str">
        <f t="shared" si="21"/>
        <v/>
      </c>
    </row>
    <row r="693" spans="12:14" x14ac:dyDescent="0.3">
      <c r="L693" s="4" t="str">
        <f>TRIM(RIGHT(SUBSTITUTE(TRIM(RIGHT(SUBSTITUTE(Reference!B693,"/",REPT(" ",100)),100)),"\",REPT(" ",100)),100))</f>
        <v/>
      </c>
      <c r="M693" s="4" t="str">
        <f t="shared" si="20"/>
        <v/>
      </c>
      <c r="N693" s="4" t="str">
        <f t="shared" si="21"/>
        <v/>
      </c>
    </row>
    <row r="694" spans="12:14" x14ac:dyDescent="0.3">
      <c r="L694" s="4" t="str">
        <f>TRIM(RIGHT(SUBSTITUTE(TRIM(RIGHT(SUBSTITUTE(Reference!B694,"/",REPT(" ",100)),100)),"\",REPT(" ",100)),100))</f>
        <v/>
      </c>
      <c r="M694" s="4" t="str">
        <f t="shared" si="20"/>
        <v/>
      </c>
      <c r="N694" s="4" t="str">
        <f t="shared" si="21"/>
        <v/>
      </c>
    </row>
    <row r="695" spans="12:14" x14ac:dyDescent="0.3">
      <c r="L695" s="4" t="str">
        <f>TRIM(RIGHT(SUBSTITUTE(TRIM(RIGHT(SUBSTITUTE(Reference!B695,"/",REPT(" ",100)),100)),"\",REPT(" ",100)),100))</f>
        <v/>
      </c>
      <c r="M695" s="4" t="str">
        <f t="shared" si="20"/>
        <v/>
      </c>
      <c r="N695" s="4" t="str">
        <f t="shared" si="21"/>
        <v/>
      </c>
    </row>
    <row r="696" spans="12:14" x14ac:dyDescent="0.3">
      <c r="L696" s="4" t="str">
        <f>TRIM(RIGHT(SUBSTITUTE(TRIM(RIGHT(SUBSTITUTE(Reference!B696,"/",REPT(" ",100)),100)),"\",REPT(" ",100)),100))</f>
        <v/>
      </c>
      <c r="M696" s="4" t="str">
        <f t="shared" si="20"/>
        <v/>
      </c>
      <c r="N696" s="4" t="str">
        <f t="shared" si="21"/>
        <v/>
      </c>
    </row>
    <row r="697" spans="12:14" x14ac:dyDescent="0.3">
      <c r="L697" s="4" t="str">
        <f>TRIM(RIGHT(SUBSTITUTE(TRIM(RIGHT(SUBSTITUTE(Reference!B697,"/",REPT(" ",100)),100)),"\",REPT(" ",100)),100))</f>
        <v/>
      </c>
      <c r="M697" s="4" t="str">
        <f t="shared" si="20"/>
        <v/>
      </c>
      <c r="N697" s="4" t="str">
        <f t="shared" si="21"/>
        <v/>
      </c>
    </row>
    <row r="698" spans="12:14" x14ac:dyDescent="0.3">
      <c r="L698" s="4" t="str">
        <f>TRIM(RIGHT(SUBSTITUTE(TRIM(RIGHT(SUBSTITUTE(Reference!B698,"/",REPT(" ",100)),100)),"\",REPT(" ",100)),100))</f>
        <v/>
      </c>
      <c r="M698" s="4" t="str">
        <f t="shared" si="20"/>
        <v/>
      </c>
      <c r="N698" s="4" t="str">
        <f t="shared" si="21"/>
        <v/>
      </c>
    </row>
    <row r="699" spans="12:14" x14ac:dyDescent="0.3">
      <c r="L699" s="4" t="str">
        <f>TRIM(RIGHT(SUBSTITUTE(TRIM(RIGHT(SUBSTITUTE(Reference!B699,"/",REPT(" ",100)),100)),"\",REPT(" ",100)),100))</f>
        <v/>
      </c>
      <c r="M699" s="4" t="str">
        <f t="shared" si="20"/>
        <v/>
      </c>
      <c r="N699" s="4" t="str">
        <f t="shared" si="21"/>
        <v/>
      </c>
    </row>
    <row r="700" spans="12:14" x14ac:dyDescent="0.3">
      <c r="L700" s="4" t="str">
        <f>TRIM(RIGHT(SUBSTITUTE(TRIM(RIGHT(SUBSTITUTE(Reference!B700,"/",REPT(" ",100)),100)),"\",REPT(" ",100)),100))</f>
        <v/>
      </c>
      <c r="M700" s="4" t="str">
        <f t="shared" si="20"/>
        <v/>
      </c>
      <c r="N700" s="4" t="str">
        <f t="shared" si="21"/>
        <v/>
      </c>
    </row>
    <row r="701" spans="12:14" x14ac:dyDescent="0.3">
      <c r="L701" s="4" t="str">
        <f>TRIM(RIGHT(SUBSTITUTE(TRIM(RIGHT(SUBSTITUTE(Reference!B701,"/",REPT(" ",100)),100)),"\",REPT(" ",100)),100))</f>
        <v/>
      </c>
      <c r="M701" s="4" t="str">
        <f t="shared" si="20"/>
        <v/>
      </c>
      <c r="N701" s="4" t="str">
        <f t="shared" si="21"/>
        <v/>
      </c>
    </row>
    <row r="702" spans="12:14" x14ac:dyDescent="0.3">
      <c r="L702" s="4" t="str">
        <f>TRIM(RIGHT(SUBSTITUTE(TRIM(RIGHT(SUBSTITUTE(Reference!B702,"/",REPT(" ",100)),100)),"\",REPT(" ",100)),100))</f>
        <v/>
      </c>
      <c r="M702" s="4" t="str">
        <f t="shared" si="20"/>
        <v/>
      </c>
      <c r="N702" s="4" t="str">
        <f t="shared" si="21"/>
        <v/>
      </c>
    </row>
    <row r="703" spans="12:14" x14ac:dyDescent="0.3">
      <c r="L703" s="4" t="str">
        <f>TRIM(RIGHT(SUBSTITUTE(TRIM(RIGHT(SUBSTITUTE(Reference!B703,"/",REPT(" ",100)),100)),"\",REPT(" ",100)),100))</f>
        <v/>
      </c>
      <c r="M703" s="4" t="str">
        <f t="shared" si="20"/>
        <v/>
      </c>
      <c r="N703" s="4" t="str">
        <f t="shared" si="21"/>
        <v/>
      </c>
    </row>
    <row r="704" spans="12:14" x14ac:dyDescent="0.3">
      <c r="L704" s="4" t="str">
        <f>TRIM(RIGHT(SUBSTITUTE(TRIM(RIGHT(SUBSTITUTE(Reference!B704,"/",REPT(" ",100)),100)),"\",REPT(" ",100)),100))</f>
        <v/>
      </c>
      <c r="M704" s="4" t="str">
        <f t="shared" si="20"/>
        <v/>
      </c>
      <c r="N704" s="4" t="str">
        <f t="shared" si="21"/>
        <v/>
      </c>
    </row>
    <row r="705" spans="12:14" x14ac:dyDescent="0.3">
      <c r="L705" s="4" t="str">
        <f>TRIM(RIGHT(SUBSTITUTE(TRIM(RIGHT(SUBSTITUTE(Reference!B705,"/",REPT(" ",100)),100)),"\",REPT(" ",100)),100))</f>
        <v/>
      </c>
      <c r="M705" s="4" t="str">
        <f t="shared" si="20"/>
        <v/>
      </c>
      <c r="N705" s="4" t="str">
        <f t="shared" si="21"/>
        <v/>
      </c>
    </row>
    <row r="706" spans="12:14" x14ac:dyDescent="0.3">
      <c r="L706" s="4" t="str">
        <f>TRIM(RIGHT(SUBSTITUTE(TRIM(RIGHT(SUBSTITUTE(Reference!B706,"/",REPT(" ",100)),100)),"\",REPT(" ",100)),100))</f>
        <v/>
      </c>
      <c r="M706" s="4" t="str">
        <f t="shared" si="20"/>
        <v/>
      </c>
      <c r="N706" s="4" t="str">
        <f t="shared" si="21"/>
        <v/>
      </c>
    </row>
    <row r="707" spans="12:14" x14ac:dyDescent="0.3">
      <c r="L707" s="4" t="str">
        <f>TRIM(RIGHT(SUBSTITUTE(TRIM(RIGHT(SUBSTITUTE(Reference!B707,"/",REPT(" ",100)),100)),"\",REPT(" ",100)),100))</f>
        <v/>
      </c>
      <c r="M707" s="4" t="str">
        <f t="shared" si="20"/>
        <v/>
      </c>
      <c r="N707" s="4" t="str">
        <f t="shared" si="21"/>
        <v/>
      </c>
    </row>
    <row r="708" spans="12:14" x14ac:dyDescent="0.3">
      <c r="L708" s="4" t="str">
        <f>TRIM(RIGHT(SUBSTITUTE(TRIM(RIGHT(SUBSTITUTE(Reference!B708,"/",REPT(" ",100)),100)),"\",REPT(" ",100)),100))</f>
        <v/>
      </c>
      <c r="M708" s="4" t="str">
        <f t="shared" si="20"/>
        <v/>
      </c>
      <c r="N708" s="4" t="str">
        <f t="shared" si="21"/>
        <v/>
      </c>
    </row>
    <row r="709" spans="12:14" x14ac:dyDescent="0.3">
      <c r="L709" s="4" t="str">
        <f>TRIM(RIGHT(SUBSTITUTE(TRIM(RIGHT(SUBSTITUTE(Reference!B709,"/",REPT(" ",100)),100)),"\",REPT(" ",100)),100))</f>
        <v/>
      </c>
      <c r="M709" s="4" t="str">
        <f t="shared" ref="M709:M772" si="22">TRIM(LEFT(SUBSTITUTE(L709,".",REPT(" ",100)),100))</f>
        <v/>
      </c>
      <c r="N709" s="4" t="str">
        <f t="shared" ref="N709:N772" si="23">M709</f>
        <v/>
      </c>
    </row>
    <row r="710" spans="12:14" x14ac:dyDescent="0.3">
      <c r="L710" s="4" t="str">
        <f>TRIM(RIGHT(SUBSTITUTE(TRIM(RIGHT(SUBSTITUTE(Reference!B710,"/",REPT(" ",100)),100)),"\",REPT(" ",100)),100))</f>
        <v/>
      </c>
      <c r="M710" s="4" t="str">
        <f t="shared" si="22"/>
        <v/>
      </c>
      <c r="N710" s="4" t="str">
        <f t="shared" si="23"/>
        <v/>
      </c>
    </row>
    <row r="711" spans="12:14" x14ac:dyDescent="0.3">
      <c r="L711" s="4" t="str">
        <f>TRIM(RIGHT(SUBSTITUTE(TRIM(RIGHT(SUBSTITUTE(Reference!B711,"/",REPT(" ",100)),100)),"\",REPT(" ",100)),100))</f>
        <v/>
      </c>
      <c r="M711" s="4" t="str">
        <f t="shared" si="22"/>
        <v/>
      </c>
      <c r="N711" s="4" t="str">
        <f t="shared" si="23"/>
        <v/>
      </c>
    </row>
    <row r="712" spans="12:14" x14ac:dyDescent="0.3">
      <c r="L712" s="4" t="str">
        <f>TRIM(RIGHT(SUBSTITUTE(TRIM(RIGHT(SUBSTITUTE(Reference!B712,"/",REPT(" ",100)),100)),"\",REPT(" ",100)),100))</f>
        <v/>
      </c>
      <c r="M712" s="4" t="str">
        <f t="shared" si="22"/>
        <v/>
      </c>
      <c r="N712" s="4" t="str">
        <f t="shared" si="23"/>
        <v/>
      </c>
    </row>
    <row r="713" spans="12:14" x14ac:dyDescent="0.3">
      <c r="L713" s="4" t="str">
        <f>TRIM(RIGHT(SUBSTITUTE(TRIM(RIGHT(SUBSTITUTE(Reference!B713,"/",REPT(" ",100)),100)),"\",REPT(" ",100)),100))</f>
        <v/>
      </c>
      <c r="M713" s="4" t="str">
        <f t="shared" si="22"/>
        <v/>
      </c>
      <c r="N713" s="4" t="str">
        <f t="shared" si="23"/>
        <v/>
      </c>
    </row>
    <row r="714" spans="12:14" x14ac:dyDescent="0.3">
      <c r="L714" s="4" t="str">
        <f>TRIM(RIGHT(SUBSTITUTE(TRIM(RIGHT(SUBSTITUTE(Reference!B714,"/",REPT(" ",100)),100)),"\",REPT(" ",100)),100))</f>
        <v/>
      </c>
      <c r="M714" s="4" t="str">
        <f t="shared" si="22"/>
        <v/>
      </c>
      <c r="N714" s="4" t="str">
        <f t="shared" si="23"/>
        <v/>
      </c>
    </row>
    <row r="715" spans="12:14" x14ac:dyDescent="0.3">
      <c r="L715" s="4" t="str">
        <f>TRIM(RIGHT(SUBSTITUTE(TRIM(RIGHT(SUBSTITUTE(Reference!B715,"/",REPT(" ",100)),100)),"\",REPT(" ",100)),100))</f>
        <v/>
      </c>
      <c r="M715" s="4" t="str">
        <f t="shared" si="22"/>
        <v/>
      </c>
      <c r="N715" s="4" t="str">
        <f t="shared" si="23"/>
        <v/>
      </c>
    </row>
    <row r="716" spans="12:14" x14ac:dyDescent="0.3">
      <c r="L716" s="4" t="str">
        <f>TRIM(RIGHT(SUBSTITUTE(TRIM(RIGHT(SUBSTITUTE(Reference!B716,"/",REPT(" ",100)),100)),"\",REPT(" ",100)),100))</f>
        <v/>
      </c>
      <c r="M716" s="4" t="str">
        <f t="shared" si="22"/>
        <v/>
      </c>
      <c r="N716" s="4" t="str">
        <f t="shared" si="23"/>
        <v/>
      </c>
    </row>
    <row r="717" spans="12:14" x14ac:dyDescent="0.3">
      <c r="L717" s="4" t="str">
        <f>TRIM(RIGHT(SUBSTITUTE(TRIM(RIGHT(SUBSTITUTE(Reference!B717,"/",REPT(" ",100)),100)),"\",REPT(" ",100)),100))</f>
        <v/>
      </c>
      <c r="M717" s="4" t="str">
        <f t="shared" si="22"/>
        <v/>
      </c>
      <c r="N717" s="4" t="str">
        <f t="shared" si="23"/>
        <v/>
      </c>
    </row>
    <row r="718" spans="12:14" x14ac:dyDescent="0.3">
      <c r="L718" s="4" t="str">
        <f>TRIM(RIGHT(SUBSTITUTE(TRIM(RIGHT(SUBSTITUTE(Reference!B718,"/",REPT(" ",100)),100)),"\",REPT(" ",100)),100))</f>
        <v/>
      </c>
      <c r="M718" s="4" t="str">
        <f t="shared" si="22"/>
        <v/>
      </c>
      <c r="N718" s="4" t="str">
        <f t="shared" si="23"/>
        <v/>
      </c>
    </row>
    <row r="719" spans="12:14" x14ac:dyDescent="0.3">
      <c r="L719" s="4" t="str">
        <f>TRIM(RIGHT(SUBSTITUTE(TRIM(RIGHT(SUBSTITUTE(Reference!B719,"/",REPT(" ",100)),100)),"\",REPT(" ",100)),100))</f>
        <v/>
      </c>
      <c r="M719" s="4" t="str">
        <f t="shared" si="22"/>
        <v/>
      </c>
      <c r="N719" s="4" t="str">
        <f t="shared" si="23"/>
        <v/>
      </c>
    </row>
    <row r="720" spans="12:14" x14ac:dyDescent="0.3">
      <c r="L720" s="4" t="str">
        <f>TRIM(RIGHT(SUBSTITUTE(TRIM(RIGHT(SUBSTITUTE(Reference!B720,"/",REPT(" ",100)),100)),"\",REPT(" ",100)),100))</f>
        <v/>
      </c>
      <c r="M720" s="4" t="str">
        <f t="shared" si="22"/>
        <v/>
      </c>
      <c r="N720" s="4" t="str">
        <f t="shared" si="23"/>
        <v/>
      </c>
    </row>
    <row r="721" spans="12:14" x14ac:dyDescent="0.3">
      <c r="L721" s="4" t="str">
        <f>TRIM(RIGHT(SUBSTITUTE(TRIM(RIGHT(SUBSTITUTE(Reference!B721,"/",REPT(" ",100)),100)),"\",REPT(" ",100)),100))</f>
        <v/>
      </c>
      <c r="M721" s="4" t="str">
        <f t="shared" si="22"/>
        <v/>
      </c>
      <c r="N721" s="4" t="str">
        <f t="shared" si="23"/>
        <v/>
      </c>
    </row>
    <row r="722" spans="12:14" x14ac:dyDescent="0.3">
      <c r="L722" s="4" t="str">
        <f>TRIM(RIGHT(SUBSTITUTE(TRIM(RIGHT(SUBSTITUTE(Reference!B722,"/",REPT(" ",100)),100)),"\",REPT(" ",100)),100))</f>
        <v/>
      </c>
      <c r="M722" s="4" t="str">
        <f t="shared" si="22"/>
        <v/>
      </c>
      <c r="N722" s="4" t="str">
        <f t="shared" si="23"/>
        <v/>
      </c>
    </row>
    <row r="723" spans="12:14" x14ac:dyDescent="0.3">
      <c r="L723" s="4" t="str">
        <f>TRIM(RIGHT(SUBSTITUTE(TRIM(RIGHT(SUBSTITUTE(Reference!B723,"/",REPT(" ",100)),100)),"\",REPT(" ",100)),100))</f>
        <v/>
      </c>
      <c r="M723" s="4" t="str">
        <f t="shared" si="22"/>
        <v/>
      </c>
      <c r="N723" s="4" t="str">
        <f t="shared" si="23"/>
        <v/>
      </c>
    </row>
    <row r="724" spans="12:14" x14ac:dyDescent="0.3">
      <c r="L724" s="4" t="str">
        <f>TRIM(RIGHT(SUBSTITUTE(TRIM(RIGHT(SUBSTITUTE(Reference!B724,"/",REPT(" ",100)),100)),"\",REPT(" ",100)),100))</f>
        <v/>
      </c>
      <c r="M724" s="4" t="str">
        <f t="shared" si="22"/>
        <v/>
      </c>
      <c r="N724" s="4" t="str">
        <f t="shared" si="23"/>
        <v/>
      </c>
    </row>
    <row r="725" spans="12:14" x14ac:dyDescent="0.3">
      <c r="L725" s="4" t="str">
        <f>TRIM(RIGHT(SUBSTITUTE(TRIM(RIGHT(SUBSTITUTE(Reference!B725,"/",REPT(" ",100)),100)),"\",REPT(" ",100)),100))</f>
        <v/>
      </c>
      <c r="M725" s="4" t="str">
        <f t="shared" si="22"/>
        <v/>
      </c>
      <c r="N725" s="4" t="str">
        <f t="shared" si="23"/>
        <v/>
      </c>
    </row>
    <row r="726" spans="12:14" x14ac:dyDescent="0.3">
      <c r="L726" s="4" t="str">
        <f>TRIM(RIGHT(SUBSTITUTE(TRIM(RIGHT(SUBSTITUTE(Reference!B726,"/",REPT(" ",100)),100)),"\",REPT(" ",100)),100))</f>
        <v/>
      </c>
      <c r="M726" s="4" t="str">
        <f t="shared" si="22"/>
        <v/>
      </c>
      <c r="N726" s="4" t="str">
        <f t="shared" si="23"/>
        <v/>
      </c>
    </row>
    <row r="727" spans="12:14" x14ac:dyDescent="0.3">
      <c r="L727" s="4" t="str">
        <f>TRIM(RIGHT(SUBSTITUTE(TRIM(RIGHT(SUBSTITUTE(Reference!B727,"/",REPT(" ",100)),100)),"\",REPT(" ",100)),100))</f>
        <v/>
      </c>
      <c r="M727" s="4" t="str">
        <f t="shared" si="22"/>
        <v/>
      </c>
      <c r="N727" s="4" t="str">
        <f t="shared" si="23"/>
        <v/>
      </c>
    </row>
    <row r="728" spans="12:14" x14ac:dyDescent="0.3">
      <c r="L728" s="4" t="str">
        <f>TRIM(RIGHT(SUBSTITUTE(TRIM(RIGHT(SUBSTITUTE(Reference!B728,"/",REPT(" ",100)),100)),"\",REPT(" ",100)),100))</f>
        <v/>
      </c>
      <c r="M728" s="4" t="str">
        <f t="shared" si="22"/>
        <v/>
      </c>
      <c r="N728" s="4" t="str">
        <f t="shared" si="23"/>
        <v/>
      </c>
    </row>
    <row r="729" spans="12:14" x14ac:dyDescent="0.3">
      <c r="L729" s="4" t="str">
        <f>TRIM(RIGHT(SUBSTITUTE(TRIM(RIGHT(SUBSTITUTE(Reference!B729,"/",REPT(" ",100)),100)),"\",REPT(" ",100)),100))</f>
        <v/>
      </c>
      <c r="M729" s="4" t="str">
        <f t="shared" si="22"/>
        <v/>
      </c>
      <c r="N729" s="4" t="str">
        <f t="shared" si="23"/>
        <v/>
      </c>
    </row>
    <row r="730" spans="12:14" x14ac:dyDescent="0.3">
      <c r="L730" s="4" t="str">
        <f>TRIM(RIGHT(SUBSTITUTE(TRIM(RIGHT(SUBSTITUTE(Reference!B730,"/",REPT(" ",100)),100)),"\",REPT(" ",100)),100))</f>
        <v/>
      </c>
      <c r="M730" s="4" t="str">
        <f t="shared" si="22"/>
        <v/>
      </c>
      <c r="N730" s="4" t="str">
        <f t="shared" si="23"/>
        <v/>
      </c>
    </row>
    <row r="731" spans="12:14" x14ac:dyDescent="0.3">
      <c r="L731" s="4" t="str">
        <f>TRIM(RIGHT(SUBSTITUTE(TRIM(RIGHT(SUBSTITUTE(Reference!B731,"/",REPT(" ",100)),100)),"\",REPT(" ",100)),100))</f>
        <v/>
      </c>
      <c r="M731" s="4" t="str">
        <f t="shared" si="22"/>
        <v/>
      </c>
      <c r="N731" s="4" t="str">
        <f t="shared" si="23"/>
        <v/>
      </c>
    </row>
    <row r="732" spans="12:14" x14ac:dyDescent="0.3">
      <c r="L732" s="4" t="str">
        <f>TRIM(RIGHT(SUBSTITUTE(TRIM(RIGHT(SUBSTITUTE(Reference!B732,"/",REPT(" ",100)),100)),"\",REPT(" ",100)),100))</f>
        <v/>
      </c>
      <c r="M732" s="4" t="str">
        <f t="shared" si="22"/>
        <v/>
      </c>
      <c r="N732" s="4" t="str">
        <f t="shared" si="23"/>
        <v/>
      </c>
    </row>
    <row r="733" spans="12:14" x14ac:dyDescent="0.3">
      <c r="L733" s="4" t="str">
        <f>TRIM(RIGHT(SUBSTITUTE(TRIM(RIGHT(SUBSTITUTE(Reference!B733,"/",REPT(" ",100)),100)),"\",REPT(" ",100)),100))</f>
        <v/>
      </c>
      <c r="M733" s="4" t="str">
        <f t="shared" si="22"/>
        <v/>
      </c>
      <c r="N733" s="4" t="str">
        <f t="shared" si="23"/>
        <v/>
      </c>
    </row>
    <row r="734" spans="12:14" x14ac:dyDescent="0.3">
      <c r="L734" s="4" t="str">
        <f>TRIM(RIGHT(SUBSTITUTE(TRIM(RIGHT(SUBSTITUTE(Reference!B734,"/",REPT(" ",100)),100)),"\",REPT(" ",100)),100))</f>
        <v/>
      </c>
      <c r="M734" s="4" t="str">
        <f t="shared" si="22"/>
        <v/>
      </c>
      <c r="N734" s="4" t="str">
        <f t="shared" si="23"/>
        <v/>
      </c>
    </row>
    <row r="735" spans="12:14" x14ac:dyDescent="0.3">
      <c r="L735" s="4" t="str">
        <f>TRIM(RIGHT(SUBSTITUTE(TRIM(RIGHT(SUBSTITUTE(Reference!B735,"/",REPT(" ",100)),100)),"\",REPT(" ",100)),100))</f>
        <v/>
      </c>
      <c r="M735" s="4" t="str">
        <f t="shared" si="22"/>
        <v/>
      </c>
      <c r="N735" s="4" t="str">
        <f t="shared" si="23"/>
        <v/>
      </c>
    </row>
    <row r="736" spans="12:14" x14ac:dyDescent="0.3">
      <c r="L736" s="4" t="str">
        <f>TRIM(RIGHT(SUBSTITUTE(TRIM(RIGHT(SUBSTITUTE(Reference!B736,"/",REPT(" ",100)),100)),"\",REPT(" ",100)),100))</f>
        <v/>
      </c>
      <c r="M736" s="4" t="str">
        <f t="shared" si="22"/>
        <v/>
      </c>
      <c r="N736" s="4" t="str">
        <f t="shared" si="23"/>
        <v/>
      </c>
    </row>
    <row r="737" spans="12:14" x14ac:dyDescent="0.3">
      <c r="L737" s="4" t="str">
        <f>TRIM(RIGHT(SUBSTITUTE(TRIM(RIGHT(SUBSTITUTE(Reference!B737,"/",REPT(" ",100)),100)),"\",REPT(" ",100)),100))</f>
        <v/>
      </c>
      <c r="M737" s="4" t="str">
        <f t="shared" si="22"/>
        <v/>
      </c>
      <c r="N737" s="4" t="str">
        <f t="shared" si="23"/>
        <v/>
      </c>
    </row>
    <row r="738" spans="12:14" x14ac:dyDescent="0.3">
      <c r="L738" s="4" t="str">
        <f>TRIM(RIGHT(SUBSTITUTE(TRIM(RIGHT(SUBSTITUTE(Reference!B738,"/",REPT(" ",100)),100)),"\",REPT(" ",100)),100))</f>
        <v/>
      </c>
      <c r="M738" s="4" t="str">
        <f t="shared" si="22"/>
        <v/>
      </c>
      <c r="N738" s="4" t="str">
        <f t="shared" si="23"/>
        <v/>
      </c>
    </row>
    <row r="739" spans="12:14" x14ac:dyDescent="0.3">
      <c r="L739" s="4" t="str">
        <f>TRIM(RIGHT(SUBSTITUTE(TRIM(RIGHT(SUBSTITUTE(Reference!B739,"/",REPT(" ",100)),100)),"\",REPT(" ",100)),100))</f>
        <v/>
      </c>
      <c r="M739" s="4" t="str">
        <f t="shared" si="22"/>
        <v/>
      </c>
      <c r="N739" s="4" t="str">
        <f t="shared" si="23"/>
        <v/>
      </c>
    </row>
    <row r="740" spans="12:14" x14ac:dyDescent="0.3">
      <c r="L740" s="4" t="str">
        <f>TRIM(RIGHT(SUBSTITUTE(TRIM(RIGHT(SUBSTITUTE(Reference!B740,"/",REPT(" ",100)),100)),"\",REPT(" ",100)),100))</f>
        <v/>
      </c>
      <c r="M740" s="4" t="str">
        <f t="shared" si="22"/>
        <v/>
      </c>
      <c r="N740" s="4" t="str">
        <f t="shared" si="23"/>
        <v/>
      </c>
    </row>
    <row r="741" spans="12:14" x14ac:dyDescent="0.3">
      <c r="L741" s="4" t="str">
        <f>TRIM(RIGHT(SUBSTITUTE(TRIM(RIGHT(SUBSTITUTE(Reference!B741,"/",REPT(" ",100)),100)),"\",REPT(" ",100)),100))</f>
        <v/>
      </c>
      <c r="M741" s="4" t="str">
        <f t="shared" si="22"/>
        <v/>
      </c>
      <c r="N741" s="4" t="str">
        <f t="shared" si="23"/>
        <v/>
      </c>
    </row>
    <row r="742" spans="12:14" x14ac:dyDescent="0.3">
      <c r="L742" s="4" t="str">
        <f>TRIM(RIGHT(SUBSTITUTE(TRIM(RIGHT(SUBSTITUTE(Reference!B742,"/",REPT(" ",100)),100)),"\",REPT(" ",100)),100))</f>
        <v/>
      </c>
      <c r="M742" s="4" t="str">
        <f t="shared" si="22"/>
        <v/>
      </c>
      <c r="N742" s="4" t="str">
        <f t="shared" si="23"/>
        <v/>
      </c>
    </row>
    <row r="743" spans="12:14" x14ac:dyDescent="0.3">
      <c r="L743" s="4" t="str">
        <f>TRIM(RIGHT(SUBSTITUTE(TRIM(RIGHT(SUBSTITUTE(Reference!B743,"/",REPT(" ",100)),100)),"\",REPT(" ",100)),100))</f>
        <v/>
      </c>
      <c r="M743" s="4" t="str">
        <f t="shared" si="22"/>
        <v/>
      </c>
      <c r="N743" s="4" t="str">
        <f t="shared" si="23"/>
        <v/>
      </c>
    </row>
    <row r="744" spans="12:14" x14ac:dyDescent="0.3">
      <c r="L744" s="4" t="str">
        <f>TRIM(RIGHT(SUBSTITUTE(TRIM(RIGHT(SUBSTITUTE(Reference!B744,"/",REPT(" ",100)),100)),"\",REPT(" ",100)),100))</f>
        <v/>
      </c>
      <c r="M744" s="4" t="str">
        <f t="shared" si="22"/>
        <v/>
      </c>
      <c r="N744" s="4" t="str">
        <f t="shared" si="23"/>
        <v/>
      </c>
    </row>
    <row r="745" spans="12:14" x14ac:dyDescent="0.3">
      <c r="L745" s="4" t="str">
        <f>TRIM(RIGHT(SUBSTITUTE(TRIM(RIGHT(SUBSTITUTE(Reference!B745,"/",REPT(" ",100)),100)),"\",REPT(" ",100)),100))</f>
        <v/>
      </c>
      <c r="M745" s="4" t="str">
        <f t="shared" si="22"/>
        <v/>
      </c>
      <c r="N745" s="4" t="str">
        <f t="shared" si="23"/>
        <v/>
      </c>
    </row>
    <row r="746" spans="12:14" x14ac:dyDescent="0.3">
      <c r="L746" s="4" t="str">
        <f>TRIM(RIGHT(SUBSTITUTE(TRIM(RIGHT(SUBSTITUTE(Reference!B746,"/",REPT(" ",100)),100)),"\",REPT(" ",100)),100))</f>
        <v/>
      </c>
      <c r="M746" s="4" t="str">
        <f t="shared" si="22"/>
        <v/>
      </c>
      <c r="N746" s="4" t="str">
        <f t="shared" si="23"/>
        <v/>
      </c>
    </row>
    <row r="747" spans="12:14" x14ac:dyDescent="0.3">
      <c r="L747" s="4" t="str">
        <f>TRIM(RIGHT(SUBSTITUTE(TRIM(RIGHT(SUBSTITUTE(Reference!B747,"/",REPT(" ",100)),100)),"\",REPT(" ",100)),100))</f>
        <v/>
      </c>
      <c r="M747" s="4" t="str">
        <f t="shared" si="22"/>
        <v/>
      </c>
      <c r="N747" s="4" t="str">
        <f t="shared" si="23"/>
        <v/>
      </c>
    </row>
    <row r="748" spans="12:14" x14ac:dyDescent="0.3">
      <c r="L748" s="4" t="str">
        <f>TRIM(RIGHT(SUBSTITUTE(TRIM(RIGHT(SUBSTITUTE(Reference!B748,"/",REPT(" ",100)),100)),"\",REPT(" ",100)),100))</f>
        <v/>
      </c>
      <c r="M748" s="4" t="str">
        <f t="shared" si="22"/>
        <v/>
      </c>
      <c r="N748" s="4" t="str">
        <f t="shared" si="23"/>
        <v/>
      </c>
    </row>
    <row r="749" spans="12:14" x14ac:dyDescent="0.3">
      <c r="L749" s="4" t="str">
        <f>TRIM(RIGHT(SUBSTITUTE(TRIM(RIGHT(SUBSTITUTE(Reference!B749,"/",REPT(" ",100)),100)),"\",REPT(" ",100)),100))</f>
        <v/>
      </c>
      <c r="M749" s="4" t="str">
        <f t="shared" si="22"/>
        <v/>
      </c>
      <c r="N749" s="4" t="str">
        <f t="shared" si="23"/>
        <v/>
      </c>
    </row>
    <row r="750" spans="12:14" x14ac:dyDescent="0.3">
      <c r="L750" s="4" t="str">
        <f>TRIM(RIGHT(SUBSTITUTE(TRIM(RIGHT(SUBSTITUTE(Reference!B750,"/",REPT(" ",100)),100)),"\",REPT(" ",100)),100))</f>
        <v/>
      </c>
      <c r="M750" s="4" t="str">
        <f t="shared" si="22"/>
        <v/>
      </c>
      <c r="N750" s="4" t="str">
        <f t="shared" si="23"/>
        <v/>
      </c>
    </row>
    <row r="751" spans="12:14" x14ac:dyDescent="0.3">
      <c r="L751" s="4" t="str">
        <f>TRIM(RIGHT(SUBSTITUTE(TRIM(RIGHT(SUBSTITUTE(Reference!B751,"/",REPT(" ",100)),100)),"\",REPT(" ",100)),100))</f>
        <v/>
      </c>
      <c r="M751" s="4" t="str">
        <f t="shared" si="22"/>
        <v/>
      </c>
      <c r="N751" s="4" t="str">
        <f t="shared" si="23"/>
        <v/>
      </c>
    </row>
    <row r="752" spans="12:14" x14ac:dyDescent="0.3">
      <c r="L752" s="4" t="str">
        <f>TRIM(RIGHT(SUBSTITUTE(TRIM(RIGHT(SUBSTITUTE(Reference!B752,"/",REPT(" ",100)),100)),"\",REPT(" ",100)),100))</f>
        <v/>
      </c>
      <c r="M752" s="4" t="str">
        <f t="shared" si="22"/>
        <v/>
      </c>
      <c r="N752" s="4" t="str">
        <f t="shared" si="23"/>
        <v/>
      </c>
    </row>
    <row r="753" spans="12:14" x14ac:dyDescent="0.3">
      <c r="L753" s="4" t="str">
        <f>TRIM(RIGHT(SUBSTITUTE(TRIM(RIGHT(SUBSTITUTE(Reference!B753,"/",REPT(" ",100)),100)),"\",REPT(" ",100)),100))</f>
        <v/>
      </c>
      <c r="M753" s="4" t="str">
        <f t="shared" si="22"/>
        <v/>
      </c>
      <c r="N753" s="4" t="str">
        <f t="shared" si="23"/>
        <v/>
      </c>
    </row>
    <row r="754" spans="12:14" x14ac:dyDescent="0.3">
      <c r="L754" s="4" t="str">
        <f>TRIM(RIGHT(SUBSTITUTE(TRIM(RIGHT(SUBSTITUTE(Reference!B754,"/",REPT(" ",100)),100)),"\",REPT(" ",100)),100))</f>
        <v/>
      </c>
      <c r="M754" s="4" t="str">
        <f t="shared" si="22"/>
        <v/>
      </c>
      <c r="N754" s="4" t="str">
        <f t="shared" si="23"/>
        <v/>
      </c>
    </row>
    <row r="755" spans="12:14" x14ac:dyDescent="0.3">
      <c r="L755" s="4" t="str">
        <f>TRIM(RIGHT(SUBSTITUTE(TRIM(RIGHT(SUBSTITUTE(Reference!B755,"/",REPT(" ",100)),100)),"\",REPT(" ",100)),100))</f>
        <v/>
      </c>
      <c r="M755" s="4" t="str">
        <f t="shared" si="22"/>
        <v/>
      </c>
      <c r="N755" s="4" t="str">
        <f t="shared" si="23"/>
        <v/>
      </c>
    </row>
    <row r="756" spans="12:14" x14ac:dyDescent="0.3">
      <c r="L756" s="4" t="str">
        <f>TRIM(RIGHT(SUBSTITUTE(TRIM(RIGHT(SUBSTITUTE(Reference!B756,"/",REPT(" ",100)),100)),"\",REPT(" ",100)),100))</f>
        <v/>
      </c>
      <c r="M756" s="4" t="str">
        <f t="shared" si="22"/>
        <v/>
      </c>
      <c r="N756" s="4" t="str">
        <f t="shared" si="23"/>
        <v/>
      </c>
    </row>
    <row r="757" spans="12:14" x14ac:dyDescent="0.3">
      <c r="L757" s="4" t="str">
        <f>TRIM(RIGHT(SUBSTITUTE(TRIM(RIGHT(SUBSTITUTE(Reference!B757,"/",REPT(" ",100)),100)),"\",REPT(" ",100)),100))</f>
        <v/>
      </c>
      <c r="M757" s="4" t="str">
        <f t="shared" si="22"/>
        <v/>
      </c>
      <c r="N757" s="4" t="str">
        <f t="shared" si="23"/>
        <v/>
      </c>
    </row>
    <row r="758" spans="12:14" x14ac:dyDescent="0.3">
      <c r="L758" s="4" t="str">
        <f>TRIM(RIGHT(SUBSTITUTE(TRIM(RIGHT(SUBSTITUTE(Reference!B758,"/",REPT(" ",100)),100)),"\",REPT(" ",100)),100))</f>
        <v/>
      </c>
      <c r="M758" s="4" t="str">
        <f t="shared" si="22"/>
        <v/>
      </c>
      <c r="N758" s="4" t="str">
        <f t="shared" si="23"/>
        <v/>
      </c>
    </row>
    <row r="759" spans="12:14" x14ac:dyDescent="0.3">
      <c r="L759" s="4" t="str">
        <f>TRIM(RIGHT(SUBSTITUTE(TRIM(RIGHT(SUBSTITUTE(Reference!B759,"/",REPT(" ",100)),100)),"\",REPT(" ",100)),100))</f>
        <v/>
      </c>
      <c r="M759" s="4" t="str">
        <f t="shared" si="22"/>
        <v/>
      </c>
      <c r="N759" s="4" t="str">
        <f t="shared" si="23"/>
        <v/>
      </c>
    </row>
    <row r="760" spans="12:14" x14ac:dyDescent="0.3">
      <c r="L760" s="4" t="str">
        <f>TRIM(RIGHT(SUBSTITUTE(TRIM(RIGHT(SUBSTITUTE(Reference!B760,"/",REPT(" ",100)),100)),"\",REPT(" ",100)),100))</f>
        <v/>
      </c>
      <c r="M760" s="4" t="str">
        <f t="shared" si="22"/>
        <v/>
      </c>
      <c r="N760" s="4" t="str">
        <f t="shared" si="23"/>
        <v/>
      </c>
    </row>
    <row r="761" spans="12:14" x14ac:dyDescent="0.3">
      <c r="L761" s="4" t="str">
        <f>TRIM(RIGHT(SUBSTITUTE(TRIM(RIGHT(SUBSTITUTE(Reference!B761,"/",REPT(" ",100)),100)),"\",REPT(" ",100)),100))</f>
        <v/>
      </c>
      <c r="M761" s="4" t="str">
        <f t="shared" si="22"/>
        <v/>
      </c>
      <c r="N761" s="4" t="str">
        <f t="shared" si="23"/>
        <v/>
      </c>
    </row>
    <row r="762" spans="12:14" x14ac:dyDescent="0.3">
      <c r="L762" s="4" t="str">
        <f>TRIM(RIGHT(SUBSTITUTE(TRIM(RIGHT(SUBSTITUTE(Reference!B762,"/",REPT(" ",100)),100)),"\",REPT(" ",100)),100))</f>
        <v/>
      </c>
      <c r="M762" s="4" t="str">
        <f t="shared" si="22"/>
        <v/>
      </c>
      <c r="N762" s="4" t="str">
        <f t="shared" si="23"/>
        <v/>
      </c>
    </row>
    <row r="763" spans="12:14" x14ac:dyDescent="0.3">
      <c r="L763" s="4" t="str">
        <f>TRIM(RIGHT(SUBSTITUTE(TRIM(RIGHT(SUBSTITUTE(Reference!B763,"/",REPT(" ",100)),100)),"\",REPT(" ",100)),100))</f>
        <v/>
      </c>
      <c r="M763" s="4" t="str">
        <f t="shared" si="22"/>
        <v/>
      </c>
      <c r="N763" s="4" t="str">
        <f t="shared" si="23"/>
        <v/>
      </c>
    </row>
    <row r="764" spans="12:14" x14ac:dyDescent="0.3">
      <c r="L764" s="4" t="str">
        <f>TRIM(RIGHT(SUBSTITUTE(TRIM(RIGHT(SUBSTITUTE(Reference!B764,"/",REPT(" ",100)),100)),"\",REPT(" ",100)),100))</f>
        <v/>
      </c>
      <c r="M764" s="4" t="str">
        <f t="shared" si="22"/>
        <v/>
      </c>
      <c r="N764" s="4" t="str">
        <f t="shared" si="23"/>
        <v/>
      </c>
    </row>
    <row r="765" spans="12:14" x14ac:dyDescent="0.3">
      <c r="L765" s="4" t="str">
        <f>TRIM(RIGHT(SUBSTITUTE(TRIM(RIGHT(SUBSTITUTE(Reference!B765,"/",REPT(" ",100)),100)),"\",REPT(" ",100)),100))</f>
        <v/>
      </c>
      <c r="M765" s="4" t="str">
        <f t="shared" si="22"/>
        <v/>
      </c>
      <c r="N765" s="4" t="str">
        <f t="shared" si="23"/>
        <v/>
      </c>
    </row>
    <row r="766" spans="12:14" x14ac:dyDescent="0.3">
      <c r="L766" s="4" t="str">
        <f>TRIM(RIGHT(SUBSTITUTE(TRIM(RIGHT(SUBSTITUTE(Reference!B766,"/",REPT(" ",100)),100)),"\",REPT(" ",100)),100))</f>
        <v/>
      </c>
      <c r="M766" s="4" t="str">
        <f t="shared" si="22"/>
        <v/>
      </c>
      <c r="N766" s="4" t="str">
        <f t="shared" si="23"/>
        <v/>
      </c>
    </row>
    <row r="767" spans="12:14" x14ac:dyDescent="0.3">
      <c r="L767" s="4" t="str">
        <f>TRIM(RIGHT(SUBSTITUTE(TRIM(RIGHT(SUBSTITUTE(Reference!B767,"/",REPT(" ",100)),100)),"\",REPT(" ",100)),100))</f>
        <v/>
      </c>
      <c r="M767" s="4" t="str">
        <f t="shared" si="22"/>
        <v/>
      </c>
      <c r="N767" s="4" t="str">
        <f t="shared" si="23"/>
        <v/>
      </c>
    </row>
    <row r="768" spans="12:14" x14ac:dyDescent="0.3">
      <c r="L768" s="4" t="str">
        <f>TRIM(RIGHT(SUBSTITUTE(TRIM(RIGHT(SUBSTITUTE(Reference!B768,"/",REPT(" ",100)),100)),"\",REPT(" ",100)),100))</f>
        <v/>
      </c>
      <c r="M768" s="4" t="str">
        <f t="shared" si="22"/>
        <v/>
      </c>
      <c r="N768" s="4" t="str">
        <f t="shared" si="23"/>
        <v/>
      </c>
    </row>
    <row r="769" spans="12:14" x14ac:dyDescent="0.3">
      <c r="L769" s="4" t="str">
        <f>TRIM(RIGHT(SUBSTITUTE(TRIM(RIGHT(SUBSTITUTE(Reference!B769,"/",REPT(" ",100)),100)),"\",REPT(" ",100)),100))</f>
        <v/>
      </c>
      <c r="M769" s="4" t="str">
        <f t="shared" si="22"/>
        <v/>
      </c>
      <c r="N769" s="4" t="str">
        <f t="shared" si="23"/>
        <v/>
      </c>
    </row>
    <row r="770" spans="12:14" x14ac:dyDescent="0.3">
      <c r="L770" s="4" t="str">
        <f>TRIM(RIGHT(SUBSTITUTE(TRIM(RIGHT(SUBSTITUTE(Reference!B770,"/",REPT(" ",100)),100)),"\",REPT(" ",100)),100))</f>
        <v/>
      </c>
      <c r="M770" s="4" t="str">
        <f t="shared" si="22"/>
        <v/>
      </c>
      <c r="N770" s="4" t="str">
        <f t="shared" si="23"/>
        <v/>
      </c>
    </row>
    <row r="771" spans="12:14" x14ac:dyDescent="0.3">
      <c r="L771" s="4" t="str">
        <f>TRIM(RIGHT(SUBSTITUTE(TRIM(RIGHT(SUBSTITUTE(Reference!B771,"/",REPT(" ",100)),100)),"\",REPT(" ",100)),100))</f>
        <v/>
      </c>
      <c r="M771" s="4" t="str">
        <f t="shared" si="22"/>
        <v/>
      </c>
      <c r="N771" s="4" t="str">
        <f t="shared" si="23"/>
        <v/>
      </c>
    </row>
    <row r="772" spans="12:14" x14ac:dyDescent="0.3">
      <c r="L772" s="4" t="str">
        <f>TRIM(RIGHT(SUBSTITUTE(TRIM(RIGHT(SUBSTITUTE(Reference!B772,"/",REPT(" ",100)),100)),"\",REPT(" ",100)),100))</f>
        <v/>
      </c>
      <c r="M772" s="4" t="str">
        <f t="shared" si="22"/>
        <v/>
      </c>
      <c r="N772" s="4" t="str">
        <f t="shared" si="23"/>
        <v/>
      </c>
    </row>
    <row r="773" spans="12:14" x14ac:dyDescent="0.3">
      <c r="L773" s="4" t="str">
        <f>TRIM(RIGHT(SUBSTITUTE(TRIM(RIGHT(SUBSTITUTE(Reference!B773,"/",REPT(" ",100)),100)),"\",REPT(" ",100)),100))</f>
        <v/>
      </c>
      <c r="M773" s="4" t="str">
        <f t="shared" ref="M773:M836" si="24">TRIM(LEFT(SUBSTITUTE(L773,".",REPT(" ",100)),100))</f>
        <v/>
      </c>
      <c r="N773" s="4" t="str">
        <f t="shared" ref="N773:N836" si="25">M773</f>
        <v/>
      </c>
    </row>
    <row r="774" spans="12:14" x14ac:dyDescent="0.3">
      <c r="L774" s="4" t="str">
        <f>TRIM(RIGHT(SUBSTITUTE(TRIM(RIGHT(SUBSTITUTE(Reference!B774,"/",REPT(" ",100)),100)),"\",REPT(" ",100)),100))</f>
        <v/>
      </c>
      <c r="M774" s="4" t="str">
        <f t="shared" si="24"/>
        <v/>
      </c>
      <c r="N774" s="4" t="str">
        <f t="shared" si="25"/>
        <v/>
      </c>
    </row>
    <row r="775" spans="12:14" x14ac:dyDescent="0.3">
      <c r="L775" s="4" t="str">
        <f>TRIM(RIGHT(SUBSTITUTE(TRIM(RIGHT(SUBSTITUTE(Reference!B775,"/",REPT(" ",100)),100)),"\",REPT(" ",100)),100))</f>
        <v/>
      </c>
      <c r="M775" s="4" t="str">
        <f t="shared" si="24"/>
        <v/>
      </c>
      <c r="N775" s="4" t="str">
        <f t="shared" si="25"/>
        <v/>
      </c>
    </row>
    <row r="776" spans="12:14" x14ac:dyDescent="0.3">
      <c r="L776" s="4" t="str">
        <f>TRIM(RIGHT(SUBSTITUTE(TRIM(RIGHT(SUBSTITUTE(Reference!B776,"/",REPT(" ",100)),100)),"\",REPT(" ",100)),100))</f>
        <v/>
      </c>
      <c r="M776" s="4" t="str">
        <f t="shared" si="24"/>
        <v/>
      </c>
      <c r="N776" s="4" t="str">
        <f t="shared" si="25"/>
        <v/>
      </c>
    </row>
    <row r="777" spans="12:14" x14ac:dyDescent="0.3">
      <c r="L777" s="4" t="str">
        <f>TRIM(RIGHT(SUBSTITUTE(TRIM(RIGHT(SUBSTITUTE(Reference!B777,"/",REPT(" ",100)),100)),"\",REPT(" ",100)),100))</f>
        <v/>
      </c>
      <c r="M777" s="4" t="str">
        <f t="shared" si="24"/>
        <v/>
      </c>
      <c r="N777" s="4" t="str">
        <f t="shared" si="25"/>
        <v/>
      </c>
    </row>
    <row r="778" spans="12:14" x14ac:dyDescent="0.3">
      <c r="L778" s="4" t="str">
        <f>TRIM(RIGHT(SUBSTITUTE(TRIM(RIGHT(SUBSTITUTE(Reference!B778,"/",REPT(" ",100)),100)),"\",REPT(" ",100)),100))</f>
        <v/>
      </c>
      <c r="M778" s="4" t="str">
        <f t="shared" si="24"/>
        <v/>
      </c>
      <c r="N778" s="4" t="str">
        <f t="shared" si="25"/>
        <v/>
      </c>
    </row>
    <row r="779" spans="12:14" x14ac:dyDescent="0.3">
      <c r="L779" s="4" t="str">
        <f>TRIM(RIGHT(SUBSTITUTE(TRIM(RIGHT(SUBSTITUTE(Reference!B779,"/",REPT(" ",100)),100)),"\",REPT(" ",100)),100))</f>
        <v/>
      </c>
      <c r="M779" s="4" t="str">
        <f t="shared" si="24"/>
        <v/>
      </c>
      <c r="N779" s="4" t="str">
        <f t="shared" si="25"/>
        <v/>
      </c>
    </row>
    <row r="780" spans="12:14" x14ac:dyDescent="0.3">
      <c r="L780" s="4" t="str">
        <f>TRIM(RIGHT(SUBSTITUTE(TRIM(RIGHT(SUBSTITUTE(Reference!B780,"/",REPT(" ",100)),100)),"\",REPT(" ",100)),100))</f>
        <v/>
      </c>
      <c r="M780" s="4" t="str">
        <f t="shared" si="24"/>
        <v/>
      </c>
      <c r="N780" s="4" t="str">
        <f t="shared" si="25"/>
        <v/>
      </c>
    </row>
    <row r="781" spans="12:14" x14ac:dyDescent="0.3">
      <c r="L781" s="4" t="str">
        <f>TRIM(RIGHT(SUBSTITUTE(TRIM(RIGHT(SUBSTITUTE(Reference!B781,"/",REPT(" ",100)),100)),"\",REPT(" ",100)),100))</f>
        <v/>
      </c>
      <c r="M781" s="4" t="str">
        <f t="shared" si="24"/>
        <v/>
      </c>
      <c r="N781" s="4" t="str">
        <f t="shared" si="25"/>
        <v/>
      </c>
    </row>
    <row r="782" spans="12:14" x14ac:dyDescent="0.3">
      <c r="L782" s="4" t="str">
        <f>TRIM(RIGHT(SUBSTITUTE(TRIM(RIGHT(SUBSTITUTE(Reference!B782,"/",REPT(" ",100)),100)),"\",REPT(" ",100)),100))</f>
        <v/>
      </c>
      <c r="M782" s="4" t="str">
        <f t="shared" si="24"/>
        <v/>
      </c>
      <c r="N782" s="4" t="str">
        <f t="shared" si="25"/>
        <v/>
      </c>
    </row>
    <row r="783" spans="12:14" x14ac:dyDescent="0.3">
      <c r="L783" s="4" t="str">
        <f>TRIM(RIGHT(SUBSTITUTE(TRIM(RIGHT(SUBSTITUTE(Reference!B783,"/",REPT(" ",100)),100)),"\",REPT(" ",100)),100))</f>
        <v/>
      </c>
      <c r="M783" s="4" t="str">
        <f t="shared" si="24"/>
        <v/>
      </c>
      <c r="N783" s="4" t="str">
        <f t="shared" si="25"/>
        <v/>
      </c>
    </row>
    <row r="784" spans="12:14" x14ac:dyDescent="0.3">
      <c r="L784" s="4" t="str">
        <f>TRIM(RIGHT(SUBSTITUTE(TRIM(RIGHT(SUBSTITUTE(Reference!B784,"/",REPT(" ",100)),100)),"\",REPT(" ",100)),100))</f>
        <v/>
      </c>
      <c r="M784" s="4" t="str">
        <f t="shared" si="24"/>
        <v/>
      </c>
      <c r="N784" s="4" t="str">
        <f t="shared" si="25"/>
        <v/>
      </c>
    </row>
    <row r="785" spans="12:14" x14ac:dyDescent="0.3">
      <c r="L785" s="4" t="str">
        <f>TRIM(RIGHT(SUBSTITUTE(TRIM(RIGHT(SUBSTITUTE(Reference!B785,"/",REPT(" ",100)),100)),"\",REPT(" ",100)),100))</f>
        <v/>
      </c>
      <c r="M785" s="4" t="str">
        <f t="shared" si="24"/>
        <v/>
      </c>
      <c r="N785" s="4" t="str">
        <f t="shared" si="25"/>
        <v/>
      </c>
    </row>
    <row r="786" spans="12:14" x14ac:dyDescent="0.3">
      <c r="L786" s="4" t="str">
        <f>TRIM(RIGHT(SUBSTITUTE(TRIM(RIGHT(SUBSTITUTE(Reference!B786,"/",REPT(" ",100)),100)),"\",REPT(" ",100)),100))</f>
        <v/>
      </c>
      <c r="M786" s="4" t="str">
        <f t="shared" si="24"/>
        <v/>
      </c>
      <c r="N786" s="4" t="str">
        <f t="shared" si="25"/>
        <v/>
      </c>
    </row>
    <row r="787" spans="12:14" x14ac:dyDescent="0.3">
      <c r="L787" s="4" t="str">
        <f>TRIM(RIGHT(SUBSTITUTE(TRIM(RIGHT(SUBSTITUTE(Reference!B787,"/",REPT(" ",100)),100)),"\",REPT(" ",100)),100))</f>
        <v/>
      </c>
      <c r="M787" s="4" t="str">
        <f t="shared" si="24"/>
        <v/>
      </c>
      <c r="N787" s="4" t="str">
        <f t="shared" si="25"/>
        <v/>
      </c>
    </row>
    <row r="788" spans="12:14" x14ac:dyDescent="0.3">
      <c r="L788" s="4" t="str">
        <f>TRIM(RIGHT(SUBSTITUTE(TRIM(RIGHT(SUBSTITUTE(Reference!B788,"/",REPT(" ",100)),100)),"\",REPT(" ",100)),100))</f>
        <v/>
      </c>
      <c r="M788" s="4" t="str">
        <f t="shared" si="24"/>
        <v/>
      </c>
      <c r="N788" s="4" t="str">
        <f t="shared" si="25"/>
        <v/>
      </c>
    </row>
    <row r="789" spans="12:14" x14ac:dyDescent="0.3">
      <c r="L789" s="4" t="str">
        <f>TRIM(RIGHT(SUBSTITUTE(TRIM(RIGHT(SUBSTITUTE(Reference!B789,"/",REPT(" ",100)),100)),"\",REPT(" ",100)),100))</f>
        <v/>
      </c>
      <c r="M789" s="4" t="str">
        <f t="shared" si="24"/>
        <v/>
      </c>
      <c r="N789" s="4" t="str">
        <f t="shared" si="25"/>
        <v/>
      </c>
    </row>
    <row r="790" spans="12:14" x14ac:dyDescent="0.3">
      <c r="L790" s="4" t="str">
        <f>TRIM(RIGHT(SUBSTITUTE(TRIM(RIGHT(SUBSTITUTE(Reference!B790,"/",REPT(" ",100)),100)),"\",REPT(" ",100)),100))</f>
        <v/>
      </c>
      <c r="M790" s="4" t="str">
        <f t="shared" si="24"/>
        <v/>
      </c>
      <c r="N790" s="4" t="str">
        <f t="shared" si="25"/>
        <v/>
      </c>
    </row>
    <row r="791" spans="12:14" x14ac:dyDescent="0.3">
      <c r="L791" s="4" t="str">
        <f>TRIM(RIGHT(SUBSTITUTE(TRIM(RIGHT(SUBSTITUTE(Reference!B791,"/",REPT(" ",100)),100)),"\",REPT(" ",100)),100))</f>
        <v/>
      </c>
      <c r="M791" s="4" t="str">
        <f t="shared" si="24"/>
        <v/>
      </c>
      <c r="N791" s="4" t="str">
        <f t="shared" si="25"/>
        <v/>
      </c>
    </row>
    <row r="792" spans="12:14" x14ac:dyDescent="0.3">
      <c r="L792" s="4" t="str">
        <f>TRIM(RIGHT(SUBSTITUTE(TRIM(RIGHT(SUBSTITUTE(Reference!B792,"/",REPT(" ",100)),100)),"\",REPT(" ",100)),100))</f>
        <v/>
      </c>
      <c r="M792" s="4" t="str">
        <f t="shared" si="24"/>
        <v/>
      </c>
      <c r="N792" s="4" t="str">
        <f t="shared" si="25"/>
        <v/>
      </c>
    </row>
    <row r="793" spans="12:14" x14ac:dyDescent="0.3">
      <c r="L793" s="4" t="str">
        <f>TRIM(RIGHT(SUBSTITUTE(TRIM(RIGHT(SUBSTITUTE(Reference!B793,"/",REPT(" ",100)),100)),"\",REPT(" ",100)),100))</f>
        <v/>
      </c>
      <c r="M793" s="4" t="str">
        <f t="shared" si="24"/>
        <v/>
      </c>
      <c r="N793" s="4" t="str">
        <f t="shared" si="25"/>
        <v/>
      </c>
    </row>
    <row r="794" spans="12:14" x14ac:dyDescent="0.3">
      <c r="L794" s="4" t="str">
        <f>TRIM(RIGHT(SUBSTITUTE(TRIM(RIGHT(SUBSTITUTE(Reference!B794,"/",REPT(" ",100)),100)),"\",REPT(" ",100)),100))</f>
        <v/>
      </c>
      <c r="M794" s="4" t="str">
        <f t="shared" si="24"/>
        <v/>
      </c>
      <c r="N794" s="4" t="str">
        <f t="shared" si="25"/>
        <v/>
      </c>
    </row>
    <row r="795" spans="12:14" x14ac:dyDescent="0.3">
      <c r="L795" s="4" t="str">
        <f>TRIM(RIGHT(SUBSTITUTE(TRIM(RIGHT(SUBSTITUTE(Reference!B795,"/",REPT(" ",100)),100)),"\",REPT(" ",100)),100))</f>
        <v/>
      </c>
      <c r="M795" s="4" t="str">
        <f t="shared" si="24"/>
        <v/>
      </c>
      <c r="N795" s="4" t="str">
        <f t="shared" si="25"/>
        <v/>
      </c>
    </row>
    <row r="796" spans="12:14" x14ac:dyDescent="0.3">
      <c r="L796" s="4" t="str">
        <f>TRIM(RIGHT(SUBSTITUTE(TRIM(RIGHT(SUBSTITUTE(Reference!B796,"/",REPT(" ",100)),100)),"\",REPT(" ",100)),100))</f>
        <v/>
      </c>
      <c r="M796" s="4" t="str">
        <f t="shared" si="24"/>
        <v/>
      </c>
      <c r="N796" s="4" t="str">
        <f t="shared" si="25"/>
        <v/>
      </c>
    </row>
    <row r="797" spans="12:14" x14ac:dyDescent="0.3">
      <c r="L797" s="4" t="str">
        <f>TRIM(RIGHT(SUBSTITUTE(TRIM(RIGHT(SUBSTITUTE(Reference!B797,"/",REPT(" ",100)),100)),"\",REPT(" ",100)),100))</f>
        <v/>
      </c>
      <c r="M797" s="4" t="str">
        <f t="shared" si="24"/>
        <v/>
      </c>
      <c r="N797" s="4" t="str">
        <f t="shared" si="25"/>
        <v/>
      </c>
    </row>
    <row r="798" spans="12:14" x14ac:dyDescent="0.3">
      <c r="L798" s="4" t="str">
        <f>TRIM(RIGHT(SUBSTITUTE(TRIM(RIGHT(SUBSTITUTE(Reference!B798,"/",REPT(" ",100)),100)),"\",REPT(" ",100)),100))</f>
        <v/>
      </c>
      <c r="M798" s="4" t="str">
        <f t="shared" si="24"/>
        <v/>
      </c>
      <c r="N798" s="4" t="str">
        <f t="shared" si="25"/>
        <v/>
      </c>
    </row>
    <row r="799" spans="12:14" x14ac:dyDescent="0.3">
      <c r="L799" s="4" t="str">
        <f>TRIM(RIGHT(SUBSTITUTE(TRIM(RIGHT(SUBSTITUTE(Reference!B799,"/",REPT(" ",100)),100)),"\",REPT(" ",100)),100))</f>
        <v/>
      </c>
      <c r="M799" s="4" t="str">
        <f t="shared" si="24"/>
        <v/>
      </c>
      <c r="N799" s="4" t="str">
        <f t="shared" si="25"/>
        <v/>
      </c>
    </row>
    <row r="800" spans="12:14" x14ac:dyDescent="0.3">
      <c r="L800" s="4" t="str">
        <f>TRIM(RIGHT(SUBSTITUTE(TRIM(RIGHT(SUBSTITUTE(Reference!B800,"/",REPT(" ",100)),100)),"\",REPT(" ",100)),100))</f>
        <v/>
      </c>
      <c r="M800" s="4" t="str">
        <f t="shared" si="24"/>
        <v/>
      </c>
      <c r="N800" s="4" t="str">
        <f t="shared" si="25"/>
        <v/>
      </c>
    </row>
    <row r="801" spans="12:14" x14ac:dyDescent="0.3">
      <c r="L801" s="4" t="str">
        <f>TRIM(RIGHT(SUBSTITUTE(TRIM(RIGHT(SUBSTITUTE(Reference!B801,"/",REPT(" ",100)),100)),"\",REPT(" ",100)),100))</f>
        <v/>
      </c>
      <c r="M801" s="4" t="str">
        <f t="shared" si="24"/>
        <v/>
      </c>
      <c r="N801" s="4" t="str">
        <f t="shared" si="25"/>
        <v/>
      </c>
    </row>
    <row r="802" spans="12:14" x14ac:dyDescent="0.3">
      <c r="L802" s="4" t="str">
        <f>TRIM(RIGHT(SUBSTITUTE(TRIM(RIGHT(SUBSTITUTE(Reference!B802,"/",REPT(" ",100)),100)),"\",REPT(" ",100)),100))</f>
        <v/>
      </c>
      <c r="M802" s="4" t="str">
        <f t="shared" si="24"/>
        <v/>
      </c>
      <c r="N802" s="4" t="str">
        <f t="shared" si="25"/>
        <v/>
      </c>
    </row>
    <row r="803" spans="12:14" x14ac:dyDescent="0.3">
      <c r="L803" s="4" t="str">
        <f>TRIM(RIGHT(SUBSTITUTE(TRIM(RIGHT(SUBSTITUTE(Reference!B803,"/",REPT(" ",100)),100)),"\",REPT(" ",100)),100))</f>
        <v/>
      </c>
      <c r="M803" s="4" t="str">
        <f t="shared" si="24"/>
        <v/>
      </c>
      <c r="N803" s="4" t="str">
        <f t="shared" si="25"/>
        <v/>
      </c>
    </row>
    <row r="804" spans="12:14" x14ac:dyDescent="0.3">
      <c r="L804" s="4" t="str">
        <f>TRIM(RIGHT(SUBSTITUTE(TRIM(RIGHT(SUBSTITUTE(Reference!B804,"/",REPT(" ",100)),100)),"\",REPT(" ",100)),100))</f>
        <v/>
      </c>
      <c r="M804" s="4" t="str">
        <f t="shared" si="24"/>
        <v/>
      </c>
      <c r="N804" s="4" t="str">
        <f t="shared" si="25"/>
        <v/>
      </c>
    </row>
    <row r="805" spans="12:14" x14ac:dyDescent="0.3">
      <c r="L805" s="4" t="str">
        <f>TRIM(RIGHT(SUBSTITUTE(TRIM(RIGHT(SUBSTITUTE(Reference!B805,"/",REPT(" ",100)),100)),"\",REPT(" ",100)),100))</f>
        <v/>
      </c>
      <c r="M805" s="4" t="str">
        <f t="shared" si="24"/>
        <v/>
      </c>
      <c r="N805" s="4" t="str">
        <f t="shared" si="25"/>
        <v/>
      </c>
    </row>
    <row r="806" spans="12:14" x14ac:dyDescent="0.3">
      <c r="L806" s="4" t="str">
        <f>TRIM(RIGHT(SUBSTITUTE(TRIM(RIGHT(SUBSTITUTE(Reference!B806,"/",REPT(" ",100)),100)),"\",REPT(" ",100)),100))</f>
        <v/>
      </c>
      <c r="M806" s="4" t="str">
        <f t="shared" si="24"/>
        <v/>
      </c>
      <c r="N806" s="4" t="str">
        <f t="shared" si="25"/>
        <v/>
      </c>
    </row>
    <row r="807" spans="12:14" x14ac:dyDescent="0.3">
      <c r="L807" s="4" t="str">
        <f>TRIM(RIGHT(SUBSTITUTE(TRIM(RIGHT(SUBSTITUTE(Reference!B807,"/",REPT(" ",100)),100)),"\",REPT(" ",100)),100))</f>
        <v/>
      </c>
      <c r="M807" s="4" t="str">
        <f t="shared" si="24"/>
        <v/>
      </c>
      <c r="N807" s="4" t="str">
        <f t="shared" si="25"/>
        <v/>
      </c>
    </row>
    <row r="808" spans="12:14" x14ac:dyDescent="0.3">
      <c r="L808" s="4" t="str">
        <f>TRIM(RIGHT(SUBSTITUTE(TRIM(RIGHT(SUBSTITUTE(Reference!B808,"/",REPT(" ",100)),100)),"\",REPT(" ",100)),100))</f>
        <v/>
      </c>
      <c r="M808" s="4" t="str">
        <f t="shared" si="24"/>
        <v/>
      </c>
      <c r="N808" s="4" t="str">
        <f t="shared" si="25"/>
        <v/>
      </c>
    </row>
    <row r="809" spans="12:14" x14ac:dyDescent="0.3">
      <c r="L809" s="4" t="str">
        <f>TRIM(RIGHT(SUBSTITUTE(TRIM(RIGHT(SUBSTITUTE(Reference!B809,"/",REPT(" ",100)),100)),"\",REPT(" ",100)),100))</f>
        <v/>
      </c>
      <c r="M809" s="4" t="str">
        <f t="shared" si="24"/>
        <v/>
      </c>
      <c r="N809" s="4" t="str">
        <f t="shared" si="25"/>
        <v/>
      </c>
    </row>
    <row r="810" spans="12:14" x14ac:dyDescent="0.3">
      <c r="L810" s="4" t="str">
        <f>TRIM(RIGHT(SUBSTITUTE(TRIM(RIGHT(SUBSTITUTE(Reference!B810,"/",REPT(" ",100)),100)),"\",REPT(" ",100)),100))</f>
        <v/>
      </c>
      <c r="M810" s="4" t="str">
        <f t="shared" si="24"/>
        <v/>
      </c>
      <c r="N810" s="4" t="str">
        <f t="shared" si="25"/>
        <v/>
      </c>
    </row>
    <row r="811" spans="12:14" x14ac:dyDescent="0.3">
      <c r="L811" s="4" t="str">
        <f>TRIM(RIGHT(SUBSTITUTE(TRIM(RIGHT(SUBSTITUTE(Reference!B811,"/",REPT(" ",100)),100)),"\",REPT(" ",100)),100))</f>
        <v/>
      </c>
      <c r="M811" s="4" t="str">
        <f t="shared" si="24"/>
        <v/>
      </c>
      <c r="N811" s="4" t="str">
        <f t="shared" si="25"/>
        <v/>
      </c>
    </row>
    <row r="812" spans="12:14" x14ac:dyDescent="0.3">
      <c r="L812" s="4" t="str">
        <f>TRIM(RIGHT(SUBSTITUTE(TRIM(RIGHT(SUBSTITUTE(Reference!B812,"/",REPT(" ",100)),100)),"\",REPT(" ",100)),100))</f>
        <v/>
      </c>
      <c r="M812" s="4" t="str">
        <f t="shared" si="24"/>
        <v/>
      </c>
      <c r="N812" s="4" t="str">
        <f t="shared" si="25"/>
        <v/>
      </c>
    </row>
    <row r="813" spans="12:14" x14ac:dyDescent="0.3">
      <c r="L813" s="4" t="str">
        <f>TRIM(RIGHT(SUBSTITUTE(TRIM(RIGHT(SUBSTITUTE(Reference!B813,"/",REPT(" ",100)),100)),"\",REPT(" ",100)),100))</f>
        <v/>
      </c>
      <c r="M813" s="4" t="str">
        <f t="shared" si="24"/>
        <v/>
      </c>
      <c r="N813" s="4" t="str">
        <f t="shared" si="25"/>
        <v/>
      </c>
    </row>
    <row r="814" spans="12:14" x14ac:dyDescent="0.3">
      <c r="L814" s="4" t="str">
        <f>TRIM(RIGHT(SUBSTITUTE(TRIM(RIGHT(SUBSTITUTE(Reference!B814,"/",REPT(" ",100)),100)),"\",REPT(" ",100)),100))</f>
        <v/>
      </c>
      <c r="M814" s="4" t="str">
        <f t="shared" si="24"/>
        <v/>
      </c>
      <c r="N814" s="4" t="str">
        <f t="shared" si="25"/>
        <v/>
      </c>
    </row>
    <row r="815" spans="12:14" x14ac:dyDescent="0.3">
      <c r="L815" s="4" t="str">
        <f>TRIM(RIGHT(SUBSTITUTE(TRIM(RIGHT(SUBSTITUTE(Reference!B815,"/",REPT(" ",100)),100)),"\",REPT(" ",100)),100))</f>
        <v/>
      </c>
      <c r="M815" s="4" t="str">
        <f t="shared" si="24"/>
        <v/>
      </c>
      <c r="N815" s="4" t="str">
        <f t="shared" si="25"/>
        <v/>
      </c>
    </row>
    <row r="816" spans="12:14" x14ac:dyDescent="0.3">
      <c r="L816" s="4" t="str">
        <f>TRIM(RIGHT(SUBSTITUTE(TRIM(RIGHT(SUBSTITUTE(Reference!B816,"/",REPT(" ",100)),100)),"\",REPT(" ",100)),100))</f>
        <v/>
      </c>
      <c r="M816" s="4" t="str">
        <f t="shared" si="24"/>
        <v/>
      </c>
      <c r="N816" s="4" t="str">
        <f t="shared" si="25"/>
        <v/>
      </c>
    </row>
    <row r="817" spans="12:14" x14ac:dyDescent="0.3">
      <c r="L817" s="4" t="str">
        <f>TRIM(RIGHT(SUBSTITUTE(TRIM(RIGHT(SUBSTITUTE(Reference!B817,"/",REPT(" ",100)),100)),"\",REPT(" ",100)),100))</f>
        <v/>
      </c>
      <c r="M817" s="4" t="str">
        <f t="shared" si="24"/>
        <v/>
      </c>
      <c r="N817" s="4" t="str">
        <f t="shared" si="25"/>
        <v/>
      </c>
    </row>
    <row r="818" spans="12:14" x14ac:dyDescent="0.3">
      <c r="L818" s="4" t="str">
        <f>TRIM(RIGHT(SUBSTITUTE(TRIM(RIGHT(SUBSTITUTE(Reference!B818,"/",REPT(" ",100)),100)),"\",REPT(" ",100)),100))</f>
        <v/>
      </c>
      <c r="M818" s="4" t="str">
        <f t="shared" si="24"/>
        <v/>
      </c>
      <c r="N818" s="4" t="str">
        <f t="shared" si="25"/>
        <v/>
      </c>
    </row>
    <row r="819" spans="12:14" x14ac:dyDescent="0.3">
      <c r="L819" s="4" t="str">
        <f>TRIM(RIGHT(SUBSTITUTE(TRIM(RIGHT(SUBSTITUTE(Reference!B819,"/",REPT(" ",100)),100)),"\",REPT(" ",100)),100))</f>
        <v/>
      </c>
      <c r="M819" s="4" t="str">
        <f t="shared" si="24"/>
        <v/>
      </c>
      <c r="N819" s="4" t="str">
        <f t="shared" si="25"/>
        <v/>
      </c>
    </row>
    <row r="820" spans="12:14" x14ac:dyDescent="0.3">
      <c r="L820" s="4" t="str">
        <f>TRIM(RIGHT(SUBSTITUTE(TRIM(RIGHT(SUBSTITUTE(Reference!B820,"/",REPT(" ",100)),100)),"\",REPT(" ",100)),100))</f>
        <v/>
      </c>
      <c r="M820" s="4" t="str">
        <f t="shared" si="24"/>
        <v/>
      </c>
      <c r="N820" s="4" t="str">
        <f t="shared" si="25"/>
        <v/>
      </c>
    </row>
    <row r="821" spans="12:14" x14ac:dyDescent="0.3">
      <c r="L821" s="4" t="str">
        <f>TRIM(RIGHT(SUBSTITUTE(TRIM(RIGHT(SUBSTITUTE(Reference!B821,"/",REPT(" ",100)),100)),"\",REPT(" ",100)),100))</f>
        <v/>
      </c>
      <c r="M821" s="4" t="str">
        <f t="shared" si="24"/>
        <v/>
      </c>
      <c r="N821" s="4" t="str">
        <f t="shared" si="25"/>
        <v/>
      </c>
    </row>
    <row r="822" spans="12:14" x14ac:dyDescent="0.3">
      <c r="L822" s="4" t="str">
        <f>TRIM(RIGHT(SUBSTITUTE(TRIM(RIGHT(SUBSTITUTE(Reference!B822,"/",REPT(" ",100)),100)),"\",REPT(" ",100)),100))</f>
        <v/>
      </c>
      <c r="M822" s="4" t="str">
        <f t="shared" si="24"/>
        <v/>
      </c>
      <c r="N822" s="4" t="str">
        <f t="shared" si="25"/>
        <v/>
      </c>
    </row>
    <row r="823" spans="12:14" x14ac:dyDescent="0.3">
      <c r="L823" s="4" t="str">
        <f>TRIM(RIGHT(SUBSTITUTE(TRIM(RIGHT(SUBSTITUTE(Reference!B823,"/",REPT(" ",100)),100)),"\",REPT(" ",100)),100))</f>
        <v/>
      </c>
      <c r="M823" s="4" t="str">
        <f t="shared" si="24"/>
        <v/>
      </c>
      <c r="N823" s="4" t="str">
        <f t="shared" si="25"/>
        <v/>
      </c>
    </row>
    <row r="824" spans="12:14" x14ac:dyDescent="0.3">
      <c r="L824" s="4" t="str">
        <f>TRIM(RIGHT(SUBSTITUTE(TRIM(RIGHT(SUBSTITUTE(Reference!B824,"/",REPT(" ",100)),100)),"\",REPT(" ",100)),100))</f>
        <v/>
      </c>
      <c r="M824" s="4" t="str">
        <f t="shared" si="24"/>
        <v/>
      </c>
      <c r="N824" s="4" t="str">
        <f t="shared" si="25"/>
        <v/>
      </c>
    </row>
    <row r="825" spans="12:14" x14ac:dyDescent="0.3">
      <c r="L825" s="4" t="str">
        <f>TRIM(RIGHT(SUBSTITUTE(TRIM(RIGHT(SUBSTITUTE(Reference!B825,"/",REPT(" ",100)),100)),"\",REPT(" ",100)),100))</f>
        <v/>
      </c>
      <c r="M825" s="4" t="str">
        <f t="shared" si="24"/>
        <v/>
      </c>
      <c r="N825" s="4" t="str">
        <f t="shared" si="25"/>
        <v/>
      </c>
    </row>
    <row r="826" spans="12:14" x14ac:dyDescent="0.3">
      <c r="L826" s="4" t="str">
        <f>TRIM(RIGHT(SUBSTITUTE(TRIM(RIGHT(SUBSTITUTE(Reference!B826,"/",REPT(" ",100)),100)),"\",REPT(" ",100)),100))</f>
        <v/>
      </c>
      <c r="M826" s="4" t="str">
        <f t="shared" si="24"/>
        <v/>
      </c>
      <c r="N826" s="4" t="str">
        <f t="shared" si="25"/>
        <v/>
      </c>
    </row>
    <row r="827" spans="12:14" x14ac:dyDescent="0.3">
      <c r="L827" s="4" t="str">
        <f>TRIM(RIGHT(SUBSTITUTE(TRIM(RIGHT(SUBSTITUTE(Reference!B827,"/",REPT(" ",100)),100)),"\",REPT(" ",100)),100))</f>
        <v/>
      </c>
      <c r="M827" s="4" t="str">
        <f t="shared" si="24"/>
        <v/>
      </c>
      <c r="N827" s="4" t="str">
        <f t="shared" si="25"/>
        <v/>
      </c>
    </row>
    <row r="828" spans="12:14" x14ac:dyDescent="0.3">
      <c r="L828" s="4" t="str">
        <f>TRIM(RIGHT(SUBSTITUTE(TRIM(RIGHT(SUBSTITUTE(Reference!B828,"/",REPT(" ",100)),100)),"\",REPT(" ",100)),100))</f>
        <v/>
      </c>
      <c r="M828" s="4" t="str">
        <f t="shared" si="24"/>
        <v/>
      </c>
      <c r="N828" s="4" t="str">
        <f t="shared" si="25"/>
        <v/>
      </c>
    </row>
    <row r="829" spans="12:14" x14ac:dyDescent="0.3">
      <c r="L829" s="4" t="str">
        <f>TRIM(RIGHT(SUBSTITUTE(TRIM(RIGHT(SUBSTITUTE(Reference!B829,"/",REPT(" ",100)),100)),"\",REPT(" ",100)),100))</f>
        <v/>
      </c>
      <c r="M829" s="4" t="str">
        <f t="shared" si="24"/>
        <v/>
      </c>
      <c r="N829" s="4" t="str">
        <f t="shared" si="25"/>
        <v/>
      </c>
    </row>
    <row r="830" spans="12:14" x14ac:dyDescent="0.3">
      <c r="L830" s="4" t="str">
        <f>TRIM(RIGHT(SUBSTITUTE(TRIM(RIGHT(SUBSTITUTE(Reference!B830,"/",REPT(" ",100)),100)),"\",REPT(" ",100)),100))</f>
        <v/>
      </c>
      <c r="M830" s="4" t="str">
        <f t="shared" si="24"/>
        <v/>
      </c>
      <c r="N830" s="4" t="str">
        <f t="shared" si="25"/>
        <v/>
      </c>
    </row>
    <row r="831" spans="12:14" x14ac:dyDescent="0.3">
      <c r="L831" s="4" t="str">
        <f>TRIM(RIGHT(SUBSTITUTE(TRIM(RIGHT(SUBSTITUTE(Reference!B831,"/",REPT(" ",100)),100)),"\",REPT(" ",100)),100))</f>
        <v/>
      </c>
      <c r="M831" s="4" t="str">
        <f t="shared" si="24"/>
        <v/>
      </c>
      <c r="N831" s="4" t="str">
        <f t="shared" si="25"/>
        <v/>
      </c>
    </row>
    <row r="832" spans="12:14" x14ac:dyDescent="0.3">
      <c r="L832" s="4" t="str">
        <f>TRIM(RIGHT(SUBSTITUTE(TRIM(RIGHT(SUBSTITUTE(Reference!B832,"/",REPT(" ",100)),100)),"\",REPT(" ",100)),100))</f>
        <v/>
      </c>
      <c r="M832" s="4" t="str">
        <f t="shared" si="24"/>
        <v/>
      </c>
      <c r="N832" s="4" t="str">
        <f t="shared" si="25"/>
        <v/>
      </c>
    </row>
    <row r="833" spans="12:14" x14ac:dyDescent="0.3">
      <c r="L833" s="4" t="str">
        <f>TRIM(RIGHT(SUBSTITUTE(TRIM(RIGHT(SUBSTITUTE(Reference!B833,"/",REPT(" ",100)),100)),"\",REPT(" ",100)),100))</f>
        <v/>
      </c>
      <c r="M833" s="4" t="str">
        <f t="shared" si="24"/>
        <v/>
      </c>
      <c r="N833" s="4" t="str">
        <f t="shared" si="25"/>
        <v/>
      </c>
    </row>
    <row r="834" spans="12:14" x14ac:dyDescent="0.3">
      <c r="L834" s="4" t="str">
        <f>TRIM(RIGHT(SUBSTITUTE(TRIM(RIGHT(SUBSTITUTE(Reference!B834,"/",REPT(" ",100)),100)),"\",REPT(" ",100)),100))</f>
        <v/>
      </c>
      <c r="M834" s="4" t="str">
        <f t="shared" si="24"/>
        <v/>
      </c>
      <c r="N834" s="4" t="str">
        <f t="shared" si="25"/>
        <v/>
      </c>
    </row>
    <row r="835" spans="12:14" x14ac:dyDescent="0.3">
      <c r="L835" s="4" t="str">
        <f>TRIM(RIGHT(SUBSTITUTE(TRIM(RIGHT(SUBSTITUTE(Reference!B835,"/",REPT(" ",100)),100)),"\",REPT(" ",100)),100))</f>
        <v/>
      </c>
      <c r="M835" s="4" t="str">
        <f t="shared" si="24"/>
        <v/>
      </c>
      <c r="N835" s="4" t="str">
        <f t="shared" si="25"/>
        <v/>
      </c>
    </row>
    <row r="836" spans="12:14" x14ac:dyDescent="0.3">
      <c r="L836" s="4" t="str">
        <f>TRIM(RIGHT(SUBSTITUTE(TRIM(RIGHT(SUBSTITUTE(Reference!B836,"/",REPT(" ",100)),100)),"\",REPT(" ",100)),100))</f>
        <v/>
      </c>
      <c r="M836" s="4" t="str">
        <f t="shared" si="24"/>
        <v/>
      </c>
      <c r="N836" s="4" t="str">
        <f t="shared" si="25"/>
        <v/>
      </c>
    </row>
    <row r="837" spans="12:14" x14ac:dyDescent="0.3">
      <c r="L837" s="4" t="str">
        <f>TRIM(RIGHT(SUBSTITUTE(TRIM(RIGHT(SUBSTITUTE(Reference!B837,"/",REPT(" ",100)),100)),"\",REPT(" ",100)),100))</f>
        <v/>
      </c>
      <c r="M837" s="4" t="str">
        <f t="shared" ref="M837:M900" si="26">TRIM(LEFT(SUBSTITUTE(L837,".",REPT(" ",100)),100))</f>
        <v/>
      </c>
      <c r="N837" s="4" t="str">
        <f t="shared" ref="N837:N900" si="27">M837</f>
        <v/>
      </c>
    </row>
    <row r="838" spans="12:14" x14ac:dyDescent="0.3">
      <c r="L838" s="4" t="str">
        <f>TRIM(RIGHT(SUBSTITUTE(TRIM(RIGHT(SUBSTITUTE(Reference!B838,"/",REPT(" ",100)),100)),"\",REPT(" ",100)),100))</f>
        <v/>
      </c>
      <c r="M838" s="4" t="str">
        <f t="shared" si="26"/>
        <v/>
      </c>
      <c r="N838" s="4" t="str">
        <f t="shared" si="27"/>
        <v/>
      </c>
    </row>
    <row r="839" spans="12:14" x14ac:dyDescent="0.3">
      <c r="L839" s="4" t="str">
        <f>TRIM(RIGHT(SUBSTITUTE(TRIM(RIGHT(SUBSTITUTE(Reference!B839,"/",REPT(" ",100)),100)),"\",REPT(" ",100)),100))</f>
        <v/>
      </c>
      <c r="M839" s="4" t="str">
        <f t="shared" si="26"/>
        <v/>
      </c>
      <c r="N839" s="4" t="str">
        <f t="shared" si="27"/>
        <v/>
      </c>
    </row>
    <row r="840" spans="12:14" x14ac:dyDescent="0.3">
      <c r="L840" s="4" t="str">
        <f>TRIM(RIGHT(SUBSTITUTE(TRIM(RIGHT(SUBSTITUTE(Reference!B840,"/",REPT(" ",100)),100)),"\",REPT(" ",100)),100))</f>
        <v/>
      </c>
      <c r="M840" s="4" t="str">
        <f t="shared" si="26"/>
        <v/>
      </c>
      <c r="N840" s="4" t="str">
        <f t="shared" si="27"/>
        <v/>
      </c>
    </row>
    <row r="841" spans="12:14" x14ac:dyDescent="0.3">
      <c r="L841" s="4" t="str">
        <f>TRIM(RIGHT(SUBSTITUTE(TRIM(RIGHT(SUBSTITUTE(Reference!B841,"/",REPT(" ",100)),100)),"\",REPT(" ",100)),100))</f>
        <v/>
      </c>
      <c r="M841" s="4" t="str">
        <f t="shared" si="26"/>
        <v/>
      </c>
      <c r="N841" s="4" t="str">
        <f t="shared" si="27"/>
        <v/>
      </c>
    </row>
    <row r="842" spans="12:14" x14ac:dyDescent="0.3">
      <c r="L842" s="4" t="str">
        <f>TRIM(RIGHT(SUBSTITUTE(TRIM(RIGHT(SUBSTITUTE(Reference!B842,"/",REPT(" ",100)),100)),"\",REPT(" ",100)),100))</f>
        <v/>
      </c>
      <c r="M842" s="4" t="str">
        <f t="shared" si="26"/>
        <v/>
      </c>
      <c r="N842" s="4" t="str">
        <f t="shared" si="27"/>
        <v/>
      </c>
    </row>
    <row r="843" spans="12:14" x14ac:dyDescent="0.3">
      <c r="L843" s="4" t="str">
        <f>TRIM(RIGHT(SUBSTITUTE(TRIM(RIGHT(SUBSTITUTE(Reference!B843,"/",REPT(" ",100)),100)),"\",REPT(" ",100)),100))</f>
        <v/>
      </c>
      <c r="M843" s="4" t="str">
        <f t="shared" si="26"/>
        <v/>
      </c>
      <c r="N843" s="4" t="str">
        <f t="shared" si="27"/>
        <v/>
      </c>
    </row>
    <row r="844" spans="12:14" x14ac:dyDescent="0.3">
      <c r="L844" s="4" t="str">
        <f>TRIM(RIGHT(SUBSTITUTE(TRIM(RIGHT(SUBSTITUTE(Reference!B844,"/",REPT(" ",100)),100)),"\",REPT(" ",100)),100))</f>
        <v/>
      </c>
      <c r="M844" s="4" t="str">
        <f t="shared" si="26"/>
        <v/>
      </c>
      <c r="N844" s="4" t="str">
        <f t="shared" si="27"/>
        <v/>
      </c>
    </row>
    <row r="845" spans="12:14" x14ac:dyDescent="0.3">
      <c r="L845" s="4" t="str">
        <f>TRIM(RIGHT(SUBSTITUTE(TRIM(RIGHT(SUBSTITUTE(Reference!B845,"/",REPT(" ",100)),100)),"\",REPT(" ",100)),100))</f>
        <v/>
      </c>
      <c r="M845" s="4" t="str">
        <f t="shared" si="26"/>
        <v/>
      </c>
      <c r="N845" s="4" t="str">
        <f t="shared" si="27"/>
        <v/>
      </c>
    </row>
    <row r="846" spans="12:14" x14ac:dyDescent="0.3">
      <c r="L846" s="4" t="str">
        <f>TRIM(RIGHT(SUBSTITUTE(TRIM(RIGHT(SUBSTITUTE(Reference!B846,"/",REPT(" ",100)),100)),"\",REPT(" ",100)),100))</f>
        <v/>
      </c>
      <c r="M846" s="4" t="str">
        <f t="shared" si="26"/>
        <v/>
      </c>
      <c r="N846" s="4" t="str">
        <f t="shared" si="27"/>
        <v/>
      </c>
    </row>
    <row r="847" spans="12:14" x14ac:dyDescent="0.3">
      <c r="L847" s="4" t="str">
        <f>TRIM(RIGHT(SUBSTITUTE(TRIM(RIGHT(SUBSTITUTE(Reference!B847,"/",REPT(" ",100)),100)),"\",REPT(" ",100)),100))</f>
        <v/>
      </c>
      <c r="M847" s="4" t="str">
        <f t="shared" si="26"/>
        <v/>
      </c>
      <c r="N847" s="4" t="str">
        <f t="shared" si="27"/>
        <v/>
      </c>
    </row>
    <row r="848" spans="12:14" x14ac:dyDescent="0.3">
      <c r="L848" s="4" t="str">
        <f>TRIM(RIGHT(SUBSTITUTE(TRIM(RIGHT(SUBSTITUTE(Reference!B848,"/",REPT(" ",100)),100)),"\",REPT(" ",100)),100))</f>
        <v/>
      </c>
      <c r="M848" s="4" t="str">
        <f t="shared" si="26"/>
        <v/>
      </c>
      <c r="N848" s="4" t="str">
        <f t="shared" si="27"/>
        <v/>
      </c>
    </row>
    <row r="849" spans="12:14" x14ac:dyDescent="0.3">
      <c r="L849" s="4" t="str">
        <f>TRIM(RIGHT(SUBSTITUTE(TRIM(RIGHT(SUBSTITUTE(Reference!B849,"/",REPT(" ",100)),100)),"\",REPT(" ",100)),100))</f>
        <v/>
      </c>
      <c r="M849" s="4" t="str">
        <f t="shared" si="26"/>
        <v/>
      </c>
      <c r="N849" s="4" t="str">
        <f t="shared" si="27"/>
        <v/>
      </c>
    </row>
    <row r="850" spans="12:14" x14ac:dyDescent="0.3">
      <c r="L850" s="4" t="str">
        <f>TRIM(RIGHT(SUBSTITUTE(TRIM(RIGHT(SUBSTITUTE(Reference!B850,"/",REPT(" ",100)),100)),"\",REPT(" ",100)),100))</f>
        <v/>
      </c>
      <c r="M850" s="4" t="str">
        <f t="shared" si="26"/>
        <v/>
      </c>
      <c r="N850" s="4" t="str">
        <f t="shared" si="27"/>
        <v/>
      </c>
    </row>
    <row r="851" spans="12:14" x14ac:dyDescent="0.3">
      <c r="L851" s="4" t="str">
        <f>TRIM(RIGHT(SUBSTITUTE(TRIM(RIGHT(SUBSTITUTE(Reference!B851,"/",REPT(" ",100)),100)),"\",REPT(" ",100)),100))</f>
        <v/>
      </c>
      <c r="M851" s="4" t="str">
        <f t="shared" si="26"/>
        <v/>
      </c>
      <c r="N851" s="4" t="str">
        <f t="shared" si="27"/>
        <v/>
      </c>
    </row>
    <row r="852" spans="12:14" x14ac:dyDescent="0.3">
      <c r="L852" s="4" t="str">
        <f>TRIM(RIGHT(SUBSTITUTE(TRIM(RIGHT(SUBSTITUTE(Reference!B852,"/",REPT(" ",100)),100)),"\",REPT(" ",100)),100))</f>
        <v/>
      </c>
      <c r="M852" s="4" t="str">
        <f t="shared" si="26"/>
        <v/>
      </c>
      <c r="N852" s="4" t="str">
        <f t="shared" si="27"/>
        <v/>
      </c>
    </row>
    <row r="853" spans="12:14" x14ac:dyDescent="0.3">
      <c r="L853" s="4" t="str">
        <f>TRIM(RIGHT(SUBSTITUTE(TRIM(RIGHT(SUBSTITUTE(Reference!B853,"/",REPT(" ",100)),100)),"\",REPT(" ",100)),100))</f>
        <v/>
      </c>
      <c r="M853" s="4" t="str">
        <f t="shared" si="26"/>
        <v/>
      </c>
      <c r="N853" s="4" t="str">
        <f t="shared" si="27"/>
        <v/>
      </c>
    </row>
    <row r="854" spans="12:14" x14ac:dyDescent="0.3">
      <c r="L854" s="4" t="str">
        <f>TRIM(RIGHT(SUBSTITUTE(TRIM(RIGHT(SUBSTITUTE(Reference!B854,"/",REPT(" ",100)),100)),"\",REPT(" ",100)),100))</f>
        <v/>
      </c>
      <c r="M854" s="4" t="str">
        <f t="shared" si="26"/>
        <v/>
      </c>
      <c r="N854" s="4" t="str">
        <f t="shared" si="27"/>
        <v/>
      </c>
    </row>
    <row r="855" spans="12:14" x14ac:dyDescent="0.3">
      <c r="L855" s="4" t="str">
        <f>TRIM(RIGHT(SUBSTITUTE(TRIM(RIGHT(SUBSTITUTE(Reference!B855,"/",REPT(" ",100)),100)),"\",REPT(" ",100)),100))</f>
        <v/>
      </c>
      <c r="M855" s="4" t="str">
        <f t="shared" si="26"/>
        <v/>
      </c>
      <c r="N855" s="4" t="str">
        <f t="shared" si="27"/>
        <v/>
      </c>
    </row>
    <row r="856" spans="12:14" x14ac:dyDescent="0.3">
      <c r="L856" s="4" t="str">
        <f>TRIM(RIGHT(SUBSTITUTE(TRIM(RIGHT(SUBSTITUTE(Reference!B856,"/",REPT(" ",100)),100)),"\",REPT(" ",100)),100))</f>
        <v/>
      </c>
      <c r="M856" s="4" t="str">
        <f t="shared" si="26"/>
        <v/>
      </c>
      <c r="N856" s="4" t="str">
        <f t="shared" si="27"/>
        <v/>
      </c>
    </row>
    <row r="857" spans="12:14" x14ac:dyDescent="0.3">
      <c r="L857" s="4" t="str">
        <f>TRIM(RIGHT(SUBSTITUTE(TRIM(RIGHT(SUBSTITUTE(Reference!B857,"/",REPT(" ",100)),100)),"\",REPT(" ",100)),100))</f>
        <v/>
      </c>
      <c r="M857" s="4" t="str">
        <f t="shared" si="26"/>
        <v/>
      </c>
      <c r="N857" s="4" t="str">
        <f t="shared" si="27"/>
        <v/>
      </c>
    </row>
    <row r="858" spans="12:14" x14ac:dyDescent="0.3">
      <c r="L858" s="4" t="str">
        <f>TRIM(RIGHT(SUBSTITUTE(TRIM(RIGHT(SUBSTITUTE(Reference!B858,"/",REPT(" ",100)),100)),"\",REPT(" ",100)),100))</f>
        <v/>
      </c>
      <c r="M858" s="4" t="str">
        <f t="shared" si="26"/>
        <v/>
      </c>
      <c r="N858" s="4" t="str">
        <f t="shared" si="27"/>
        <v/>
      </c>
    </row>
    <row r="859" spans="12:14" x14ac:dyDescent="0.3">
      <c r="L859" s="4" t="str">
        <f>TRIM(RIGHT(SUBSTITUTE(TRIM(RIGHT(SUBSTITUTE(Reference!B859,"/",REPT(" ",100)),100)),"\",REPT(" ",100)),100))</f>
        <v/>
      </c>
      <c r="M859" s="4" t="str">
        <f t="shared" si="26"/>
        <v/>
      </c>
      <c r="N859" s="4" t="str">
        <f t="shared" si="27"/>
        <v/>
      </c>
    </row>
    <row r="860" spans="12:14" x14ac:dyDescent="0.3">
      <c r="L860" s="4" t="str">
        <f>TRIM(RIGHT(SUBSTITUTE(TRIM(RIGHT(SUBSTITUTE(Reference!B860,"/",REPT(" ",100)),100)),"\",REPT(" ",100)),100))</f>
        <v/>
      </c>
      <c r="M860" s="4" t="str">
        <f t="shared" si="26"/>
        <v/>
      </c>
      <c r="N860" s="4" t="str">
        <f t="shared" si="27"/>
        <v/>
      </c>
    </row>
    <row r="861" spans="12:14" x14ac:dyDescent="0.3">
      <c r="L861" s="4" t="str">
        <f>TRIM(RIGHT(SUBSTITUTE(TRIM(RIGHT(SUBSTITUTE(Reference!B861,"/",REPT(" ",100)),100)),"\",REPT(" ",100)),100))</f>
        <v/>
      </c>
      <c r="M861" s="4" t="str">
        <f t="shared" si="26"/>
        <v/>
      </c>
      <c r="N861" s="4" t="str">
        <f t="shared" si="27"/>
        <v/>
      </c>
    </row>
    <row r="862" spans="12:14" x14ac:dyDescent="0.3">
      <c r="L862" s="4" t="str">
        <f>TRIM(RIGHT(SUBSTITUTE(TRIM(RIGHT(SUBSTITUTE(Reference!B862,"/",REPT(" ",100)),100)),"\",REPT(" ",100)),100))</f>
        <v/>
      </c>
      <c r="M862" s="4" t="str">
        <f t="shared" si="26"/>
        <v/>
      </c>
      <c r="N862" s="4" t="str">
        <f t="shared" si="27"/>
        <v/>
      </c>
    </row>
    <row r="863" spans="12:14" x14ac:dyDescent="0.3">
      <c r="L863" s="4" t="str">
        <f>TRIM(RIGHT(SUBSTITUTE(TRIM(RIGHT(SUBSTITUTE(Reference!B863,"/",REPT(" ",100)),100)),"\",REPT(" ",100)),100))</f>
        <v/>
      </c>
      <c r="M863" s="4" t="str">
        <f t="shared" si="26"/>
        <v/>
      </c>
      <c r="N863" s="4" t="str">
        <f t="shared" si="27"/>
        <v/>
      </c>
    </row>
    <row r="864" spans="12:14" x14ac:dyDescent="0.3">
      <c r="L864" s="4" t="str">
        <f>TRIM(RIGHT(SUBSTITUTE(TRIM(RIGHT(SUBSTITUTE(Reference!B864,"/",REPT(" ",100)),100)),"\",REPT(" ",100)),100))</f>
        <v/>
      </c>
      <c r="M864" s="4" t="str">
        <f t="shared" si="26"/>
        <v/>
      </c>
      <c r="N864" s="4" t="str">
        <f t="shared" si="27"/>
        <v/>
      </c>
    </row>
    <row r="865" spans="12:14" x14ac:dyDescent="0.3">
      <c r="L865" s="4" t="str">
        <f>TRIM(RIGHT(SUBSTITUTE(TRIM(RIGHT(SUBSTITUTE(Reference!B865,"/",REPT(" ",100)),100)),"\",REPT(" ",100)),100))</f>
        <v/>
      </c>
      <c r="M865" s="4" t="str">
        <f t="shared" si="26"/>
        <v/>
      </c>
      <c r="N865" s="4" t="str">
        <f t="shared" si="27"/>
        <v/>
      </c>
    </row>
    <row r="866" spans="12:14" x14ac:dyDescent="0.3">
      <c r="L866" s="4" t="str">
        <f>TRIM(RIGHT(SUBSTITUTE(TRIM(RIGHT(SUBSTITUTE(Reference!B866,"/",REPT(" ",100)),100)),"\",REPT(" ",100)),100))</f>
        <v/>
      </c>
      <c r="M866" s="4" t="str">
        <f t="shared" si="26"/>
        <v/>
      </c>
      <c r="N866" s="4" t="str">
        <f t="shared" si="27"/>
        <v/>
      </c>
    </row>
    <row r="867" spans="12:14" x14ac:dyDescent="0.3">
      <c r="L867" s="4" t="str">
        <f>TRIM(RIGHT(SUBSTITUTE(TRIM(RIGHT(SUBSTITUTE(Reference!B867,"/",REPT(" ",100)),100)),"\",REPT(" ",100)),100))</f>
        <v/>
      </c>
      <c r="M867" s="4" t="str">
        <f t="shared" si="26"/>
        <v/>
      </c>
      <c r="N867" s="4" t="str">
        <f t="shared" si="27"/>
        <v/>
      </c>
    </row>
    <row r="868" spans="12:14" x14ac:dyDescent="0.3">
      <c r="L868" s="4" t="str">
        <f>TRIM(RIGHT(SUBSTITUTE(TRIM(RIGHT(SUBSTITUTE(Reference!B868,"/",REPT(" ",100)),100)),"\",REPT(" ",100)),100))</f>
        <v/>
      </c>
      <c r="M868" s="4" t="str">
        <f t="shared" si="26"/>
        <v/>
      </c>
      <c r="N868" s="4" t="str">
        <f t="shared" si="27"/>
        <v/>
      </c>
    </row>
    <row r="869" spans="12:14" x14ac:dyDescent="0.3">
      <c r="L869" s="4" t="str">
        <f>TRIM(RIGHT(SUBSTITUTE(TRIM(RIGHT(SUBSTITUTE(Reference!B869,"/",REPT(" ",100)),100)),"\",REPT(" ",100)),100))</f>
        <v/>
      </c>
      <c r="M869" s="4" t="str">
        <f t="shared" si="26"/>
        <v/>
      </c>
      <c r="N869" s="4" t="str">
        <f t="shared" si="27"/>
        <v/>
      </c>
    </row>
    <row r="870" spans="12:14" x14ac:dyDescent="0.3">
      <c r="L870" s="4" t="str">
        <f>TRIM(RIGHT(SUBSTITUTE(TRIM(RIGHT(SUBSTITUTE(Reference!B870,"/",REPT(" ",100)),100)),"\",REPT(" ",100)),100))</f>
        <v/>
      </c>
      <c r="M870" s="4" t="str">
        <f t="shared" si="26"/>
        <v/>
      </c>
      <c r="N870" s="4" t="str">
        <f t="shared" si="27"/>
        <v/>
      </c>
    </row>
    <row r="871" spans="12:14" x14ac:dyDescent="0.3">
      <c r="L871" s="4" t="str">
        <f>TRIM(RIGHT(SUBSTITUTE(TRIM(RIGHT(SUBSTITUTE(Reference!B871,"/",REPT(" ",100)),100)),"\",REPT(" ",100)),100))</f>
        <v/>
      </c>
      <c r="M871" s="4" t="str">
        <f t="shared" si="26"/>
        <v/>
      </c>
      <c r="N871" s="4" t="str">
        <f t="shared" si="27"/>
        <v/>
      </c>
    </row>
    <row r="872" spans="12:14" x14ac:dyDescent="0.3">
      <c r="L872" s="4" t="str">
        <f>TRIM(RIGHT(SUBSTITUTE(TRIM(RIGHT(SUBSTITUTE(Reference!B872,"/",REPT(" ",100)),100)),"\",REPT(" ",100)),100))</f>
        <v/>
      </c>
      <c r="M872" s="4" t="str">
        <f t="shared" si="26"/>
        <v/>
      </c>
      <c r="N872" s="4" t="str">
        <f t="shared" si="27"/>
        <v/>
      </c>
    </row>
    <row r="873" spans="12:14" x14ac:dyDescent="0.3">
      <c r="L873" s="4" t="str">
        <f>TRIM(RIGHT(SUBSTITUTE(TRIM(RIGHT(SUBSTITUTE(Reference!B873,"/",REPT(" ",100)),100)),"\",REPT(" ",100)),100))</f>
        <v/>
      </c>
      <c r="M873" s="4" t="str">
        <f t="shared" si="26"/>
        <v/>
      </c>
      <c r="N873" s="4" t="str">
        <f t="shared" si="27"/>
        <v/>
      </c>
    </row>
    <row r="874" spans="12:14" x14ac:dyDescent="0.3">
      <c r="L874" s="4" t="str">
        <f>TRIM(RIGHT(SUBSTITUTE(TRIM(RIGHT(SUBSTITUTE(Reference!B874,"/",REPT(" ",100)),100)),"\",REPT(" ",100)),100))</f>
        <v/>
      </c>
      <c r="M874" s="4" t="str">
        <f t="shared" si="26"/>
        <v/>
      </c>
      <c r="N874" s="4" t="str">
        <f t="shared" si="27"/>
        <v/>
      </c>
    </row>
    <row r="875" spans="12:14" x14ac:dyDescent="0.3">
      <c r="L875" s="4" t="str">
        <f>TRIM(RIGHT(SUBSTITUTE(TRIM(RIGHT(SUBSTITUTE(Reference!B875,"/",REPT(" ",100)),100)),"\",REPT(" ",100)),100))</f>
        <v/>
      </c>
      <c r="M875" s="4" t="str">
        <f t="shared" si="26"/>
        <v/>
      </c>
      <c r="N875" s="4" t="str">
        <f t="shared" si="27"/>
        <v/>
      </c>
    </row>
    <row r="876" spans="12:14" x14ac:dyDescent="0.3">
      <c r="L876" s="4" t="str">
        <f>TRIM(RIGHT(SUBSTITUTE(TRIM(RIGHT(SUBSTITUTE(Reference!B876,"/",REPT(" ",100)),100)),"\",REPT(" ",100)),100))</f>
        <v/>
      </c>
      <c r="M876" s="4" t="str">
        <f t="shared" si="26"/>
        <v/>
      </c>
      <c r="N876" s="4" t="str">
        <f t="shared" si="27"/>
        <v/>
      </c>
    </row>
    <row r="877" spans="12:14" x14ac:dyDescent="0.3">
      <c r="L877" s="4" t="str">
        <f>TRIM(RIGHT(SUBSTITUTE(TRIM(RIGHT(SUBSTITUTE(Reference!B877,"/",REPT(" ",100)),100)),"\",REPT(" ",100)),100))</f>
        <v/>
      </c>
      <c r="M877" s="4" t="str">
        <f t="shared" si="26"/>
        <v/>
      </c>
      <c r="N877" s="4" t="str">
        <f t="shared" si="27"/>
        <v/>
      </c>
    </row>
    <row r="878" spans="12:14" x14ac:dyDescent="0.3">
      <c r="L878" s="4" t="str">
        <f>TRIM(RIGHT(SUBSTITUTE(TRIM(RIGHT(SUBSTITUTE(Reference!B878,"/",REPT(" ",100)),100)),"\",REPT(" ",100)),100))</f>
        <v/>
      </c>
      <c r="M878" s="4" t="str">
        <f t="shared" si="26"/>
        <v/>
      </c>
      <c r="N878" s="4" t="str">
        <f t="shared" si="27"/>
        <v/>
      </c>
    </row>
    <row r="879" spans="12:14" x14ac:dyDescent="0.3">
      <c r="L879" s="4" t="str">
        <f>TRIM(RIGHT(SUBSTITUTE(TRIM(RIGHT(SUBSTITUTE(Reference!B879,"/",REPT(" ",100)),100)),"\",REPT(" ",100)),100))</f>
        <v/>
      </c>
      <c r="M879" s="4" t="str">
        <f t="shared" si="26"/>
        <v/>
      </c>
      <c r="N879" s="4" t="str">
        <f t="shared" si="27"/>
        <v/>
      </c>
    </row>
    <row r="880" spans="12:14" x14ac:dyDescent="0.3">
      <c r="L880" s="4" t="str">
        <f>TRIM(RIGHT(SUBSTITUTE(TRIM(RIGHT(SUBSTITUTE(Reference!B880,"/",REPT(" ",100)),100)),"\",REPT(" ",100)),100))</f>
        <v/>
      </c>
      <c r="M880" s="4" t="str">
        <f t="shared" si="26"/>
        <v/>
      </c>
      <c r="N880" s="4" t="str">
        <f t="shared" si="27"/>
        <v/>
      </c>
    </row>
    <row r="881" spans="12:14" x14ac:dyDescent="0.3">
      <c r="L881" s="4" t="str">
        <f>TRIM(RIGHT(SUBSTITUTE(TRIM(RIGHT(SUBSTITUTE(Reference!B881,"/",REPT(" ",100)),100)),"\",REPT(" ",100)),100))</f>
        <v/>
      </c>
      <c r="M881" s="4" t="str">
        <f t="shared" si="26"/>
        <v/>
      </c>
      <c r="N881" s="4" t="str">
        <f t="shared" si="27"/>
        <v/>
      </c>
    </row>
    <row r="882" spans="12:14" x14ac:dyDescent="0.3">
      <c r="L882" s="4" t="str">
        <f>TRIM(RIGHT(SUBSTITUTE(TRIM(RIGHT(SUBSTITUTE(Reference!B882,"/",REPT(" ",100)),100)),"\",REPT(" ",100)),100))</f>
        <v/>
      </c>
      <c r="M882" s="4" t="str">
        <f t="shared" si="26"/>
        <v/>
      </c>
      <c r="N882" s="4" t="str">
        <f t="shared" si="27"/>
        <v/>
      </c>
    </row>
    <row r="883" spans="12:14" x14ac:dyDescent="0.3">
      <c r="L883" s="4" t="str">
        <f>TRIM(RIGHT(SUBSTITUTE(TRIM(RIGHT(SUBSTITUTE(Reference!B883,"/",REPT(" ",100)),100)),"\",REPT(" ",100)),100))</f>
        <v/>
      </c>
      <c r="M883" s="4" t="str">
        <f t="shared" si="26"/>
        <v/>
      </c>
      <c r="N883" s="4" t="str">
        <f t="shared" si="27"/>
        <v/>
      </c>
    </row>
    <row r="884" spans="12:14" x14ac:dyDescent="0.3">
      <c r="L884" s="4" t="str">
        <f>TRIM(RIGHT(SUBSTITUTE(TRIM(RIGHT(SUBSTITUTE(Reference!B884,"/",REPT(" ",100)),100)),"\",REPT(" ",100)),100))</f>
        <v/>
      </c>
      <c r="M884" s="4" t="str">
        <f t="shared" si="26"/>
        <v/>
      </c>
      <c r="N884" s="4" t="str">
        <f t="shared" si="27"/>
        <v/>
      </c>
    </row>
    <row r="885" spans="12:14" x14ac:dyDescent="0.3">
      <c r="L885" s="4" t="str">
        <f>TRIM(RIGHT(SUBSTITUTE(TRIM(RIGHT(SUBSTITUTE(Reference!B885,"/",REPT(" ",100)),100)),"\",REPT(" ",100)),100))</f>
        <v/>
      </c>
      <c r="M885" s="4" t="str">
        <f t="shared" si="26"/>
        <v/>
      </c>
      <c r="N885" s="4" t="str">
        <f t="shared" si="27"/>
        <v/>
      </c>
    </row>
    <row r="886" spans="12:14" x14ac:dyDescent="0.3">
      <c r="L886" s="4" t="str">
        <f>TRIM(RIGHT(SUBSTITUTE(TRIM(RIGHT(SUBSTITUTE(Reference!B886,"/",REPT(" ",100)),100)),"\",REPT(" ",100)),100))</f>
        <v/>
      </c>
      <c r="M886" s="4" t="str">
        <f t="shared" si="26"/>
        <v/>
      </c>
      <c r="N886" s="4" t="str">
        <f t="shared" si="27"/>
        <v/>
      </c>
    </row>
    <row r="887" spans="12:14" x14ac:dyDescent="0.3">
      <c r="L887" s="4" t="str">
        <f>TRIM(RIGHT(SUBSTITUTE(TRIM(RIGHT(SUBSTITUTE(Reference!B887,"/",REPT(" ",100)),100)),"\",REPT(" ",100)),100))</f>
        <v/>
      </c>
      <c r="M887" s="4" t="str">
        <f t="shared" si="26"/>
        <v/>
      </c>
      <c r="N887" s="4" t="str">
        <f t="shared" si="27"/>
        <v/>
      </c>
    </row>
    <row r="888" spans="12:14" x14ac:dyDescent="0.3">
      <c r="L888" s="4" t="str">
        <f>TRIM(RIGHT(SUBSTITUTE(TRIM(RIGHT(SUBSTITUTE(Reference!B888,"/",REPT(" ",100)),100)),"\",REPT(" ",100)),100))</f>
        <v/>
      </c>
      <c r="M888" s="4" t="str">
        <f t="shared" si="26"/>
        <v/>
      </c>
      <c r="N888" s="4" t="str">
        <f t="shared" si="27"/>
        <v/>
      </c>
    </row>
    <row r="889" spans="12:14" x14ac:dyDescent="0.3">
      <c r="L889" s="4" t="str">
        <f>TRIM(RIGHT(SUBSTITUTE(TRIM(RIGHT(SUBSTITUTE(Reference!B889,"/",REPT(" ",100)),100)),"\",REPT(" ",100)),100))</f>
        <v/>
      </c>
      <c r="M889" s="4" t="str">
        <f t="shared" si="26"/>
        <v/>
      </c>
      <c r="N889" s="4" t="str">
        <f t="shared" si="27"/>
        <v/>
      </c>
    </row>
    <row r="890" spans="12:14" x14ac:dyDescent="0.3">
      <c r="L890" s="4" t="str">
        <f>TRIM(RIGHT(SUBSTITUTE(TRIM(RIGHT(SUBSTITUTE(Reference!B890,"/",REPT(" ",100)),100)),"\",REPT(" ",100)),100))</f>
        <v/>
      </c>
      <c r="M890" s="4" t="str">
        <f t="shared" si="26"/>
        <v/>
      </c>
      <c r="N890" s="4" t="str">
        <f t="shared" si="27"/>
        <v/>
      </c>
    </row>
    <row r="891" spans="12:14" x14ac:dyDescent="0.3">
      <c r="L891" s="4" t="str">
        <f>TRIM(RIGHT(SUBSTITUTE(TRIM(RIGHT(SUBSTITUTE(Reference!B891,"/",REPT(" ",100)),100)),"\",REPT(" ",100)),100))</f>
        <v/>
      </c>
      <c r="M891" s="4" t="str">
        <f t="shared" si="26"/>
        <v/>
      </c>
      <c r="N891" s="4" t="str">
        <f t="shared" si="27"/>
        <v/>
      </c>
    </row>
    <row r="892" spans="12:14" x14ac:dyDescent="0.3">
      <c r="L892" s="4" t="str">
        <f>TRIM(RIGHT(SUBSTITUTE(TRIM(RIGHT(SUBSTITUTE(Reference!B892,"/",REPT(" ",100)),100)),"\",REPT(" ",100)),100))</f>
        <v/>
      </c>
      <c r="M892" s="4" t="str">
        <f t="shared" si="26"/>
        <v/>
      </c>
      <c r="N892" s="4" t="str">
        <f t="shared" si="27"/>
        <v/>
      </c>
    </row>
    <row r="893" spans="12:14" x14ac:dyDescent="0.3">
      <c r="L893" s="4" t="str">
        <f>TRIM(RIGHT(SUBSTITUTE(TRIM(RIGHT(SUBSTITUTE(Reference!B893,"/",REPT(" ",100)),100)),"\",REPT(" ",100)),100))</f>
        <v/>
      </c>
      <c r="M893" s="4" t="str">
        <f t="shared" si="26"/>
        <v/>
      </c>
      <c r="N893" s="4" t="str">
        <f t="shared" si="27"/>
        <v/>
      </c>
    </row>
    <row r="894" spans="12:14" x14ac:dyDescent="0.3">
      <c r="L894" s="4" t="str">
        <f>TRIM(RIGHT(SUBSTITUTE(TRIM(RIGHT(SUBSTITUTE(Reference!B894,"/",REPT(" ",100)),100)),"\",REPT(" ",100)),100))</f>
        <v/>
      </c>
      <c r="M894" s="4" t="str">
        <f t="shared" si="26"/>
        <v/>
      </c>
      <c r="N894" s="4" t="str">
        <f t="shared" si="27"/>
        <v/>
      </c>
    </row>
    <row r="895" spans="12:14" x14ac:dyDescent="0.3">
      <c r="L895" s="4" t="str">
        <f>TRIM(RIGHT(SUBSTITUTE(TRIM(RIGHT(SUBSTITUTE(Reference!B895,"/",REPT(" ",100)),100)),"\",REPT(" ",100)),100))</f>
        <v/>
      </c>
      <c r="M895" s="4" t="str">
        <f t="shared" si="26"/>
        <v/>
      </c>
      <c r="N895" s="4" t="str">
        <f t="shared" si="27"/>
        <v/>
      </c>
    </row>
    <row r="896" spans="12:14" x14ac:dyDescent="0.3">
      <c r="L896" s="4" t="str">
        <f>TRIM(RIGHT(SUBSTITUTE(TRIM(RIGHT(SUBSTITUTE(Reference!B896,"/",REPT(" ",100)),100)),"\",REPT(" ",100)),100))</f>
        <v/>
      </c>
      <c r="M896" s="4" t="str">
        <f t="shared" si="26"/>
        <v/>
      </c>
      <c r="N896" s="4" t="str">
        <f t="shared" si="27"/>
        <v/>
      </c>
    </row>
    <row r="897" spans="12:14" x14ac:dyDescent="0.3">
      <c r="L897" s="4" t="str">
        <f>TRIM(RIGHT(SUBSTITUTE(TRIM(RIGHT(SUBSTITUTE(Reference!B897,"/",REPT(" ",100)),100)),"\",REPT(" ",100)),100))</f>
        <v/>
      </c>
      <c r="M897" s="4" t="str">
        <f t="shared" si="26"/>
        <v/>
      </c>
      <c r="N897" s="4" t="str">
        <f t="shared" si="27"/>
        <v/>
      </c>
    </row>
    <row r="898" spans="12:14" x14ac:dyDescent="0.3">
      <c r="L898" s="4" t="str">
        <f>TRIM(RIGHT(SUBSTITUTE(TRIM(RIGHT(SUBSTITUTE(Reference!B898,"/",REPT(" ",100)),100)),"\",REPT(" ",100)),100))</f>
        <v/>
      </c>
      <c r="M898" s="4" t="str">
        <f t="shared" si="26"/>
        <v/>
      </c>
      <c r="N898" s="4" t="str">
        <f t="shared" si="27"/>
        <v/>
      </c>
    </row>
    <row r="899" spans="12:14" x14ac:dyDescent="0.3">
      <c r="L899" s="4" t="str">
        <f>TRIM(RIGHT(SUBSTITUTE(TRIM(RIGHT(SUBSTITUTE(Reference!B899,"/",REPT(" ",100)),100)),"\",REPT(" ",100)),100))</f>
        <v/>
      </c>
      <c r="M899" s="4" t="str">
        <f t="shared" si="26"/>
        <v/>
      </c>
      <c r="N899" s="4" t="str">
        <f t="shared" si="27"/>
        <v/>
      </c>
    </row>
    <row r="900" spans="12:14" x14ac:dyDescent="0.3">
      <c r="L900" s="4" t="str">
        <f>TRIM(RIGHT(SUBSTITUTE(TRIM(RIGHT(SUBSTITUTE(Reference!B900,"/",REPT(" ",100)),100)),"\",REPT(" ",100)),100))</f>
        <v/>
      </c>
      <c r="M900" s="4" t="str">
        <f t="shared" si="26"/>
        <v/>
      </c>
      <c r="N900" s="4" t="str">
        <f t="shared" si="27"/>
        <v/>
      </c>
    </row>
    <row r="901" spans="12:14" x14ac:dyDescent="0.3">
      <c r="L901" s="4" t="str">
        <f>TRIM(RIGHT(SUBSTITUTE(TRIM(RIGHT(SUBSTITUTE(Reference!B901,"/",REPT(" ",100)),100)),"\",REPT(" ",100)),100))</f>
        <v/>
      </c>
      <c r="M901" s="4" t="str">
        <f t="shared" ref="M901:M964" si="28">TRIM(LEFT(SUBSTITUTE(L901,".",REPT(" ",100)),100))</f>
        <v/>
      </c>
      <c r="N901" s="4" t="str">
        <f t="shared" ref="N901:N964" si="29">M901</f>
        <v/>
      </c>
    </row>
    <row r="902" spans="12:14" x14ac:dyDescent="0.3">
      <c r="L902" s="4" t="str">
        <f>TRIM(RIGHT(SUBSTITUTE(TRIM(RIGHT(SUBSTITUTE(Reference!B902,"/",REPT(" ",100)),100)),"\",REPT(" ",100)),100))</f>
        <v/>
      </c>
      <c r="M902" s="4" t="str">
        <f t="shared" si="28"/>
        <v/>
      </c>
      <c r="N902" s="4" t="str">
        <f t="shared" si="29"/>
        <v/>
      </c>
    </row>
    <row r="903" spans="12:14" x14ac:dyDescent="0.3">
      <c r="L903" s="4" t="str">
        <f>TRIM(RIGHT(SUBSTITUTE(TRIM(RIGHT(SUBSTITUTE(Reference!B903,"/",REPT(" ",100)),100)),"\",REPT(" ",100)),100))</f>
        <v/>
      </c>
      <c r="M903" s="4" t="str">
        <f t="shared" si="28"/>
        <v/>
      </c>
      <c r="N903" s="4" t="str">
        <f t="shared" si="29"/>
        <v/>
      </c>
    </row>
    <row r="904" spans="12:14" x14ac:dyDescent="0.3">
      <c r="L904" s="4" t="str">
        <f>TRIM(RIGHT(SUBSTITUTE(TRIM(RIGHT(SUBSTITUTE(Reference!B904,"/",REPT(" ",100)),100)),"\",REPT(" ",100)),100))</f>
        <v/>
      </c>
      <c r="M904" s="4" t="str">
        <f t="shared" si="28"/>
        <v/>
      </c>
      <c r="N904" s="4" t="str">
        <f t="shared" si="29"/>
        <v/>
      </c>
    </row>
    <row r="905" spans="12:14" x14ac:dyDescent="0.3">
      <c r="L905" s="4" t="str">
        <f>TRIM(RIGHT(SUBSTITUTE(TRIM(RIGHT(SUBSTITUTE(Reference!B905,"/",REPT(" ",100)),100)),"\",REPT(" ",100)),100))</f>
        <v/>
      </c>
      <c r="M905" s="4" t="str">
        <f t="shared" si="28"/>
        <v/>
      </c>
      <c r="N905" s="4" t="str">
        <f t="shared" si="29"/>
        <v/>
      </c>
    </row>
    <row r="906" spans="12:14" x14ac:dyDescent="0.3">
      <c r="L906" s="4" t="str">
        <f>TRIM(RIGHT(SUBSTITUTE(TRIM(RIGHT(SUBSTITUTE(Reference!B906,"/",REPT(" ",100)),100)),"\",REPT(" ",100)),100))</f>
        <v/>
      </c>
      <c r="M906" s="4" t="str">
        <f t="shared" si="28"/>
        <v/>
      </c>
      <c r="N906" s="4" t="str">
        <f t="shared" si="29"/>
        <v/>
      </c>
    </row>
    <row r="907" spans="12:14" x14ac:dyDescent="0.3">
      <c r="L907" s="4" t="str">
        <f>TRIM(RIGHT(SUBSTITUTE(TRIM(RIGHT(SUBSTITUTE(Reference!B907,"/",REPT(" ",100)),100)),"\",REPT(" ",100)),100))</f>
        <v/>
      </c>
      <c r="M907" s="4" t="str">
        <f t="shared" si="28"/>
        <v/>
      </c>
      <c r="N907" s="4" t="str">
        <f t="shared" si="29"/>
        <v/>
      </c>
    </row>
    <row r="908" spans="12:14" x14ac:dyDescent="0.3">
      <c r="L908" s="4" t="str">
        <f>TRIM(RIGHT(SUBSTITUTE(TRIM(RIGHT(SUBSTITUTE(Reference!B908,"/",REPT(" ",100)),100)),"\",REPT(" ",100)),100))</f>
        <v/>
      </c>
      <c r="M908" s="4" t="str">
        <f t="shared" si="28"/>
        <v/>
      </c>
      <c r="N908" s="4" t="str">
        <f t="shared" si="29"/>
        <v/>
      </c>
    </row>
    <row r="909" spans="12:14" x14ac:dyDescent="0.3">
      <c r="L909" s="4" t="str">
        <f>TRIM(RIGHT(SUBSTITUTE(TRIM(RIGHT(SUBSTITUTE(Reference!B909,"/",REPT(" ",100)),100)),"\",REPT(" ",100)),100))</f>
        <v/>
      </c>
      <c r="M909" s="4" t="str">
        <f t="shared" si="28"/>
        <v/>
      </c>
      <c r="N909" s="4" t="str">
        <f t="shared" si="29"/>
        <v/>
      </c>
    </row>
    <row r="910" spans="12:14" x14ac:dyDescent="0.3">
      <c r="L910" s="4" t="str">
        <f>TRIM(RIGHT(SUBSTITUTE(TRIM(RIGHT(SUBSTITUTE(Reference!B910,"/",REPT(" ",100)),100)),"\",REPT(" ",100)),100))</f>
        <v/>
      </c>
      <c r="M910" s="4" t="str">
        <f t="shared" si="28"/>
        <v/>
      </c>
      <c r="N910" s="4" t="str">
        <f t="shared" si="29"/>
        <v/>
      </c>
    </row>
    <row r="911" spans="12:14" x14ac:dyDescent="0.3">
      <c r="L911" s="4" t="str">
        <f>TRIM(RIGHT(SUBSTITUTE(TRIM(RIGHT(SUBSTITUTE(Reference!B911,"/",REPT(" ",100)),100)),"\",REPT(" ",100)),100))</f>
        <v/>
      </c>
      <c r="M911" s="4" t="str">
        <f t="shared" si="28"/>
        <v/>
      </c>
      <c r="N911" s="4" t="str">
        <f t="shared" si="29"/>
        <v/>
      </c>
    </row>
    <row r="912" spans="12:14" x14ac:dyDescent="0.3">
      <c r="L912" s="4" t="str">
        <f>TRIM(RIGHT(SUBSTITUTE(TRIM(RIGHT(SUBSTITUTE(Reference!B912,"/",REPT(" ",100)),100)),"\",REPT(" ",100)),100))</f>
        <v/>
      </c>
      <c r="M912" s="4" t="str">
        <f t="shared" si="28"/>
        <v/>
      </c>
      <c r="N912" s="4" t="str">
        <f t="shared" si="29"/>
        <v/>
      </c>
    </row>
    <row r="913" spans="12:14" x14ac:dyDescent="0.3">
      <c r="L913" s="4" t="str">
        <f>TRIM(RIGHT(SUBSTITUTE(TRIM(RIGHT(SUBSTITUTE(Reference!B913,"/",REPT(" ",100)),100)),"\",REPT(" ",100)),100))</f>
        <v/>
      </c>
      <c r="M913" s="4" t="str">
        <f t="shared" si="28"/>
        <v/>
      </c>
      <c r="N913" s="4" t="str">
        <f t="shared" si="29"/>
        <v/>
      </c>
    </row>
    <row r="914" spans="12:14" x14ac:dyDescent="0.3">
      <c r="L914" s="4" t="str">
        <f>TRIM(RIGHT(SUBSTITUTE(TRIM(RIGHT(SUBSTITUTE(Reference!B914,"/",REPT(" ",100)),100)),"\",REPT(" ",100)),100))</f>
        <v/>
      </c>
      <c r="M914" s="4" t="str">
        <f t="shared" si="28"/>
        <v/>
      </c>
      <c r="N914" s="4" t="str">
        <f t="shared" si="29"/>
        <v/>
      </c>
    </row>
    <row r="915" spans="12:14" x14ac:dyDescent="0.3">
      <c r="L915" s="4" t="str">
        <f>TRIM(RIGHT(SUBSTITUTE(TRIM(RIGHT(SUBSTITUTE(Reference!B915,"/",REPT(" ",100)),100)),"\",REPT(" ",100)),100))</f>
        <v/>
      </c>
      <c r="M915" s="4" t="str">
        <f t="shared" si="28"/>
        <v/>
      </c>
      <c r="N915" s="4" t="str">
        <f t="shared" si="29"/>
        <v/>
      </c>
    </row>
    <row r="916" spans="12:14" x14ac:dyDescent="0.3">
      <c r="L916" s="4" t="str">
        <f>TRIM(RIGHT(SUBSTITUTE(TRIM(RIGHT(SUBSTITUTE(Reference!B916,"/",REPT(" ",100)),100)),"\",REPT(" ",100)),100))</f>
        <v/>
      </c>
      <c r="M916" s="4" t="str">
        <f t="shared" si="28"/>
        <v/>
      </c>
      <c r="N916" s="4" t="str">
        <f t="shared" si="29"/>
        <v/>
      </c>
    </row>
    <row r="917" spans="12:14" x14ac:dyDescent="0.3">
      <c r="L917" s="4" t="str">
        <f>TRIM(RIGHT(SUBSTITUTE(TRIM(RIGHT(SUBSTITUTE(Reference!B917,"/",REPT(" ",100)),100)),"\",REPT(" ",100)),100))</f>
        <v/>
      </c>
      <c r="M917" s="4" t="str">
        <f t="shared" si="28"/>
        <v/>
      </c>
      <c r="N917" s="4" t="str">
        <f t="shared" si="29"/>
        <v/>
      </c>
    </row>
    <row r="918" spans="12:14" x14ac:dyDescent="0.3">
      <c r="L918" s="4" t="str">
        <f>TRIM(RIGHT(SUBSTITUTE(TRIM(RIGHT(SUBSTITUTE(Reference!B918,"/",REPT(" ",100)),100)),"\",REPT(" ",100)),100))</f>
        <v/>
      </c>
      <c r="M918" s="4" t="str">
        <f t="shared" si="28"/>
        <v/>
      </c>
      <c r="N918" s="4" t="str">
        <f t="shared" si="29"/>
        <v/>
      </c>
    </row>
    <row r="919" spans="12:14" x14ac:dyDescent="0.3">
      <c r="L919" s="4" t="str">
        <f>TRIM(RIGHT(SUBSTITUTE(TRIM(RIGHT(SUBSTITUTE(Reference!B919,"/",REPT(" ",100)),100)),"\",REPT(" ",100)),100))</f>
        <v/>
      </c>
      <c r="M919" s="4" t="str">
        <f t="shared" si="28"/>
        <v/>
      </c>
      <c r="N919" s="4" t="str">
        <f t="shared" si="29"/>
        <v/>
      </c>
    </row>
    <row r="920" spans="12:14" x14ac:dyDescent="0.3">
      <c r="L920" s="4" t="str">
        <f>TRIM(RIGHT(SUBSTITUTE(TRIM(RIGHT(SUBSTITUTE(Reference!B920,"/",REPT(" ",100)),100)),"\",REPT(" ",100)),100))</f>
        <v/>
      </c>
      <c r="M920" s="4" t="str">
        <f t="shared" si="28"/>
        <v/>
      </c>
      <c r="N920" s="4" t="str">
        <f t="shared" si="29"/>
        <v/>
      </c>
    </row>
    <row r="921" spans="12:14" x14ac:dyDescent="0.3">
      <c r="L921" s="4" t="str">
        <f>TRIM(RIGHT(SUBSTITUTE(TRIM(RIGHT(SUBSTITUTE(Reference!B921,"/",REPT(" ",100)),100)),"\",REPT(" ",100)),100))</f>
        <v/>
      </c>
      <c r="M921" s="4" t="str">
        <f t="shared" si="28"/>
        <v/>
      </c>
      <c r="N921" s="4" t="str">
        <f t="shared" si="29"/>
        <v/>
      </c>
    </row>
    <row r="922" spans="12:14" x14ac:dyDescent="0.3">
      <c r="L922" s="4" t="str">
        <f>TRIM(RIGHT(SUBSTITUTE(TRIM(RIGHT(SUBSTITUTE(Reference!B922,"/",REPT(" ",100)),100)),"\",REPT(" ",100)),100))</f>
        <v/>
      </c>
      <c r="M922" s="4" t="str">
        <f t="shared" si="28"/>
        <v/>
      </c>
      <c r="N922" s="4" t="str">
        <f t="shared" si="29"/>
        <v/>
      </c>
    </row>
    <row r="923" spans="12:14" x14ac:dyDescent="0.3">
      <c r="L923" s="4" t="str">
        <f>TRIM(RIGHT(SUBSTITUTE(TRIM(RIGHT(SUBSTITUTE(Reference!B923,"/",REPT(" ",100)),100)),"\",REPT(" ",100)),100))</f>
        <v/>
      </c>
      <c r="M923" s="4" t="str">
        <f t="shared" si="28"/>
        <v/>
      </c>
      <c r="N923" s="4" t="str">
        <f t="shared" si="29"/>
        <v/>
      </c>
    </row>
    <row r="924" spans="12:14" x14ac:dyDescent="0.3">
      <c r="L924" s="4" t="str">
        <f>TRIM(RIGHT(SUBSTITUTE(TRIM(RIGHT(SUBSTITUTE(Reference!B924,"/",REPT(" ",100)),100)),"\",REPT(" ",100)),100))</f>
        <v/>
      </c>
      <c r="M924" s="4" t="str">
        <f t="shared" si="28"/>
        <v/>
      </c>
      <c r="N924" s="4" t="str">
        <f t="shared" si="29"/>
        <v/>
      </c>
    </row>
    <row r="925" spans="12:14" x14ac:dyDescent="0.3">
      <c r="L925" s="4" t="str">
        <f>TRIM(RIGHT(SUBSTITUTE(TRIM(RIGHT(SUBSTITUTE(Reference!B925,"/",REPT(" ",100)),100)),"\",REPT(" ",100)),100))</f>
        <v/>
      </c>
      <c r="M925" s="4" t="str">
        <f t="shared" si="28"/>
        <v/>
      </c>
      <c r="N925" s="4" t="str">
        <f t="shared" si="29"/>
        <v/>
      </c>
    </row>
    <row r="926" spans="12:14" x14ac:dyDescent="0.3">
      <c r="L926" s="4" t="str">
        <f>TRIM(RIGHT(SUBSTITUTE(TRIM(RIGHT(SUBSTITUTE(Reference!B926,"/",REPT(" ",100)),100)),"\",REPT(" ",100)),100))</f>
        <v/>
      </c>
      <c r="M926" s="4" t="str">
        <f t="shared" si="28"/>
        <v/>
      </c>
      <c r="N926" s="4" t="str">
        <f t="shared" si="29"/>
        <v/>
      </c>
    </row>
    <row r="927" spans="12:14" x14ac:dyDescent="0.3">
      <c r="L927" s="4" t="str">
        <f>TRIM(RIGHT(SUBSTITUTE(TRIM(RIGHT(SUBSTITUTE(Reference!B927,"/",REPT(" ",100)),100)),"\",REPT(" ",100)),100))</f>
        <v/>
      </c>
      <c r="M927" s="4" t="str">
        <f t="shared" si="28"/>
        <v/>
      </c>
      <c r="N927" s="4" t="str">
        <f t="shared" si="29"/>
        <v/>
      </c>
    </row>
    <row r="928" spans="12:14" x14ac:dyDescent="0.3">
      <c r="L928" s="4" t="str">
        <f>TRIM(RIGHT(SUBSTITUTE(TRIM(RIGHT(SUBSTITUTE(Reference!B928,"/",REPT(" ",100)),100)),"\",REPT(" ",100)),100))</f>
        <v/>
      </c>
      <c r="M928" s="4" t="str">
        <f t="shared" si="28"/>
        <v/>
      </c>
      <c r="N928" s="4" t="str">
        <f t="shared" si="29"/>
        <v/>
      </c>
    </row>
    <row r="929" spans="12:14" x14ac:dyDescent="0.3">
      <c r="L929" s="4" t="str">
        <f>TRIM(RIGHT(SUBSTITUTE(TRIM(RIGHT(SUBSTITUTE(Reference!B929,"/",REPT(" ",100)),100)),"\",REPT(" ",100)),100))</f>
        <v/>
      </c>
      <c r="M929" s="4" t="str">
        <f t="shared" si="28"/>
        <v/>
      </c>
      <c r="N929" s="4" t="str">
        <f t="shared" si="29"/>
        <v/>
      </c>
    </row>
    <row r="930" spans="12:14" x14ac:dyDescent="0.3">
      <c r="L930" s="4" t="str">
        <f>TRIM(RIGHT(SUBSTITUTE(TRIM(RIGHT(SUBSTITUTE(Reference!B930,"/",REPT(" ",100)),100)),"\",REPT(" ",100)),100))</f>
        <v/>
      </c>
      <c r="M930" s="4" t="str">
        <f t="shared" si="28"/>
        <v/>
      </c>
      <c r="N930" s="4" t="str">
        <f t="shared" si="29"/>
        <v/>
      </c>
    </row>
    <row r="931" spans="12:14" x14ac:dyDescent="0.3">
      <c r="L931" s="4" t="str">
        <f>TRIM(RIGHT(SUBSTITUTE(TRIM(RIGHT(SUBSTITUTE(Reference!B931,"/",REPT(" ",100)),100)),"\",REPT(" ",100)),100))</f>
        <v/>
      </c>
      <c r="M931" s="4" t="str">
        <f t="shared" si="28"/>
        <v/>
      </c>
      <c r="N931" s="4" t="str">
        <f t="shared" si="29"/>
        <v/>
      </c>
    </row>
    <row r="932" spans="12:14" x14ac:dyDescent="0.3">
      <c r="L932" s="4" t="str">
        <f>TRIM(RIGHT(SUBSTITUTE(TRIM(RIGHT(SUBSTITUTE(Reference!B932,"/",REPT(" ",100)),100)),"\",REPT(" ",100)),100))</f>
        <v/>
      </c>
      <c r="M932" s="4" t="str">
        <f t="shared" si="28"/>
        <v/>
      </c>
      <c r="N932" s="4" t="str">
        <f t="shared" si="29"/>
        <v/>
      </c>
    </row>
    <row r="933" spans="12:14" x14ac:dyDescent="0.3">
      <c r="L933" s="4" t="str">
        <f>TRIM(RIGHT(SUBSTITUTE(TRIM(RIGHT(SUBSTITUTE(Reference!B933,"/",REPT(" ",100)),100)),"\",REPT(" ",100)),100))</f>
        <v/>
      </c>
      <c r="M933" s="4" t="str">
        <f t="shared" si="28"/>
        <v/>
      </c>
      <c r="N933" s="4" t="str">
        <f t="shared" si="29"/>
        <v/>
      </c>
    </row>
    <row r="934" spans="12:14" x14ac:dyDescent="0.3">
      <c r="L934" s="4" t="str">
        <f>TRIM(RIGHT(SUBSTITUTE(TRIM(RIGHT(SUBSTITUTE(Reference!B934,"/",REPT(" ",100)),100)),"\",REPT(" ",100)),100))</f>
        <v/>
      </c>
      <c r="M934" s="4" t="str">
        <f t="shared" si="28"/>
        <v/>
      </c>
      <c r="N934" s="4" t="str">
        <f t="shared" si="29"/>
        <v/>
      </c>
    </row>
    <row r="935" spans="12:14" x14ac:dyDescent="0.3">
      <c r="L935" s="4" t="str">
        <f>TRIM(RIGHT(SUBSTITUTE(TRIM(RIGHT(SUBSTITUTE(Reference!B935,"/",REPT(" ",100)),100)),"\",REPT(" ",100)),100))</f>
        <v/>
      </c>
      <c r="M935" s="4" t="str">
        <f t="shared" si="28"/>
        <v/>
      </c>
      <c r="N935" s="4" t="str">
        <f t="shared" si="29"/>
        <v/>
      </c>
    </row>
    <row r="936" spans="12:14" x14ac:dyDescent="0.3">
      <c r="L936" s="4" t="str">
        <f>TRIM(RIGHT(SUBSTITUTE(TRIM(RIGHT(SUBSTITUTE(Reference!B936,"/",REPT(" ",100)),100)),"\",REPT(" ",100)),100))</f>
        <v/>
      </c>
      <c r="M936" s="4" t="str">
        <f t="shared" si="28"/>
        <v/>
      </c>
      <c r="N936" s="4" t="str">
        <f t="shared" si="29"/>
        <v/>
      </c>
    </row>
    <row r="937" spans="12:14" x14ac:dyDescent="0.3">
      <c r="L937" s="4" t="str">
        <f>TRIM(RIGHT(SUBSTITUTE(TRIM(RIGHT(SUBSTITUTE(Reference!B937,"/",REPT(" ",100)),100)),"\",REPT(" ",100)),100))</f>
        <v/>
      </c>
      <c r="M937" s="4" t="str">
        <f t="shared" si="28"/>
        <v/>
      </c>
      <c r="N937" s="4" t="str">
        <f t="shared" si="29"/>
        <v/>
      </c>
    </row>
    <row r="938" spans="12:14" x14ac:dyDescent="0.3">
      <c r="L938" s="4" t="str">
        <f>TRIM(RIGHT(SUBSTITUTE(TRIM(RIGHT(SUBSTITUTE(Reference!B938,"/",REPT(" ",100)),100)),"\",REPT(" ",100)),100))</f>
        <v/>
      </c>
      <c r="M938" s="4" t="str">
        <f t="shared" si="28"/>
        <v/>
      </c>
      <c r="N938" s="4" t="str">
        <f t="shared" si="29"/>
        <v/>
      </c>
    </row>
    <row r="939" spans="12:14" x14ac:dyDescent="0.3">
      <c r="L939" s="4" t="str">
        <f>TRIM(RIGHT(SUBSTITUTE(TRIM(RIGHT(SUBSTITUTE(Reference!B939,"/",REPT(" ",100)),100)),"\",REPT(" ",100)),100))</f>
        <v/>
      </c>
      <c r="M939" s="4" t="str">
        <f t="shared" si="28"/>
        <v/>
      </c>
      <c r="N939" s="4" t="str">
        <f t="shared" si="29"/>
        <v/>
      </c>
    </row>
    <row r="940" spans="12:14" x14ac:dyDescent="0.3">
      <c r="L940" s="4" t="str">
        <f>TRIM(RIGHT(SUBSTITUTE(TRIM(RIGHT(SUBSTITUTE(Reference!B940,"/",REPT(" ",100)),100)),"\",REPT(" ",100)),100))</f>
        <v/>
      </c>
      <c r="M940" s="4" t="str">
        <f t="shared" si="28"/>
        <v/>
      </c>
      <c r="N940" s="4" t="str">
        <f t="shared" si="29"/>
        <v/>
      </c>
    </row>
    <row r="941" spans="12:14" x14ac:dyDescent="0.3">
      <c r="L941" s="4" t="str">
        <f>TRIM(RIGHT(SUBSTITUTE(TRIM(RIGHT(SUBSTITUTE(Reference!B941,"/",REPT(" ",100)),100)),"\",REPT(" ",100)),100))</f>
        <v/>
      </c>
      <c r="M941" s="4" t="str">
        <f t="shared" si="28"/>
        <v/>
      </c>
      <c r="N941" s="4" t="str">
        <f t="shared" si="29"/>
        <v/>
      </c>
    </row>
    <row r="942" spans="12:14" x14ac:dyDescent="0.3">
      <c r="L942" s="4" t="str">
        <f>TRIM(RIGHT(SUBSTITUTE(TRIM(RIGHT(SUBSTITUTE(Reference!B942,"/",REPT(" ",100)),100)),"\",REPT(" ",100)),100))</f>
        <v/>
      </c>
      <c r="M942" s="4" t="str">
        <f t="shared" si="28"/>
        <v/>
      </c>
      <c r="N942" s="4" t="str">
        <f t="shared" si="29"/>
        <v/>
      </c>
    </row>
    <row r="943" spans="12:14" x14ac:dyDescent="0.3">
      <c r="L943" s="4" t="str">
        <f>TRIM(RIGHT(SUBSTITUTE(TRIM(RIGHT(SUBSTITUTE(Reference!B943,"/",REPT(" ",100)),100)),"\",REPT(" ",100)),100))</f>
        <v/>
      </c>
      <c r="M943" s="4" t="str">
        <f t="shared" si="28"/>
        <v/>
      </c>
      <c r="N943" s="4" t="str">
        <f t="shared" si="29"/>
        <v/>
      </c>
    </row>
    <row r="944" spans="12:14" x14ac:dyDescent="0.3">
      <c r="L944" s="4" t="str">
        <f>TRIM(RIGHT(SUBSTITUTE(TRIM(RIGHT(SUBSTITUTE(Reference!B944,"/",REPT(" ",100)),100)),"\",REPT(" ",100)),100))</f>
        <v/>
      </c>
      <c r="M944" s="4" t="str">
        <f t="shared" si="28"/>
        <v/>
      </c>
      <c r="N944" s="4" t="str">
        <f t="shared" si="29"/>
        <v/>
      </c>
    </row>
    <row r="945" spans="12:14" x14ac:dyDescent="0.3">
      <c r="L945" s="4" t="str">
        <f>TRIM(RIGHT(SUBSTITUTE(TRIM(RIGHT(SUBSTITUTE(Reference!B945,"/",REPT(" ",100)),100)),"\",REPT(" ",100)),100))</f>
        <v/>
      </c>
      <c r="M945" s="4" t="str">
        <f t="shared" si="28"/>
        <v/>
      </c>
      <c r="N945" s="4" t="str">
        <f t="shared" si="29"/>
        <v/>
      </c>
    </row>
    <row r="946" spans="12:14" x14ac:dyDescent="0.3">
      <c r="L946" s="4" t="str">
        <f>TRIM(RIGHT(SUBSTITUTE(TRIM(RIGHT(SUBSTITUTE(Reference!B946,"/",REPT(" ",100)),100)),"\",REPT(" ",100)),100))</f>
        <v/>
      </c>
      <c r="M946" s="4" t="str">
        <f t="shared" si="28"/>
        <v/>
      </c>
      <c r="N946" s="4" t="str">
        <f t="shared" si="29"/>
        <v/>
      </c>
    </row>
    <row r="947" spans="12:14" x14ac:dyDescent="0.3">
      <c r="L947" s="4" t="str">
        <f>TRIM(RIGHT(SUBSTITUTE(TRIM(RIGHT(SUBSTITUTE(Reference!B947,"/",REPT(" ",100)),100)),"\",REPT(" ",100)),100))</f>
        <v/>
      </c>
      <c r="M947" s="4" t="str">
        <f t="shared" si="28"/>
        <v/>
      </c>
      <c r="N947" s="4" t="str">
        <f t="shared" si="29"/>
        <v/>
      </c>
    </row>
    <row r="948" spans="12:14" x14ac:dyDescent="0.3">
      <c r="L948" s="4" t="str">
        <f>TRIM(RIGHT(SUBSTITUTE(TRIM(RIGHT(SUBSTITUTE(Reference!B948,"/",REPT(" ",100)),100)),"\",REPT(" ",100)),100))</f>
        <v/>
      </c>
      <c r="M948" s="4" t="str">
        <f t="shared" si="28"/>
        <v/>
      </c>
      <c r="N948" s="4" t="str">
        <f t="shared" si="29"/>
        <v/>
      </c>
    </row>
    <row r="949" spans="12:14" x14ac:dyDescent="0.3">
      <c r="L949" s="4" t="str">
        <f>TRIM(RIGHT(SUBSTITUTE(TRIM(RIGHT(SUBSTITUTE(Reference!B949,"/",REPT(" ",100)),100)),"\",REPT(" ",100)),100))</f>
        <v/>
      </c>
      <c r="M949" s="4" t="str">
        <f t="shared" si="28"/>
        <v/>
      </c>
      <c r="N949" s="4" t="str">
        <f t="shared" si="29"/>
        <v/>
      </c>
    </row>
    <row r="950" spans="12:14" x14ac:dyDescent="0.3">
      <c r="L950" s="4" t="str">
        <f>TRIM(RIGHT(SUBSTITUTE(TRIM(RIGHT(SUBSTITUTE(Reference!B950,"/",REPT(" ",100)),100)),"\",REPT(" ",100)),100))</f>
        <v/>
      </c>
      <c r="M950" s="4" t="str">
        <f t="shared" si="28"/>
        <v/>
      </c>
      <c r="N950" s="4" t="str">
        <f t="shared" si="29"/>
        <v/>
      </c>
    </row>
    <row r="951" spans="12:14" x14ac:dyDescent="0.3">
      <c r="L951" s="4" t="str">
        <f>TRIM(RIGHT(SUBSTITUTE(TRIM(RIGHT(SUBSTITUTE(Reference!B951,"/",REPT(" ",100)),100)),"\",REPT(" ",100)),100))</f>
        <v/>
      </c>
      <c r="M951" s="4" t="str">
        <f t="shared" si="28"/>
        <v/>
      </c>
      <c r="N951" s="4" t="str">
        <f t="shared" si="29"/>
        <v/>
      </c>
    </row>
    <row r="952" spans="12:14" x14ac:dyDescent="0.3">
      <c r="L952" s="4" t="str">
        <f>TRIM(RIGHT(SUBSTITUTE(TRIM(RIGHT(SUBSTITUTE(Reference!B952,"/",REPT(" ",100)),100)),"\",REPT(" ",100)),100))</f>
        <v/>
      </c>
      <c r="M952" s="4" t="str">
        <f t="shared" si="28"/>
        <v/>
      </c>
      <c r="N952" s="4" t="str">
        <f t="shared" si="29"/>
        <v/>
      </c>
    </row>
    <row r="953" spans="12:14" x14ac:dyDescent="0.3">
      <c r="L953" s="4" t="str">
        <f>TRIM(RIGHT(SUBSTITUTE(TRIM(RIGHT(SUBSTITUTE(Reference!B953,"/",REPT(" ",100)),100)),"\",REPT(" ",100)),100))</f>
        <v/>
      </c>
      <c r="M953" s="4" t="str">
        <f t="shared" si="28"/>
        <v/>
      </c>
      <c r="N953" s="4" t="str">
        <f t="shared" si="29"/>
        <v/>
      </c>
    </row>
    <row r="954" spans="12:14" x14ac:dyDescent="0.3">
      <c r="L954" s="4" t="str">
        <f>TRIM(RIGHT(SUBSTITUTE(TRIM(RIGHT(SUBSTITUTE(Reference!B954,"/",REPT(" ",100)),100)),"\",REPT(" ",100)),100))</f>
        <v/>
      </c>
      <c r="M954" s="4" t="str">
        <f t="shared" si="28"/>
        <v/>
      </c>
      <c r="N954" s="4" t="str">
        <f t="shared" si="29"/>
        <v/>
      </c>
    </row>
    <row r="955" spans="12:14" x14ac:dyDescent="0.3">
      <c r="L955" s="4" t="str">
        <f>TRIM(RIGHT(SUBSTITUTE(TRIM(RIGHT(SUBSTITUTE(Reference!B955,"/",REPT(" ",100)),100)),"\",REPT(" ",100)),100))</f>
        <v/>
      </c>
      <c r="M955" s="4" t="str">
        <f t="shared" si="28"/>
        <v/>
      </c>
      <c r="N955" s="4" t="str">
        <f t="shared" si="29"/>
        <v/>
      </c>
    </row>
    <row r="956" spans="12:14" x14ac:dyDescent="0.3">
      <c r="L956" s="4" t="str">
        <f>TRIM(RIGHT(SUBSTITUTE(TRIM(RIGHT(SUBSTITUTE(Reference!B956,"/",REPT(" ",100)),100)),"\",REPT(" ",100)),100))</f>
        <v/>
      </c>
      <c r="M956" s="4" t="str">
        <f t="shared" si="28"/>
        <v/>
      </c>
      <c r="N956" s="4" t="str">
        <f t="shared" si="29"/>
        <v/>
      </c>
    </row>
    <row r="957" spans="12:14" x14ac:dyDescent="0.3">
      <c r="L957" s="4" t="str">
        <f>TRIM(RIGHT(SUBSTITUTE(TRIM(RIGHT(SUBSTITUTE(Reference!B957,"/",REPT(" ",100)),100)),"\",REPT(" ",100)),100))</f>
        <v/>
      </c>
      <c r="M957" s="4" t="str">
        <f t="shared" si="28"/>
        <v/>
      </c>
      <c r="N957" s="4" t="str">
        <f t="shared" si="29"/>
        <v/>
      </c>
    </row>
    <row r="958" spans="12:14" x14ac:dyDescent="0.3">
      <c r="L958" s="4" t="str">
        <f>TRIM(RIGHT(SUBSTITUTE(TRIM(RIGHT(SUBSTITUTE(Reference!B958,"/",REPT(" ",100)),100)),"\",REPT(" ",100)),100))</f>
        <v/>
      </c>
      <c r="M958" s="4" t="str">
        <f t="shared" si="28"/>
        <v/>
      </c>
      <c r="N958" s="4" t="str">
        <f t="shared" si="29"/>
        <v/>
      </c>
    </row>
    <row r="959" spans="12:14" x14ac:dyDescent="0.3">
      <c r="L959" s="4" t="str">
        <f>TRIM(RIGHT(SUBSTITUTE(TRIM(RIGHT(SUBSTITUTE(Reference!B959,"/",REPT(" ",100)),100)),"\",REPT(" ",100)),100))</f>
        <v/>
      </c>
      <c r="M959" s="4" t="str">
        <f t="shared" si="28"/>
        <v/>
      </c>
      <c r="N959" s="4" t="str">
        <f t="shared" si="29"/>
        <v/>
      </c>
    </row>
    <row r="960" spans="12:14" x14ac:dyDescent="0.3">
      <c r="L960" s="4" t="str">
        <f>TRIM(RIGHT(SUBSTITUTE(TRIM(RIGHT(SUBSTITUTE(Reference!B960,"/",REPT(" ",100)),100)),"\",REPT(" ",100)),100))</f>
        <v/>
      </c>
      <c r="M960" s="4" t="str">
        <f t="shared" si="28"/>
        <v/>
      </c>
      <c r="N960" s="4" t="str">
        <f t="shared" si="29"/>
        <v/>
      </c>
    </row>
    <row r="961" spans="12:14" x14ac:dyDescent="0.3">
      <c r="L961" s="4" t="str">
        <f>TRIM(RIGHT(SUBSTITUTE(TRIM(RIGHT(SUBSTITUTE(Reference!B961,"/",REPT(" ",100)),100)),"\",REPT(" ",100)),100))</f>
        <v/>
      </c>
      <c r="M961" s="4" t="str">
        <f t="shared" si="28"/>
        <v/>
      </c>
      <c r="N961" s="4" t="str">
        <f t="shared" si="29"/>
        <v/>
      </c>
    </row>
    <row r="962" spans="12:14" x14ac:dyDescent="0.3">
      <c r="L962" s="4" t="str">
        <f>TRIM(RIGHT(SUBSTITUTE(TRIM(RIGHT(SUBSTITUTE(Reference!B962,"/",REPT(" ",100)),100)),"\",REPT(" ",100)),100))</f>
        <v/>
      </c>
      <c r="M962" s="4" t="str">
        <f t="shared" si="28"/>
        <v/>
      </c>
      <c r="N962" s="4" t="str">
        <f t="shared" si="29"/>
        <v/>
      </c>
    </row>
    <row r="963" spans="12:14" x14ac:dyDescent="0.3">
      <c r="L963" s="4" t="str">
        <f>TRIM(RIGHT(SUBSTITUTE(TRIM(RIGHT(SUBSTITUTE(Reference!B963,"/",REPT(" ",100)),100)),"\",REPT(" ",100)),100))</f>
        <v/>
      </c>
      <c r="M963" s="4" t="str">
        <f t="shared" si="28"/>
        <v/>
      </c>
      <c r="N963" s="4" t="str">
        <f t="shared" si="29"/>
        <v/>
      </c>
    </row>
    <row r="964" spans="12:14" x14ac:dyDescent="0.3">
      <c r="L964" s="4" t="str">
        <f>TRIM(RIGHT(SUBSTITUTE(TRIM(RIGHT(SUBSTITUTE(Reference!B964,"/",REPT(" ",100)),100)),"\",REPT(" ",100)),100))</f>
        <v/>
      </c>
      <c r="M964" s="4" t="str">
        <f t="shared" si="28"/>
        <v/>
      </c>
      <c r="N964" s="4" t="str">
        <f t="shared" si="29"/>
        <v/>
      </c>
    </row>
    <row r="965" spans="12:14" x14ac:dyDescent="0.3">
      <c r="L965" s="4" t="str">
        <f>TRIM(RIGHT(SUBSTITUTE(TRIM(RIGHT(SUBSTITUTE(Reference!B965,"/",REPT(" ",100)),100)),"\",REPT(" ",100)),100))</f>
        <v/>
      </c>
      <c r="M965" s="4" t="str">
        <f t="shared" ref="M965:M1028" si="30">TRIM(LEFT(SUBSTITUTE(L965,".",REPT(" ",100)),100))</f>
        <v/>
      </c>
      <c r="N965" s="4" t="str">
        <f t="shared" ref="N965:N1028" si="31">M965</f>
        <v/>
      </c>
    </row>
    <row r="966" spans="12:14" x14ac:dyDescent="0.3">
      <c r="L966" s="4" t="str">
        <f>TRIM(RIGHT(SUBSTITUTE(TRIM(RIGHT(SUBSTITUTE(Reference!B966,"/",REPT(" ",100)),100)),"\",REPT(" ",100)),100))</f>
        <v/>
      </c>
      <c r="M966" s="4" t="str">
        <f t="shared" si="30"/>
        <v/>
      </c>
      <c r="N966" s="4" t="str">
        <f t="shared" si="31"/>
        <v/>
      </c>
    </row>
    <row r="967" spans="12:14" x14ac:dyDescent="0.3">
      <c r="L967" s="4" t="str">
        <f>TRIM(RIGHT(SUBSTITUTE(TRIM(RIGHT(SUBSTITUTE(Reference!B967,"/",REPT(" ",100)),100)),"\",REPT(" ",100)),100))</f>
        <v/>
      </c>
      <c r="M967" s="4" t="str">
        <f t="shared" si="30"/>
        <v/>
      </c>
      <c r="N967" s="4" t="str">
        <f t="shared" si="31"/>
        <v/>
      </c>
    </row>
    <row r="968" spans="12:14" x14ac:dyDescent="0.3">
      <c r="L968" s="4" t="str">
        <f>TRIM(RIGHT(SUBSTITUTE(TRIM(RIGHT(SUBSTITUTE(Reference!B968,"/",REPT(" ",100)),100)),"\",REPT(" ",100)),100))</f>
        <v/>
      </c>
      <c r="M968" s="4" t="str">
        <f t="shared" si="30"/>
        <v/>
      </c>
      <c r="N968" s="4" t="str">
        <f t="shared" si="31"/>
        <v/>
      </c>
    </row>
    <row r="969" spans="12:14" x14ac:dyDescent="0.3">
      <c r="L969" s="4" t="str">
        <f>TRIM(RIGHT(SUBSTITUTE(TRIM(RIGHT(SUBSTITUTE(Reference!B969,"/",REPT(" ",100)),100)),"\",REPT(" ",100)),100))</f>
        <v/>
      </c>
      <c r="M969" s="4" t="str">
        <f t="shared" si="30"/>
        <v/>
      </c>
      <c r="N969" s="4" t="str">
        <f t="shared" si="31"/>
        <v/>
      </c>
    </row>
    <row r="970" spans="12:14" x14ac:dyDescent="0.3">
      <c r="L970" s="4" t="str">
        <f>TRIM(RIGHT(SUBSTITUTE(TRIM(RIGHT(SUBSTITUTE(Reference!B970,"/",REPT(" ",100)),100)),"\",REPT(" ",100)),100))</f>
        <v/>
      </c>
      <c r="M970" s="4" t="str">
        <f t="shared" si="30"/>
        <v/>
      </c>
      <c r="N970" s="4" t="str">
        <f t="shared" si="31"/>
        <v/>
      </c>
    </row>
    <row r="971" spans="12:14" x14ac:dyDescent="0.3">
      <c r="L971" s="4" t="str">
        <f>TRIM(RIGHT(SUBSTITUTE(TRIM(RIGHT(SUBSTITUTE(Reference!B971,"/",REPT(" ",100)),100)),"\",REPT(" ",100)),100))</f>
        <v/>
      </c>
      <c r="M971" s="4" t="str">
        <f t="shared" si="30"/>
        <v/>
      </c>
      <c r="N971" s="4" t="str">
        <f t="shared" si="31"/>
        <v/>
      </c>
    </row>
    <row r="972" spans="12:14" x14ac:dyDescent="0.3">
      <c r="L972" s="4" t="str">
        <f>TRIM(RIGHT(SUBSTITUTE(TRIM(RIGHT(SUBSTITUTE(Reference!B972,"/",REPT(" ",100)),100)),"\",REPT(" ",100)),100))</f>
        <v/>
      </c>
      <c r="M972" s="4" t="str">
        <f t="shared" si="30"/>
        <v/>
      </c>
      <c r="N972" s="4" t="str">
        <f t="shared" si="31"/>
        <v/>
      </c>
    </row>
    <row r="973" spans="12:14" x14ac:dyDescent="0.3">
      <c r="L973" s="4" t="str">
        <f>TRIM(RIGHT(SUBSTITUTE(TRIM(RIGHT(SUBSTITUTE(Reference!B973,"/",REPT(" ",100)),100)),"\",REPT(" ",100)),100))</f>
        <v/>
      </c>
      <c r="M973" s="4" t="str">
        <f t="shared" si="30"/>
        <v/>
      </c>
      <c r="N973" s="4" t="str">
        <f t="shared" si="31"/>
        <v/>
      </c>
    </row>
    <row r="974" spans="12:14" x14ac:dyDescent="0.3">
      <c r="L974" s="4" t="str">
        <f>TRIM(RIGHT(SUBSTITUTE(TRIM(RIGHT(SUBSTITUTE(Reference!B974,"/",REPT(" ",100)),100)),"\",REPT(" ",100)),100))</f>
        <v/>
      </c>
      <c r="M974" s="4" t="str">
        <f t="shared" si="30"/>
        <v/>
      </c>
      <c r="N974" s="4" t="str">
        <f t="shared" si="31"/>
        <v/>
      </c>
    </row>
    <row r="975" spans="12:14" x14ac:dyDescent="0.3">
      <c r="L975" s="4" t="str">
        <f>TRIM(RIGHT(SUBSTITUTE(TRIM(RIGHT(SUBSTITUTE(Reference!B975,"/",REPT(" ",100)),100)),"\",REPT(" ",100)),100))</f>
        <v/>
      </c>
      <c r="M975" s="4" t="str">
        <f t="shared" si="30"/>
        <v/>
      </c>
      <c r="N975" s="4" t="str">
        <f t="shared" si="31"/>
        <v/>
      </c>
    </row>
    <row r="976" spans="12:14" x14ac:dyDescent="0.3">
      <c r="L976" s="4" t="str">
        <f>TRIM(RIGHT(SUBSTITUTE(TRIM(RIGHT(SUBSTITUTE(Reference!B976,"/",REPT(" ",100)),100)),"\",REPT(" ",100)),100))</f>
        <v/>
      </c>
      <c r="M976" s="4" t="str">
        <f t="shared" si="30"/>
        <v/>
      </c>
      <c r="N976" s="4" t="str">
        <f t="shared" si="31"/>
        <v/>
      </c>
    </row>
    <row r="977" spans="12:14" x14ac:dyDescent="0.3">
      <c r="L977" s="4" t="str">
        <f>TRIM(RIGHT(SUBSTITUTE(TRIM(RIGHT(SUBSTITUTE(Reference!B977,"/",REPT(" ",100)),100)),"\",REPT(" ",100)),100))</f>
        <v/>
      </c>
      <c r="M977" s="4" t="str">
        <f t="shared" si="30"/>
        <v/>
      </c>
      <c r="N977" s="4" t="str">
        <f t="shared" si="31"/>
        <v/>
      </c>
    </row>
    <row r="978" spans="12:14" x14ac:dyDescent="0.3">
      <c r="L978" s="4" t="str">
        <f>TRIM(RIGHT(SUBSTITUTE(TRIM(RIGHT(SUBSTITUTE(Reference!B978,"/",REPT(" ",100)),100)),"\",REPT(" ",100)),100))</f>
        <v/>
      </c>
      <c r="M978" s="4" t="str">
        <f t="shared" si="30"/>
        <v/>
      </c>
      <c r="N978" s="4" t="str">
        <f t="shared" si="31"/>
        <v/>
      </c>
    </row>
    <row r="979" spans="12:14" x14ac:dyDescent="0.3">
      <c r="L979" s="4" t="str">
        <f>TRIM(RIGHT(SUBSTITUTE(TRIM(RIGHT(SUBSTITUTE(Reference!B979,"/",REPT(" ",100)),100)),"\",REPT(" ",100)),100))</f>
        <v/>
      </c>
      <c r="M979" s="4" t="str">
        <f t="shared" si="30"/>
        <v/>
      </c>
      <c r="N979" s="4" t="str">
        <f t="shared" si="31"/>
        <v/>
      </c>
    </row>
    <row r="980" spans="12:14" x14ac:dyDescent="0.3">
      <c r="L980" s="4" t="str">
        <f>TRIM(RIGHT(SUBSTITUTE(TRIM(RIGHT(SUBSTITUTE(Reference!B980,"/",REPT(" ",100)),100)),"\",REPT(" ",100)),100))</f>
        <v/>
      </c>
      <c r="M980" s="4" t="str">
        <f t="shared" si="30"/>
        <v/>
      </c>
      <c r="N980" s="4" t="str">
        <f t="shared" si="31"/>
        <v/>
      </c>
    </row>
    <row r="981" spans="12:14" x14ac:dyDescent="0.3">
      <c r="L981" s="4" t="str">
        <f>TRIM(RIGHT(SUBSTITUTE(TRIM(RIGHT(SUBSTITUTE(Reference!B981,"/",REPT(" ",100)),100)),"\",REPT(" ",100)),100))</f>
        <v/>
      </c>
      <c r="M981" s="4" t="str">
        <f t="shared" si="30"/>
        <v/>
      </c>
      <c r="N981" s="4" t="str">
        <f t="shared" si="31"/>
        <v/>
      </c>
    </row>
    <row r="982" spans="12:14" x14ac:dyDescent="0.3">
      <c r="L982" s="4" t="str">
        <f>TRIM(RIGHT(SUBSTITUTE(TRIM(RIGHT(SUBSTITUTE(Reference!B982,"/",REPT(" ",100)),100)),"\",REPT(" ",100)),100))</f>
        <v/>
      </c>
      <c r="M982" s="4" t="str">
        <f t="shared" si="30"/>
        <v/>
      </c>
      <c r="N982" s="4" t="str">
        <f t="shared" si="31"/>
        <v/>
      </c>
    </row>
    <row r="983" spans="12:14" x14ac:dyDescent="0.3">
      <c r="L983" s="4" t="str">
        <f>TRIM(RIGHT(SUBSTITUTE(TRIM(RIGHT(SUBSTITUTE(Reference!B983,"/",REPT(" ",100)),100)),"\",REPT(" ",100)),100))</f>
        <v/>
      </c>
      <c r="M983" s="4" t="str">
        <f t="shared" si="30"/>
        <v/>
      </c>
      <c r="N983" s="4" t="str">
        <f t="shared" si="31"/>
        <v/>
      </c>
    </row>
    <row r="984" spans="12:14" x14ac:dyDescent="0.3">
      <c r="L984" s="4" t="str">
        <f>TRIM(RIGHT(SUBSTITUTE(TRIM(RIGHT(SUBSTITUTE(Reference!B984,"/",REPT(" ",100)),100)),"\",REPT(" ",100)),100))</f>
        <v/>
      </c>
      <c r="M984" s="4" t="str">
        <f t="shared" si="30"/>
        <v/>
      </c>
      <c r="N984" s="4" t="str">
        <f t="shared" si="31"/>
        <v/>
      </c>
    </row>
    <row r="985" spans="12:14" x14ac:dyDescent="0.3">
      <c r="L985" s="4" t="str">
        <f>TRIM(RIGHT(SUBSTITUTE(TRIM(RIGHT(SUBSTITUTE(Reference!B985,"/",REPT(" ",100)),100)),"\",REPT(" ",100)),100))</f>
        <v/>
      </c>
      <c r="M985" s="4" t="str">
        <f t="shared" si="30"/>
        <v/>
      </c>
      <c r="N985" s="4" t="str">
        <f t="shared" si="31"/>
        <v/>
      </c>
    </row>
    <row r="986" spans="12:14" x14ac:dyDescent="0.3">
      <c r="L986" s="4" t="str">
        <f>TRIM(RIGHT(SUBSTITUTE(TRIM(RIGHT(SUBSTITUTE(Reference!B986,"/",REPT(" ",100)),100)),"\",REPT(" ",100)),100))</f>
        <v/>
      </c>
      <c r="M986" s="4" t="str">
        <f t="shared" si="30"/>
        <v/>
      </c>
      <c r="N986" s="4" t="str">
        <f t="shared" si="31"/>
        <v/>
      </c>
    </row>
    <row r="987" spans="12:14" x14ac:dyDescent="0.3">
      <c r="L987" s="4" t="str">
        <f>TRIM(RIGHT(SUBSTITUTE(TRIM(RIGHT(SUBSTITUTE(Reference!B987,"/",REPT(" ",100)),100)),"\",REPT(" ",100)),100))</f>
        <v/>
      </c>
      <c r="M987" s="4" t="str">
        <f t="shared" si="30"/>
        <v/>
      </c>
      <c r="N987" s="4" t="str">
        <f t="shared" si="31"/>
        <v/>
      </c>
    </row>
    <row r="988" spans="12:14" x14ac:dyDescent="0.3">
      <c r="L988" s="4" t="str">
        <f>TRIM(RIGHT(SUBSTITUTE(TRIM(RIGHT(SUBSTITUTE(Reference!B988,"/",REPT(" ",100)),100)),"\",REPT(" ",100)),100))</f>
        <v/>
      </c>
      <c r="M988" s="4" t="str">
        <f t="shared" si="30"/>
        <v/>
      </c>
      <c r="N988" s="4" t="str">
        <f t="shared" si="31"/>
        <v/>
      </c>
    </row>
    <row r="989" spans="12:14" x14ac:dyDescent="0.3">
      <c r="L989" s="4" t="str">
        <f>TRIM(RIGHT(SUBSTITUTE(TRIM(RIGHT(SUBSTITUTE(Reference!B989,"/",REPT(" ",100)),100)),"\",REPT(" ",100)),100))</f>
        <v/>
      </c>
      <c r="M989" s="4" t="str">
        <f t="shared" si="30"/>
        <v/>
      </c>
      <c r="N989" s="4" t="str">
        <f t="shared" si="31"/>
        <v/>
      </c>
    </row>
    <row r="990" spans="12:14" x14ac:dyDescent="0.3">
      <c r="L990" s="4" t="str">
        <f>TRIM(RIGHT(SUBSTITUTE(TRIM(RIGHT(SUBSTITUTE(Reference!B990,"/",REPT(" ",100)),100)),"\",REPT(" ",100)),100))</f>
        <v/>
      </c>
      <c r="M990" s="4" t="str">
        <f t="shared" si="30"/>
        <v/>
      </c>
      <c r="N990" s="4" t="str">
        <f t="shared" si="31"/>
        <v/>
      </c>
    </row>
    <row r="991" spans="12:14" x14ac:dyDescent="0.3">
      <c r="L991" s="4" t="str">
        <f>TRIM(RIGHT(SUBSTITUTE(TRIM(RIGHT(SUBSTITUTE(Reference!B991,"/",REPT(" ",100)),100)),"\",REPT(" ",100)),100))</f>
        <v/>
      </c>
      <c r="M991" s="4" t="str">
        <f t="shared" si="30"/>
        <v/>
      </c>
      <c r="N991" s="4" t="str">
        <f t="shared" si="31"/>
        <v/>
      </c>
    </row>
    <row r="992" spans="12:14" x14ac:dyDescent="0.3">
      <c r="L992" s="4" t="str">
        <f>TRIM(RIGHT(SUBSTITUTE(TRIM(RIGHT(SUBSTITUTE(Reference!B992,"/",REPT(" ",100)),100)),"\",REPT(" ",100)),100))</f>
        <v/>
      </c>
      <c r="M992" s="4" t="str">
        <f t="shared" si="30"/>
        <v/>
      </c>
      <c r="N992" s="4" t="str">
        <f t="shared" si="31"/>
        <v/>
      </c>
    </row>
    <row r="993" spans="12:14" x14ac:dyDescent="0.3">
      <c r="L993" s="4" t="str">
        <f>TRIM(RIGHT(SUBSTITUTE(TRIM(RIGHT(SUBSTITUTE(Reference!B993,"/",REPT(" ",100)),100)),"\",REPT(" ",100)),100))</f>
        <v/>
      </c>
      <c r="M993" s="4" t="str">
        <f t="shared" si="30"/>
        <v/>
      </c>
      <c r="N993" s="4" t="str">
        <f t="shared" si="31"/>
        <v/>
      </c>
    </row>
    <row r="994" spans="12:14" x14ac:dyDescent="0.3">
      <c r="L994" s="4" t="str">
        <f>TRIM(RIGHT(SUBSTITUTE(TRIM(RIGHT(SUBSTITUTE(Reference!B994,"/",REPT(" ",100)),100)),"\",REPT(" ",100)),100))</f>
        <v/>
      </c>
      <c r="M994" s="4" t="str">
        <f t="shared" si="30"/>
        <v/>
      </c>
      <c r="N994" s="4" t="str">
        <f t="shared" si="31"/>
        <v/>
      </c>
    </row>
    <row r="995" spans="12:14" x14ac:dyDescent="0.3">
      <c r="L995" s="4" t="str">
        <f>TRIM(RIGHT(SUBSTITUTE(TRIM(RIGHT(SUBSTITUTE(Reference!B995,"/",REPT(" ",100)),100)),"\",REPT(" ",100)),100))</f>
        <v/>
      </c>
      <c r="M995" s="4" t="str">
        <f t="shared" si="30"/>
        <v/>
      </c>
      <c r="N995" s="4" t="str">
        <f t="shared" si="31"/>
        <v/>
      </c>
    </row>
    <row r="996" spans="12:14" x14ac:dyDescent="0.3">
      <c r="L996" s="4" t="str">
        <f>TRIM(RIGHT(SUBSTITUTE(TRIM(RIGHT(SUBSTITUTE(Reference!B996,"/",REPT(" ",100)),100)),"\",REPT(" ",100)),100))</f>
        <v/>
      </c>
      <c r="M996" s="4" t="str">
        <f t="shared" si="30"/>
        <v/>
      </c>
      <c r="N996" s="4" t="str">
        <f t="shared" si="31"/>
        <v/>
      </c>
    </row>
    <row r="997" spans="12:14" x14ac:dyDescent="0.3">
      <c r="L997" s="4" t="str">
        <f>TRIM(RIGHT(SUBSTITUTE(TRIM(RIGHT(SUBSTITUTE(Reference!B997,"/",REPT(" ",100)),100)),"\",REPT(" ",100)),100))</f>
        <v/>
      </c>
      <c r="M997" s="4" t="str">
        <f t="shared" si="30"/>
        <v/>
      </c>
      <c r="N997" s="4" t="str">
        <f t="shared" si="31"/>
        <v/>
      </c>
    </row>
    <row r="998" spans="12:14" x14ac:dyDescent="0.3">
      <c r="L998" s="4" t="str">
        <f>TRIM(RIGHT(SUBSTITUTE(TRIM(RIGHT(SUBSTITUTE(Reference!B998,"/",REPT(" ",100)),100)),"\",REPT(" ",100)),100))</f>
        <v/>
      </c>
      <c r="M998" s="4" t="str">
        <f t="shared" si="30"/>
        <v/>
      </c>
      <c r="N998" s="4" t="str">
        <f t="shared" si="31"/>
        <v/>
      </c>
    </row>
    <row r="999" spans="12:14" x14ac:dyDescent="0.3">
      <c r="L999" s="4" t="str">
        <f>TRIM(RIGHT(SUBSTITUTE(TRIM(RIGHT(SUBSTITUTE(Reference!B999,"/",REPT(" ",100)),100)),"\",REPT(" ",100)),100))</f>
        <v/>
      </c>
      <c r="M999" s="4" t="str">
        <f t="shared" si="30"/>
        <v/>
      </c>
      <c r="N999" s="4" t="str">
        <f t="shared" si="31"/>
        <v/>
      </c>
    </row>
    <row r="1000" spans="12:14" x14ac:dyDescent="0.3">
      <c r="L1000" s="4" t="str">
        <f>TRIM(RIGHT(SUBSTITUTE(TRIM(RIGHT(SUBSTITUTE(Reference!B1000,"/",REPT(" ",100)),100)),"\",REPT(" ",100)),100))</f>
        <v/>
      </c>
      <c r="M1000" s="4" t="str">
        <f t="shared" si="30"/>
        <v/>
      </c>
      <c r="N1000" s="4" t="str">
        <f t="shared" si="31"/>
        <v/>
      </c>
    </row>
    <row r="1001" spans="12:14" x14ac:dyDescent="0.3">
      <c r="L1001" s="4" t="str">
        <f>TRIM(RIGHT(SUBSTITUTE(TRIM(RIGHT(SUBSTITUTE(Reference!B1001,"/",REPT(" ",100)),100)),"\",REPT(" ",100)),100))</f>
        <v/>
      </c>
      <c r="M1001" s="4" t="str">
        <f t="shared" si="30"/>
        <v/>
      </c>
      <c r="N1001" s="4" t="str">
        <f t="shared" si="31"/>
        <v/>
      </c>
    </row>
    <row r="1002" spans="12:14" x14ac:dyDescent="0.3">
      <c r="L1002" s="4" t="str">
        <f>TRIM(RIGHT(SUBSTITUTE(TRIM(RIGHT(SUBSTITUTE(Reference!B1002,"/",REPT(" ",100)),100)),"\",REPT(" ",100)),100))</f>
        <v/>
      </c>
      <c r="M1002" s="4" t="str">
        <f t="shared" si="30"/>
        <v/>
      </c>
      <c r="N1002" s="4" t="str">
        <f t="shared" si="31"/>
        <v/>
      </c>
    </row>
    <row r="1003" spans="12:14" x14ac:dyDescent="0.3">
      <c r="L1003" s="4" t="str">
        <f>TRIM(RIGHT(SUBSTITUTE(TRIM(RIGHT(SUBSTITUTE(Reference!B1003,"/",REPT(" ",100)),100)),"\",REPT(" ",100)),100))</f>
        <v/>
      </c>
      <c r="M1003" s="4" t="str">
        <f t="shared" si="30"/>
        <v/>
      </c>
      <c r="N1003" s="4" t="str">
        <f t="shared" si="31"/>
        <v/>
      </c>
    </row>
    <row r="1004" spans="12:14" x14ac:dyDescent="0.3">
      <c r="L1004" s="4" t="str">
        <f>TRIM(RIGHT(SUBSTITUTE(TRIM(RIGHT(SUBSTITUTE(Reference!B1004,"/",REPT(" ",100)),100)),"\",REPT(" ",100)),100))</f>
        <v/>
      </c>
      <c r="M1004" s="4" t="str">
        <f t="shared" si="30"/>
        <v/>
      </c>
      <c r="N1004" s="4" t="str">
        <f t="shared" si="31"/>
        <v/>
      </c>
    </row>
    <row r="1005" spans="12:14" x14ac:dyDescent="0.3">
      <c r="L1005" s="4" t="str">
        <f>TRIM(RIGHT(SUBSTITUTE(TRIM(RIGHT(SUBSTITUTE(Reference!B1005,"/",REPT(" ",100)),100)),"\",REPT(" ",100)),100))</f>
        <v/>
      </c>
      <c r="M1005" s="4" t="str">
        <f t="shared" si="30"/>
        <v/>
      </c>
      <c r="N1005" s="4" t="str">
        <f t="shared" si="31"/>
        <v/>
      </c>
    </row>
    <row r="1006" spans="12:14" x14ac:dyDescent="0.3">
      <c r="L1006" s="4" t="str">
        <f>TRIM(RIGHT(SUBSTITUTE(TRIM(RIGHT(SUBSTITUTE(Reference!B1006,"/",REPT(" ",100)),100)),"\",REPT(" ",100)),100))</f>
        <v/>
      </c>
      <c r="M1006" s="4" t="str">
        <f t="shared" si="30"/>
        <v/>
      </c>
      <c r="N1006" s="4" t="str">
        <f t="shared" si="31"/>
        <v/>
      </c>
    </row>
    <row r="1007" spans="12:14" x14ac:dyDescent="0.3">
      <c r="L1007" s="4" t="str">
        <f>TRIM(RIGHT(SUBSTITUTE(TRIM(RIGHT(SUBSTITUTE(Reference!B1007,"/",REPT(" ",100)),100)),"\",REPT(" ",100)),100))</f>
        <v/>
      </c>
      <c r="M1007" s="4" t="str">
        <f t="shared" si="30"/>
        <v/>
      </c>
      <c r="N1007" s="4" t="str">
        <f t="shared" si="31"/>
        <v/>
      </c>
    </row>
    <row r="1008" spans="12:14" x14ac:dyDescent="0.3">
      <c r="L1008" s="4" t="str">
        <f>TRIM(RIGHT(SUBSTITUTE(TRIM(RIGHT(SUBSTITUTE(Reference!B1008,"/",REPT(" ",100)),100)),"\",REPT(" ",100)),100))</f>
        <v/>
      </c>
      <c r="M1008" s="4" t="str">
        <f t="shared" si="30"/>
        <v/>
      </c>
      <c r="N1008" s="4" t="str">
        <f t="shared" si="31"/>
        <v/>
      </c>
    </row>
    <row r="1009" spans="12:14" x14ac:dyDescent="0.3">
      <c r="L1009" s="4" t="str">
        <f>TRIM(RIGHT(SUBSTITUTE(TRIM(RIGHT(SUBSTITUTE(Reference!B1009,"/",REPT(" ",100)),100)),"\",REPT(" ",100)),100))</f>
        <v/>
      </c>
      <c r="M1009" s="4" t="str">
        <f t="shared" si="30"/>
        <v/>
      </c>
      <c r="N1009" s="4" t="str">
        <f t="shared" si="31"/>
        <v/>
      </c>
    </row>
    <row r="1010" spans="12:14" x14ac:dyDescent="0.3">
      <c r="L1010" s="4" t="str">
        <f>TRIM(RIGHT(SUBSTITUTE(TRIM(RIGHT(SUBSTITUTE(Reference!B1010,"/",REPT(" ",100)),100)),"\",REPT(" ",100)),100))</f>
        <v/>
      </c>
      <c r="M1010" s="4" t="str">
        <f t="shared" si="30"/>
        <v/>
      </c>
      <c r="N1010" s="4" t="str">
        <f t="shared" si="31"/>
        <v/>
      </c>
    </row>
    <row r="1011" spans="12:14" x14ac:dyDescent="0.3">
      <c r="L1011" s="4" t="str">
        <f>TRIM(RIGHT(SUBSTITUTE(TRIM(RIGHT(SUBSTITUTE(Reference!B1011,"/",REPT(" ",100)),100)),"\",REPT(" ",100)),100))</f>
        <v/>
      </c>
      <c r="M1011" s="4" t="str">
        <f t="shared" si="30"/>
        <v/>
      </c>
      <c r="N1011" s="4" t="str">
        <f t="shared" si="31"/>
        <v/>
      </c>
    </row>
    <row r="1012" spans="12:14" x14ac:dyDescent="0.3">
      <c r="L1012" s="4" t="str">
        <f>TRIM(RIGHT(SUBSTITUTE(TRIM(RIGHT(SUBSTITUTE(Reference!B1012,"/",REPT(" ",100)),100)),"\",REPT(" ",100)),100))</f>
        <v/>
      </c>
      <c r="M1012" s="4" t="str">
        <f t="shared" si="30"/>
        <v/>
      </c>
      <c r="N1012" s="4" t="str">
        <f t="shared" si="31"/>
        <v/>
      </c>
    </row>
    <row r="1013" spans="12:14" x14ac:dyDescent="0.3">
      <c r="L1013" s="4" t="str">
        <f>TRIM(RIGHT(SUBSTITUTE(TRIM(RIGHT(SUBSTITUTE(Reference!B1013,"/",REPT(" ",100)),100)),"\",REPT(" ",100)),100))</f>
        <v/>
      </c>
      <c r="M1013" s="4" t="str">
        <f t="shared" si="30"/>
        <v/>
      </c>
      <c r="N1013" s="4" t="str">
        <f t="shared" si="31"/>
        <v/>
      </c>
    </row>
    <row r="1014" spans="12:14" x14ac:dyDescent="0.3">
      <c r="L1014" s="4" t="str">
        <f>TRIM(RIGHT(SUBSTITUTE(TRIM(RIGHT(SUBSTITUTE(Reference!B1014,"/",REPT(" ",100)),100)),"\",REPT(" ",100)),100))</f>
        <v/>
      </c>
      <c r="M1014" s="4" t="str">
        <f t="shared" si="30"/>
        <v/>
      </c>
      <c r="N1014" s="4" t="str">
        <f t="shared" si="31"/>
        <v/>
      </c>
    </row>
    <row r="1015" spans="12:14" x14ac:dyDescent="0.3">
      <c r="L1015" s="4" t="str">
        <f>TRIM(RIGHT(SUBSTITUTE(TRIM(RIGHT(SUBSTITUTE(Reference!B1015,"/",REPT(" ",100)),100)),"\",REPT(" ",100)),100))</f>
        <v/>
      </c>
      <c r="M1015" s="4" t="str">
        <f t="shared" si="30"/>
        <v/>
      </c>
      <c r="N1015" s="4" t="str">
        <f t="shared" si="31"/>
        <v/>
      </c>
    </row>
    <row r="1016" spans="12:14" x14ac:dyDescent="0.3">
      <c r="L1016" s="4" t="str">
        <f>TRIM(RIGHT(SUBSTITUTE(TRIM(RIGHT(SUBSTITUTE(Reference!B1016,"/",REPT(" ",100)),100)),"\",REPT(" ",100)),100))</f>
        <v/>
      </c>
      <c r="M1016" s="4" t="str">
        <f t="shared" si="30"/>
        <v/>
      </c>
      <c r="N1016" s="4" t="str">
        <f t="shared" si="31"/>
        <v/>
      </c>
    </row>
    <row r="1017" spans="12:14" x14ac:dyDescent="0.3">
      <c r="L1017" s="4" t="str">
        <f>TRIM(RIGHT(SUBSTITUTE(TRIM(RIGHT(SUBSTITUTE(Reference!B1017,"/",REPT(" ",100)),100)),"\",REPT(" ",100)),100))</f>
        <v/>
      </c>
      <c r="M1017" s="4" t="str">
        <f t="shared" si="30"/>
        <v/>
      </c>
      <c r="N1017" s="4" t="str">
        <f t="shared" si="31"/>
        <v/>
      </c>
    </row>
    <row r="1018" spans="12:14" x14ac:dyDescent="0.3">
      <c r="L1018" s="4" t="str">
        <f>TRIM(RIGHT(SUBSTITUTE(TRIM(RIGHT(SUBSTITUTE(Reference!B1018,"/",REPT(" ",100)),100)),"\",REPT(" ",100)),100))</f>
        <v/>
      </c>
      <c r="M1018" s="4" t="str">
        <f t="shared" si="30"/>
        <v/>
      </c>
      <c r="N1018" s="4" t="str">
        <f t="shared" si="31"/>
        <v/>
      </c>
    </row>
    <row r="1019" spans="12:14" x14ac:dyDescent="0.3">
      <c r="L1019" s="4" t="str">
        <f>TRIM(RIGHT(SUBSTITUTE(TRIM(RIGHT(SUBSTITUTE(Reference!B1019,"/",REPT(" ",100)),100)),"\",REPT(" ",100)),100))</f>
        <v/>
      </c>
      <c r="M1019" s="4" t="str">
        <f t="shared" si="30"/>
        <v/>
      </c>
      <c r="N1019" s="4" t="str">
        <f t="shared" si="31"/>
        <v/>
      </c>
    </row>
    <row r="1020" spans="12:14" x14ac:dyDescent="0.3">
      <c r="L1020" s="4" t="str">
        <f>TRIM(RIGHT(SUBSTITUTE(TRIM(RIGHT(SUBSTITUTE(Reference!B1020,"/",REPT(" ",100)),100)),"\",REPT(" ",100)),100))</f>
        <v/>
      </c>
      <c r="M1020" s="4" t="str">
        <f t="shared" si="30"/>
        <v/>
      </c>
      <c r="N1020" s="4" t="str">
        <f t="shared" si="31"/>
        <v/>
      </c>
    </row>
    <row r="1021" spans="12:14" x14ac:dyDescent="0.3">
      <c r="L1021" s="4" t="str">
        <f>TRIM(RIGHT(SUBSTITUTE(TRIM(RIGHT(SUBSTITUTE(Reference!B1021,"/",REPT(" ",100)),100)),"\",REPT(" ",100)),100))</f>
        <v/>
      </c>
      <c r="M1021" s="4" t="str">
        <f t="shared" si="30"/>
        <v/>
      </c>
      <c r="N1021" s="4" t="str">
        <f t="shared" si="31"/>
        <v/>
      </c>
    </row>
    <row r="1022" spans="12:14" x14ac:dyDescent="0.3">
      <c r="L1022" s="4" t="str">
        <f>TRIM(RIGHT(SUBSTITUTE(TRIM(RIGHT(SUBSTITUTE(Reference!B1022,"/",REPT(" ",100)),100)),"\",REPT(" ",100)),100))</f>
        <v/>
      </c>
      <c r="M1022" s="4" t="str">
        <f t="shared" si="30"/>
        <v/>
      </c>
      <c r="N1022" s="4" t="str">
        <f t="shared" si="31"/>
        <v/>
      </c>
    </row>
    <row r="1023" spans="12:14" x14ac:dyDescent="0.3">
      <c r="L1023" s="4" t="str">
        <f>TRIM(RIGHT(SUBSTITUTE(TRIM(RIGHT(SUBSTITUTE(Reference!B1023,"/",REPT(" ",100)),100)),"\",REPT(" ",100)),100))</f>
        <v/>
      </c>
      <c r="M1023" s="4" t="str">
        <f t="shared" si="30"/>
        <v/>
      </c>
      <c r="N1023" s="4" t="str">
        <f t="shared" si="31"/>
        <v/>
      </c>
    </row>
    <row r="1024" spans="12:14" x14ac:dyDescent="0.3">
      <c r="L1024" s="4" t="str">
        <f>TRIM(RIGHT(SUBSTITUTE(TRIM(RIGHT(SUBSTITUTE(Reference!B1024,"/",REPT(" ",100)),100)),"\",REPT(" ",100)),100))</f>
        <v/>
      </c>
      <c r="M1024" s="4" t="str">
        <f t="shared" si="30"/>
        <v/>
      </c>
      <c r="N1024" s="4" t="str">
        <f t="shared" si="31"/>
        <v/>
      </c>
    </row>
    <row r="1025" spans="12:14" x14ac:dyDescent="0.3">
      <c r="L1025" s="4" t="str">
        <f>TRIM(RIGHT(SUBSTITUTE(TRIM(RIGHT(SUBSTITUTE(Reference!B1025,"/",REPT(" ",100)),100)),"\",REPT(" ",100)),100))</f>
        <v/>
      </c>
      <c r="M1025" s="4" t="str">
        <f t="shared" si="30"/>
        <v/>
      </c>
      <c r="N1025" s="4" t="str">
        <f t="shared" si="31"/>
        <v/>
      </c>
    </row>
    <row r="1026" spans="12:14" x14ac:dyDescent="0.3">
      <c r="L1026" s="4" t="str">
        <f>TRIM(RIGHT(SUBSTITUTE(TRIM(RIGHT(SUBSTITUTE(Reference!B1026,"/",REPT(" ",100)),100)),"\",REPT(" ",100)),100))</f>
        <v/>
      </c>
      <c r="M1026" s="4" t="str">
        <f t="shared" si="30"/>
        <v/>
      </c>
      <c r="N1026" s="4" t="str">
        <f t="shared" si="31"/>
        <v/>
      </c>
    </row>
    <row r="1027" spans="12:14" x14ac:dyDescent="0.3">
      <c r="L1027" s="4" t="str">
        <f>TRIM(RIGHT(SUBSTITUTE(TRIM(RIGHT(SUBSTITUTE(Reference!B1027,"/",REPT(" ",100)),100)),"\",REPT(" ",100)),100))</f>
        <v/>
      </c>
      <c r="M1027" s="4" t="str">
        <f t="shared" si="30"/>
        <v/>
      </c>
      <c r="N1027" s="4" t="str">
        <f t="shared" si="31"/>
        <v/>
      </c>
    </row>
    <row r="1028" spans="12:14" x14ac:dyDescent="0.3">
      <c r="L1028" s="4" t="str">
        <f>TRIM(RIGHT(SUBSTITUTE(TRIM(RIGHT(SUBSTITUTE(Reference!B1028,"/",REPT(" ",100)),100)),"\",REPT(" ",100)),100))</f>
        <v/>
      </c>
      <c r="M1028" s="4" t="str">
        <f t="shared" si="30"/>
        <v/>
      </c>
      <c r="N1028" s="4" t="str">
        <f t="shared" si="31"/>
        <v/>
      </c>
    </row>
    <row r="1029" spans="12:14" x14ac:dyDescent="0.3">
      <c r="L1029" s="4" t="str">
        <f>TRIM(RIGHT(SUBSTITUTE(TRIM(RIGHT(SUBSTITUTE(Reference!B1029,"/",REPT(" ",100)),100)),"\",REPT(" ",100)),100))</f>
        <v/>
      </c>
      <c r="M1029" s="4" t="str">
        <f t="shared" ref="M1029:M1092" si="32">TRIM(LEFT(SUBSTITUTE(L1029,".",REPT(" ",100)),100))</f>
        <v/>
      </c>
      <c r="N1029" s="4" t="str">
        <f t="shared" ref="N1029:N1092" si="33">M1029</f>
        <v/>
      </c>
    </row>
    <row r="1030" spans="12:14" x14ac:dyDescent="0.3">
      <c r="L1030" s="4" t="str">
        <f>TRIM(RIGHT(SUBSTITUTE(TRIM(RIGHT(SUBSTITUTE(Reference!B1030,"/",REPT(" ",100)),100)),"\",REPT(" ",100)),100))</f>
        <v/>
      </c>
      <c r="M1030" s="4" t="str">
        <f t="shared" si="32"/>
        <v/>
      </c>
      <c r="N1030" s="4" t="str">
        <f t="shared" si="33"/>
        <v/>
      </c>
    </row>
    <row r="1031" spans="12:14" x14ac:dyDescent="0.3">
      <c r="L1031" s="4" t="str">
        <f>TRIM(RIGHT(SUBSTITUTE(TRIM(RIGHT(SUBSTITUTE(Reference!B1031,"/",REPT(" ",100)),100)),"\",REPT(" ",100)),100))</f>
        <v/>
      </c>
      <c r="M1031" s="4" t="str">
        <f t="shared" si="32"/>
        <v/>
      </c>
      <c r="N1031" s="4" t="str">
        <f t="shared" si="33"/>
        <v/>
      </c>
    </row>
    <row r="1032" spans="12:14" x14ac:dyDescent="0.3">
      <c r="L1032" s="4" t="str">
        <f>TRIM(RIGHT(SUBSTITUTE(TRIM(RIGHT(SUBSTITUTE(Reference!B1032,"/",REPT(" ",100)),100)),"\",REPT(" ",100)),100))</f>
        <v/>
      </c>
      <c r="M1032" s="4" t="str">
        <f t="shared" si="32"/>
        <v/>
      </c>
      <c r="N1032" s="4" t="str">
        <f t="shared" si="33"/>
        <v/>
      </c>
    </row>
    <row r="1033" spans="12:14" x14ac:dyDescent="0.3">
      <c r="L1033" s="4" t="str">
        <f>TRIM(RIGHT(SUBSTITUTE(TRIM(RIGHT(SUBSTITUTE(Reference!B1033,"/",REPT(" ",100)),100)),"\",REPT(" ",100)),100))</f>
        <v/>
      </c>
      <c r="M1033" s="4" t="str">
        <f t="shared" si="32"/>
        <v/>
      </c>
      <c r="N1033" s="4" t="str">
        <f t="shared" si="33"/>
        <v/>
      </c>
    </row>
    <row r="1034" spans="12:14" x14ac:dyDescent="0.3">
      <c r="L1034" s="4" t="str">
        <f>TRIM(RIGHT(SUBSTITUTE(TRIM(RIGHT(SUBSTITUTE(Reference!B1034,"/",REPT(" ",100)),100)),"\",REPT(" ",100)),100))</f>
        <v/>
      </c>
      <c r="M1034" s="4" t="str">
        <f t="shared" si="32"/>
        <v/>
      </c>
      <c r="N1034" s="4" t="str">
        <f t="shared" si="33"/>
        <v/>
      </c>
    </row>
    <row r="1035" spans="12:14" x14ac:dyDescent="0.3">
      <c r="L1035" s="4" t="str">
        <f>TRIM(RIGHT(SUBSTITUTE(TRIM(RIGHT(SUBSTITUTE(Reference!B1035,"/",REPT(" ",100)),100)),"\",REPT(" ",100)),100))</f>
        <v/>
      </c>
      <c r="M1035" s="4" t="str">
        <f t="shared" si="32"/>
        <v/>
      </c>
      <c r="N1035" s="4" t="str">
        <f t="shared" si="33"/>
        <v/>
      </c>
    </row>
    <row r="1036" spans="12:14" x14ac:dyDescent="0.3">
      <c r="L1036" s="4" t="str">
        <f>TRIM(RIGHT(SUBSTITUTE(TRIM(RIGHT(SUBSTITUTE(Reference!B1036,"/",REPT(" ",100)),100)),"\",REPT(" ",100)),100))</f>
        <v/>
      </c>
      <c r="M1036" s="4" t="str">
        <f t="shared" si="32"/>
        <v/>
      </c>
      <c r="N1036" s="4" t="str">
        <f t="shared" si="33"/>
        <v/>
      </c>
    </row>
    <row r="1037" spans="12:14" x14ac:dyDescent="0.3">
      <c r="L1037" s="4" t="str">
        <f>TRIM(RIGHT(SUBSTITUTE(TRIM(RIGHT(SUBSTITUTE(Reference!B1037,"/",REPT(" ",100)),100)),"\",REPT(" ",100)),100))</f>
        <v/>
      </c>
      <c r="M1037" s="4" t="str">
        <f t="shared" si="32"/>
        <v/>
      </c>
      <c r="N1037" s="4" t="str">
        <f t="shared" si="33"/>
        <v/>
      </c>
    </row>
    <row r="1038" spans="12:14" x14ac:dyDescent="0.3">
      <c r="L1038" s="4" t="str">
        <f>TRIM(RIGHT(SUBSTITUTE(TRIM(RIGHT(SUBSTITUTE(Reference!B1038,"/",REPT(" ",100)),100)),"\",REPT(" ",100)),100))</f>
        <v/>
      </c>
      <c r="M1038" s="4" t="str">
        <f t="shared" si="32"/>
        <v/>
      </c>
      <c r="N1038" s="4" t="str">
        <f t="shared" si="33"/>
        <v/>
      </c>
    </row>
    <row r="1039" spans="12:14" x14ac:dyDescent="0.3">
      <c r="L1039" s="4" t="str">
        <f>TRIM(RIGHT(SUBSTITUTE(TRIM(RIGHT(SUBSTITUTE(Reference!B1039,"/",REPT(" ",100)),100)),"\",REPT(" ",100)),100))</f>
        <v/>
      </c>
      <c r="M1039" s="4" t="str">
        <f t="shared" si="32"/>
        <v/>
      </c>
      <c r="N1039" s="4" t="str">
        <f t="shared" si="33"/>
        <v/>
      </c>
    </row>
    <row r="1040" spans="12:14" x14ac:dyDescent="0.3">
      <c r="L1040" s="4" t="str">
        <f>TRIM(RIGHT(SUBSTITUTE(TRIM(RIGHT(SUBSTITUTE(Reference!B1040,"/",REPT(" ",100)),100)),"\",REPT(" ",100)),100))</f>
        <v/>
      </c>
      <c r="M1040" s="4" t="str">
        <f t="shared" si="32"/>
        <v/>
      </c>
      <c r="N1040" s="4" t="str">
        <f t="shared" si="33"/>
        <v/>
      </c>
    </row>
    <row r="1041" spans="12:14" x14ac:dyDescent="0.3">
      <c r="L1041" s="4" t="str">
        <f>TRIM(RIGHT(SUBSTITUTE(TRIM(RIGHT(SUBSTITUTE(Reference!B1041,"/",REPT(" ",100)),100)),"\",REPT(" ",100)),100))</f>
        <v/>
      </c>
      <c r="M1041" s="4" t="str">
        <f t="shared" si="32"/>
        <v/>
      </c>
      <c r="N1041" s="4" t="str">
        <f t="shared" si="33"/>
        <v/>
      </c>
    </row>
    <row r="1042" spans="12:14" x14ac:dyDescent="0.3">
      <c r="L1042" s="4" t="str">
        <f>TRIM(RIGHT(SUBSTITUTE(TRIM(RIGHT(SUBSTITUTE(Reference!B1042,"/",REPT(" ",100)),100)),"\",REPT(" ",100)),100))</f>
        <v/>
      </c>
      <c r="M1042" s="4" t="str">
        <f t="shared" si="32"/>
        <v/>
      </c>
      <c r="N1042" s="4" t="str">
        <f t="shared" si="33"/>
        <v/>
      </c>
    </row>
    <row r="1043" spans="12:14" x14ac:dyDescent="0.3">
      <c r="L1043" s="4" t="str">
        <f>TRIM(RIGHT(SUBSTITUTE(TRIM(RIGHT(SUBSTITUTE(Reference!B1043,"/",REPT(" ",100)),100)),"\",REPT(" ",100)),100))</f>
        <v/>
      </c>
      <c r="M1043" s="4" t="str">
        <f t="shared" si="32"/>
        <v/>
      </c>
      <c r="N1043" s="4" t="str">
        <f t="shared" si="33"/>
        <v/>
      </c>
    </row>
    <row r="1044" spans="12:14" x14ac:dyDescent="0.3">
      <c r="L1044" s="4" t="str">
        <f>TRIM(RIGHT(SUBSTITUTE(TRIM(RIGHT(SUBSTITUTE(Reference!B1044,"/",REPT(" ",100)),100)),"\",REPT(" ",100)),100))</f>
        <v/>
      </c>
      <c r="M1044" s="4" t="str">
        <f t="shared" si="32"/>
        <v/>
      </c>
      <c r="N1044" s="4" t="str">
        <f t="shared" si="33"/>
        <v/>
      </c>
    </row>
    <row r="1045" spans="12:14" x14ac:dyDescent="0.3">
      <c r="L1045" s="4" t="str">
        <f>TRIM(RIGHT(SUBSTITUTE(TRIM(RIGHT(SUBSTITUTE(Reference!B1045,"/",REPT(" ",100)),100)),"\",REPT(" ",100)),100))</f>
        <v/>
      </c>
      <c r="M1045" s="4" t="str">
        <f t="shared" si="32"/>
        <v/>
      </c>
      <c r="N1045" s="4" t="str">
        <f t="shared" si="33"/>
        <v/>
      </c>
    </row>
    <row r="1046" spans="12:14" x14ac:dyDescent="0.3">
      <c r="L1046" s="4" t="str">
        <f>TRIM(RIGHT(SUBSTITUTE(TRIM(RIGHT(SUBSTITUTE(Reference!B1046,"/",REPT(" ",100)),100)),"\",REPT(" ",100)),100))</f>
        <v/>
      </c>
      <c r="M1046" s="4" t="str">
        <f t="shared" si="32"/>
        <v/>
      </c>
      <c r="N1046" s="4" t="str">
        <f t="shared" si="33"/>
        <v/>
      </c>
    </row>
    <row r="1047" spans="12:14" x14ac:dyDescent="0.3">
      <c r="L1047" s="4" t="str">
        <f>TRIM(RIGHT(SUBSTITUTE(TRIM(RIGHT(SUBSTITUTE(Reference!B1047,"/",REPT(" ",100)),100)),"\",REPT(" ",100)),100))</f>
        <v/>
      </c>
      <c r="M1047" s="4" t="str">
        <f t="shared" si="32"/>
        <v/>
      </c>
      <c r="N1047" s="4" t="str">
        <f t="shared" si="33"/>
        <v/>
      </c>
    </row>
    <row r="1048" spans="12:14" x14ac:dyDescent="0.3">
      <c r="L1048" s="4" t="str">
        <f>TRIM(RIGHT(SUBSTITUTE(TRIM(RIGHT(SUBSTITUTE(Reference!B1048,"/",REPT(" ",100)),100)),"\",REPT(" ",100)),100))</f>
        <v/>
      </c>
      <c r="M1048" s="4" t="str">
        <f t="shared" si="32"/>
        <v/>
      </c>
      <c r="N1048" s="4" t="str">
        <f t="shared" si="33"/>
        <v/>
      </c>
    </row>
    <row r="1049" spans="12:14" x14ac:dyDescent="0.3">
      <c r="L1049" s="4" t="str">
        <f>TRIM(RIGHT(SUBSTITUTE(TRIM(RIGHT(SUBSTITUTE(Reference!B1049,"/",REPT(" ",100)),100)),"\",REPT(" ",100)),100))</f>
        <v/>
      </c>
      <c r="M1049" s="4" t="str">
        <f t="shared" si="32"/>
        <v/>
      </c>
      <c r="N1049" s="4" t="str">
        <f t="shared" si="33"/>
        <v/>
      </c>
    </row>
    <row r="1050" spans="12:14" x14ac:dyDescent="0.3">
      <c r="L1050" s="4" t="str">
        <f>TRIM(RIGHT(SUBSTITUTE(TRIM(RIGHT(SUBSTITUTE(Reference!B1050,"/",REPT(" ",100)),100)),"\",REPT(" ",100)),100))</f>
        <v/>
      </c>
      <c r="M1050" s="4" t="str">
        <f t="shared" si="32"/>
        <v/>
      </c>
      <c r="N1050" s="4" t="str">
        <f t="shared" si="33"/>
        <v/>
      </c>
    </row>
    <row r="1051" spans="12:14" x14ac:dyDescent="0.3">
      <c r="L1051" s="4" t="str">
        <f>TRIM(RIGHT(SUBSTITUTE(TRIM(RIGHT(SUBSTITUTE(Reference!B1051,"/",REPT(" ",100)),100)),"\",REPT(" ",100)),100))</f>
        <v/>
      </c>
      <c r="M1051" s="4" t="str">
        <f t="shared" si="32"/>
        <v/>
      </c>
      <c r="N1051" s="4" t="str">
        <f t="shared" si="33"/>
        <v/>
      </c>
    </row>
    <row r="1052" spans="12:14" x14ac:dyDescent="0.3">
      <c r="L1052" s="4" t="str">
        <f>TRIM(RIGHT(SUBSTITUTE(TRIM(RIGHT(SUBSTITUTE(Reference!B1052,"/",REPT(" ",100)),100)),"\",REPT(" ",100)),100))</f>
        <v/>
      </c>
      <c r="M1052" s="4" t="str">
        <f t="shared" si="32"/>
        <v/>
      </c>
      <c r="N1052" s="4" t="str">
        <f t="shared" si="33"/>
        <v/>
      </c>
    </row>
    <row r="1053" spans="12:14" x14ac:dyDescent="0.3">
      <c r="L1053" s="4" t="str">
        <f>TRIM(RIGHT(SUBSTITUTE(TRIM(RIGHT(SUBSTITUTE(Reference!B1053,"/",REPT(" ",100)),100)),"\",REPT(" ",100)),100))</f>
        <v/>
      </c>
      <c r="M1053" s="4" t="str">
        <f t="shared" si="32"/>
        <v/>
      </c>
      <c r="N1053" s="4" t="str">
        <f t="shared" si="33"/>
        <v/>
      </c>
    </row>
    <row r="1054" spans="12:14" x14ac:dyDescent="0.3">
      <c r="L1054" s="4" t="str">
        <f>TRIM(RIGHT(SUBSTITUTE(TRIM(RIGHT(SUBSTITUTE(Reference!B1054,"/",REPT(" ",100)),100)),"\",REPT(" ",100)),100))</f>
        <v/>
      </c>
      <c r="M1054" s="4" t="str">
        <f t="shared" si="32"/>
        <v/>
      </c>
      <c r="N1054" s="4" t="str">
        <f t="shared" si="33"/>
        <v/>
      </c>
    </row>
    <row r="1055" spans="12:14" x14ac:dyDescent="0.3">
      <c r="L1055" s="4" t="str">
        <f>TRIM(RIGHT(SUBSTITUTE(TRIM(RIGHT(SUBSTITUTE(Reference!B1055,"/",REPT(" ",100)),100)),"\",REPT(" ",100)),100))</f>
        <v/>
      </c>
      <c r="M1055" s="4" t="str">
        <f t="shared" si="32"/>
        <v/>
      </c>
      <c r="N1055" s="4" t="str">
        <f t="shared" si="33"/>
        <v/>
      </c>
    </row>
    <row r="1056" spans="12:14" x14ac:dyDescent="0.3">
      <c r="L1056" s="4" t="str">
        <f>TRIM(RIGHT(SUBSTITUTE(TRIM(RIGHT(SUBSTITUTE(Reference!B1056,"/",REPT(" ",100)),100)),"\",REPT(" ",100)),100))</f>
        <v/>
      </c>
      <c r="M1056" s="4" t="str">
        <f t="shared" si="32"/>
        <v/>
      </c>
      <c r="N1056" s="4" t="str">
        <f t="shared" si="33"/>
        <v/>
      </c>
    </row>
    <row r="1057" spans="12:14" x14ac:dyDescent="0.3">
      <c r="L1057" s="4" t="str">
        <f>TRIM(RIGHT(SUBSTITUTE(TRIM(RIGHT(SUBSTITUTE(Reference!B1057,"/",REPT(" ",100)),100)),"\",REPT(" ",100)),100))</f>
        <v/>
      </c>
      <c r="M1057" s="4" t="str">
        <f t="shared" si="32"/>
        <v/>
      </c>
      <c r="N1057" s="4" t="str">
        <f t="shared" si="33"/>
        <v/>
      </c>
    </row>
    <row r="1058" spans="12:14" x14ac:dyDescent="0.3">
      <c r="L1058" s="4" t="str">
        <f>TRIM(RIGHT(SUBSTITUTE(TRIM(RIGHT(SUBSTITUTE(Reference!B1058,"/",REPT(" ",100)),100)),"\",REPT(" ",100)),100))</f>
        <v/>
      </c>
      <c r="M1058" s="4" t="str">
        <f t="shared" si="32"/>
        <v/>
      </c>
      <c r="N1058" s="4" t="str">
        <f t="shared" si="33"/>
        <v/>
      </c>
    </row>
    <row r="1059" spans="12:14" x14ac:dyDescent="0.3">
      <c r="L1059" s="4" t="str">
        <f>TRIM(RIGHT(SUBSTITUTE(TRIM(RIGHT(SUBSTITUTE(Reference!B1059,"/",REPT(" ",100)),100)),"\",REPT(" ",100)),100))</f>
        <v/>
      </c>
      <c r="M1059" s="4" t="str">
        <f t="shared" si="32"/>
        <v/>
      </c>
      <c r="N1059" s="4" t="str">
        <f t="shared" si="33"/>
        <v/>
      </c>
    </row>
    <row r="1060" spans="12:14" x14ac:dyDescent="0.3">
      <c r="L1060" s="4" t="str">
        <f>TRIM(RIGHT(SUBSTITUTE(TRIM(RIGHT(SUBSTITUTE(Reference!B1060,"/",REPT(" ",100)),100)),"\",REPT(" ",100)),100))</f>
        <v/>
      </c>
      <c r="M1060" s="4" t="str">
        <f t="shared" si="32"/>
        <v/>
      </c>
      <c r="N1060" s="4" t="str">
        <f t="shared" si="33"/>
        <v/>
      </c>
    </row>
    <row r="1061" spans="12:14" x14ac:dyDescent="0.3">
      <c r="L1061" s="4" t="str">
        <f>TRIM(RIGHT(SUBSTITUTE(TRIM(RIGHT(SUBSTITUTE(Reference!B1061,"/",REPT(" ",100)),100)),"\",REPT(" ",100)),100))</f>
        <v/>
      </c>
      <c r="M1061" s="4" t="str">
        <f t="shared" si="32"/>
        <v/>
      </c>
      <c r="N1061" s="4" t="str">
        <f t="shared" si="33"/>
        <v/>
      </c>
    </row>
    <row r="1062" spans="12:14" x14ac:dyDescent="0.3">
      <c r="L1062" s="4" t="str">
        <f>TRIM(RIGHT(SUBSTITUTE(TRIM(RIGHT(SUBSTITUTE(Reference!B1062,"/",REPT(" ",100)),100)),"\",REPT(" ",100)),100))</f>
        <v/>
      </c>
      <c r="M1062" s="4" t="str">
        <f t="shared" si="32"/>
        <v/>
      </c>
      <c r="N1062" s="4" t="str">
        <f t="shared" si="33"/>
        <v/>
      </c>
    </row>
    <row r="1063" spans="12:14" x14ac:dyDescent="0.3">
      <c r="L1063" s="4" t="str">
        <f>TRIM(RIGHT(SUBSTITUTE(TRIM(RIGHT(SUBSTITUTE(Reference!B1063,"/",REPT(" ",100)),100)),"\",REPT(" ",100)),100))</f>
        <v/>
      </c>
      <c r="M1063" s="4" t="str">
        <f t="shared" si="32"/>
        <v/>
      </c>
      <c r="N1063" s="4" t="str">
        <f t="shared" si="33"/>
        <v/>
      </c>
    </row>
    <row r="1064" spans="12:14" x14ac:dyDescent="0.3">
      <c r="L1064" s="4" t="str">
        <f>TRIM(RIGHT(SUBSTITUTE(TRIM(RIGHT(SUBSTITUTE(Reference!B1064,"/",REPT(" ",100)),100)),"\",REPT(" ",100)),100))</f>
        <v/>
      </c>
      <c r="M1064" s="4" t="str">
        <f t="shared" si="32"/>
        <v/>
      </c>
      <c r="N1064" s="4" t="str">
        <f t="shared" si="33"/>
        <v/>
      </c>
    </row>
    <row r="1065" spans="12:14" x14ac:dyDescent="0.3">
      <c r="L1065" s="4" t="str">
        <f>TRIM(RIGHT(SUBSTITUTE(TRIM(RIGHT(SUBSTITUTE(Reference!B1065,"/",REPT(" ",100)),100)),"\",REPT(" ",100)),100))</f>
        <v/>
      </c>
      <c r="M1065" s="4" t="str">
        <f t="shared" si="32"/>
        <v/>
      </c>
      <c r="N1065" s="4" t="str">
        <f t="shared" si="33"/>
        <v/>
      </c>
    </row>
    <row r="1066" spans="12:14" x14ac:dyDescent="0.3">
      <c r="L1066" s="4" t="str">
        <f>TRIM(RIGHT(SUBSTITUTE(TRIM(RIGHT(SUBSTITUTE(Reference!B1066,"/",REPT(" ",100)),100)),"\",REPT(" ",100)),100))</f>
        <v/>
      </c>
      <c r="M1066" s="4" t="str">
        <f t="shared" si="32"/>
        <v/>
      </c>
      <c r="N1066" s="4" t="str">
        <f t="shared" si="33"/>
        <v/>
      </c>
    </row>
    <row r="1067" spans="12:14" x14ac:dyDescent="0.3">
      <c r="L1067" s="4" t="str">
        <f>TRIM(RIGHT(SUBSTITUTE(TRIM(RIGHT(SUBSTITUTE(Reference!B1067,"/",REPT(" ",100)),100)),"\",REPT(" ",100)),100))</f>
        <v/>
      </c>
      <c r="M1067" s="4" t="str">
        <f t="shared" si="32"/>
        <v/>
      </c>
      <c r="N1067" s="4" t="str">
        <f t="shared" si="33"/>
        <v/>
      </c>
    </row>
    <row r="1068" spans="12:14" x14ac:dyDescent="0.3">
      <c r="L1068" s="4" t="str">
        <f>TRIM(RIGHT(SUBSTITUTE(TRIM(RIGHT(SUBSTITUTE(Reference!B1068,"/",REPT(" ",100)),100)),"\",REPT(" ",100)),100))</f>
        <v/>
      </c>
      <c r="M1068" s="4" t="str">
        <f t="shared" si="32"/>
        <v/>
      </c>
      <c r="N1068" s="4" t="str">
        <f t="shared" si="33"/>
        <v/>
      </c>
    </row>
    <row r="1069" spans="12:14" x14ac:dyDescent="0.3">
      <c r="L1069" s="4" t="str">
        <f>TRIM(RIGHT(SUBSTITUTE(TRIM(RIGHT(SUBSTITUTE(Reference!B1069,"/",REPT(" ",100)),100)),"\",REPT(" ",100)),100))</f>
        <v/>
      </c>
      <c r="M1069" s="4" t="str">
        <f t="shared" si="32"/>
        <v/>
      </c>
      <c r="N1069" s="4" t="str">
        <f t="shared" si="33"/>
        <v/>
      </c>
    </row>
    <row r="1070" spans="12:14" x14ac:dyDescent="0.3">
      <c r="L1070" s="4" t="str">
        <f>TRIM(RIGHT(SUBSTITUTE(TRIM(RIGHT(SUBSTITUTE(Reference!B1070,"/",REPT(" ",100)),100)),"\",REPT(" ",100)),100))</f>
        <v/>
      </c>
      <c r="M1070" s="4" t="str">
        <f t="shared" si="32"/>
        <v/>
      </c>
      <c r="N1070" s="4" t="str">
        <f t="shared" si="33"/>
        <v/>
      </c>
    </row>
    <row r="1071" spans="12:14" x14ac:dyDescent="0.3">
      <c r="L1071" s="4" t="str">
        <f>TRIM(RIGHT(SUBSTITUTE(TRIM(RIGHT(SUBSTITUTE(Reference!B1071,"/",REPT(" ",100)),100)),"\",REPT(" ",100)),100))</f>
        <v/>
      </c>
      <c r="M1071" s="4" t="str">
        <f t="shared" si="32"/>
        <v/>
      </c>
      <c r="N1071" s="4" t="str">
        <f t="shared" si="33"/>
        <v/>
      </c>
    </row>
    <row r="1072" spans="12:14" x14ac:dyDescent="0.3">
      <c r="L1072" s="4" t="str">
        <f>TRIM(RIGHT(SUBSTITUTE(TRIM(RIGHT(SUBSTITUTE(Reference!B1072,"/",REPT(" ",100)),100)),"\",REPT(" ",100)),100))</f>
        <v/>
      </c>
      <c r="M1072" s="4" t="str">
        <f t="shared" si="32"/>
        <v/>
      </c>
      <c r="N1072" s="4" t="str">
        <f t="shared" si="33"/>
        <v/>
      </c>
    </row>
    <row r="1073" spans="12:14" x14ac:dyDescent="0.3">
      <c r="L1073" s="4" t="str">
        <f>TRIM(RIGHT(SUBSTITUTE(TRIM(RIGHT(SUBSTITUTE(Reference!B1073,"/",REPT(" ",100)),100)),"\",REPT(" ",100)),100))</f>
        <v/>
      </c>
      <c r="M1073" s="4" t="str">
        <f t="shared" si="32"/>
        <v/>
      </c>
      <c r="N1073" s="4" t="str">
        <f t="shared" si="33"/>
        <v/>
      </c>
    </row>
    <row r="1074" spans="12:14" x14ac:dyDescent="0.3">
      <c r="L1074" s="4" t="str">
        <f>TRIM(RIGHT(SUBSTITUTE(TRIM(RIGHT(SUBSTITUTE(Reference!B1074,"/",REPT(" ",100)),100)),"\",REPT(" ",100)),100))</f>
        <v/>
      </c>
      <c r="M1074" s="4" t="str">
        <f t="shared" si="32"/>
        <v/>
      </c>
      <c r="N1074" s="4" t="str">
        <f t="shared" si="33"/>
        <v/>
      </c>
    </row>
    <row r="1075" spans="12:14" x14ac:dyDescent="0.3">
      <c r="L1075" s="4" t="str">
        <f>TRIM(RIGHT(SUBSTITUTE(TRIM(RIGHT(SUBSTITUTE(Reference!B1075,"/",REPT(" ",100)),100)),"\",REPT(" ",100)),100))</f>
        <v/>
      </c>
      <c r="M1075" s="4" t="str">
        <f t="shared" si="32"/>
        <v/>
      </c>
      <c r="N1075" s="4" t="str">
        <f t="shared" si="33"/>
        <v/>
      </c>
    </row>
    <row r="1076" spans="12:14" x14ac:dyDescent="0.3">
      <c r="L1076" s="4" t="str">
        <f>TRIM(RIGHT(SUBSTITUTE(TRIM(RIGHT(SUBSTITUTE(Reference!B1076,"/",REPT(" ",100)),100)),"\",REPT(" ",100)),100))</f>
        <v/>
      </c>
      <c r="M1076" s="4" t="str">
        <f t="shared" si="32"/>
        <v/>
      </c>
      <c r="N1076" s="4" t="str">
        <f t="shared" si="33"/>
        <v/>
      </c>
    </row>
    <row r="1077" spans="12:14" x14ac:dyDescent="0.3">
      <c r="L1077" s="4" t="str">
        <f>TRIM(RIGHT(SUBSTITUTE(TRIM(RIGHT(SUBSTITUTE(Reference!B1077,"/",REPT(" ",100)),100)),"\",REPT(" ",100)),100))</f>
        <v/>
      </c>
      <c r="M1077" s="4" t="str">
        <f t="shared" si="32"/>
        <v/>
      </c>
      <c r="N1077" s="4" t="str">
        <f t="shared" si="33"/>
        <v/>
      </c>
    </row>
    <row r="1078" spans="12:14" x14ac:dyDescent="0.3">
      <c r="L1078" s="4" t="str">
        <f>TRIM(RIGHT(SUBSTITUTE(TRIM(RIGHT(SUBSTITUTE(Reference!B1078,"/",REPT(" ",100)),100)),"\",REPT(" ",100)),100))</f>
        <v/>
      </c>
      <c r="M1078" s="4" t="str">
        <f t="shared" si="32"/>
        <v/>
      </c>
      <c r="N1078" s="4" t="str">
        <f t="shared" si="33"/>
        <v/>
      </c>
    </row>
    <row r="1079" spans="12:14" x14ac:dyDescent="0.3">
      <c r="L1079" s="4" t="str">
        <f>TRIM(RIGHT(SUBSTITUTE(TRIM(RIGHT(SUBSTITUTE(Reference!B1079,"/",REPT(" ",100)),100)),"\",REPT(" ",100)),100))</f>
        <v/>
      </c>
      <c r="M1079" s="4" t="str">
        <f t="shared" si="32"/>
        <v/>
      </c>
      <c r="N1079" s="4" t="str">
        <f t="shared" si="33"/>
        <v/>
      </c>
    </row>
    <row r="1080" spans="12:14" x14ac:dyDescent="0.3">
      <c r="L1080" s="4" t="str">
        <f>TRIM(RIGHT(SUBSTITUTE(TRIM(RIGHT(SUBSTITUTE(Reference!B1080,"/",REPT(" ",100)),100)),"\",REPT(" ",100)),100))</f>
        <v/>
      </c>
      <c r="M1080" s="4" t="str">
        <f t="shared" si="32"/>
        <v/>
      </c>
      <c r="N1080" s="4" t="str">
        <f t="shared" si="33"/>
        <v/>
      </c>
    </row>
    <row r="1081" spans="12:14" x14ac:dyDescent="0.3">
      <c r="L1081" s="4" t="str">
        <f>TRIM(RIGHT(SUBSTITUTE(TRIM(RIGHT(SUBSTITUTE(Reference!B1081,"/",REPT(" ",100)),100)),"\",REPT(" ",100)),100))</f>
        <v/>
      </c>
      <c r="M1081" s="4" t="str">
        <f t="shared" si="32"/>
        <v/>
      </c>
      <c r="N1081" s="4" t="str">
        <f t="shared" si="33"/>
        <v/>
      </c>
    </row>
    <row r="1082" spans="12:14" x14ac:dyDescent="0.3">
      <c r="L1082" s="4" t="str">
        <f>TRIM(RIGHT(SUBSTITUTE(TRIM(RIGHT(SUBSTITUTE(Reference!B1082,"/",REPT(" ",100)),100)),"\",REPT(" ",100)),100))</f>
        <v/>
      </c>
      <c r="M1082" s="4" t="str">
        <f t="shared" si="32"/>
        <v/>
      </c>
      <c r="N1082" s="4" t="str">
        <f t="shared" si="33"/>
        <v/>
      </c>
    </row>
    <row r="1083" spans="12:14" x14ac:dyDescent="0.3">
      <c r="L1083" s="4" t="str">
        <f>TRIM(RIGHT(SUBSTITUTE(TRIM(RIGHT(SUBSTITUTE(Reference!B1083,"/",REPT(" ",100)),100)),"\",REPT(" ",100)),100))</f>
        <v/>
      </c>
      <c r="M1083" s="4" t="str">
        <f t="shared" si="32"/>
        <v/>
      </c>
      <c r="N1083" s="4" t="str">
        <f t="shared" si="33"/>
        <v/>
      </c>
    </row>
    <row r="1084" spans="12:14" x14ac:dyDescent="0.3">
      <c r="L1084" s="4" t="str">
        <f>TRIM(RIGHT(SUBSTITUTE(TRIM(RIGHT(SUBSTITUTE(Reference!B1084,"/",REPT(" ",100)),100)),"\",REPT(" ",100)),100))</f>
        <v/>
      </c>
      <c r="M1084" s="4" t="str">
        <f t="shared" si="32"/>
        <v/>
      </c>
      <c r="N1084" s="4" t="str">
        <f t="shared" si="33"/>
        <v/>
      </c>
    </row>
    <row r="1085" spans="12:14" x14ac:dyDescent="0.3">
      <c r="L1085" s="4" t="str">
        <f>TRIM(RIGHT(SUBSTITUTE(TRIM(RIGHT(SUBSTITUTE(Reference!B1085,"/",REPT(" ",100)),100)),"\",REPT(" ",100)),100))</f>
        <v/>
      </c>
      <c r="M1085" s="4" t="str">
        <f t="shared" si="32"/>
        <v/>
      </c>
      <c r="N1085" s="4" t="str">
        <f t="shared" si="33"/>
        <v/>
      </c>
    </row>
    <row r="1086" spans="12:14" x14ac:dyDescent="0.3">
      <c r="L1086" s="4" t="str">
        <f>TRIM(RIGHT(SUBSTITUTE(TRIM(RIGHT(SUBSTITUTE(Reference!B1086,"/",REPT(" ",100)),100)),"\",REPT(" ",100)),100))</f>
        <v/>
      </c>
      <c r="M1086" s="4" t="str">
        <f t="shared" si="32"/>
        <v/>
      </c>
      <c r="N1086" s="4" t="str">
        <f t="shared" si="33"/>
        <v/>
      </c>
    </row>
    <row r="1087" spans="12:14" x14ac:dyDescent="0.3">
      <c r="L1087" s="4" t="str">
        <f>TRIM(RIGHT(SUBSTITUTE(TRIM(RIGHT(SUBSTITUTE(Reference!B1087,"/",REPT(" ",100)),100)),"\",REPT(" ",100)),100))</f>
        <v/>
      </c>
      <c r="M1087" s="4" t="str">
        <f t="shared" si="32"/>
        <v/>
      </c>
      <c r="N1087" s="4" t="str">
        <f t="shared" si="33"/>
        <v/>
      </c>
    </row>
    <row r="1088" spans="12:14" x14ac:dyDescent="0.3">
      <c r="L1088" s="4" t="str">
        <f>TRIM(RIGHT(SUBSTITUTE(TRIM(RIGHT(SUBSTITUTE(Reference!B1088,"/",REPT(" ",100)),100)),"\",REPT(" ",100)),100))</f>
        <v/>
      </c>
      <c r="M1088" s="4" t="str">
        <f t="shared" si="32"/>
        <v/>
      </c>
      <c r="N1088" s="4" t="str">
        <f t="shared" si="33"/>
        <v/>
      </c>
    </row>
    <row r="1089" spans="12:14" x14ac:dyDescent="0.3">
      <c r="L1089" s="4" t="str">
        <f>TRIM(RIGHT(SUBSTITUTE(TRIM(RIGHT(SUBSTITUTE(Reference!B1089,"/",REPT(" ",100)),100)),"\",REPT(" ",100)),100))</f>
        <v/>
      </c>
      <c r="M1089" s="4" t="str">
        <f t="shared" si="32"/>
        <v/>
      </c>
      <c r="N1089" s="4" t="str">
        <f t="shared" si="33"/>
        <v/>
      </c>
    </row>
    <row r="1090" spans="12:14" x14ac:dyDescent="0.3">
      <c r="L1090" s="4" t="str">
        <f>TRIM(RIGHT(SUBSTITUTE(TRIM(RIGHT(SUBSTITUTE(Reference!B1090,"/",REPT(" ",100)),100)),"\",REPT(" ",100)),100))</f>
        <v/>
      </c>
      <c r="M1090" s="4" t="str">
        <f t="shared" si="32"/>
        <v/>
      </c>
      <c r="N1090" s="4" t="str">
        <f t="shared" si="33"/>
        <v/>
      </c>
    </row>
    <row r="1091" spans="12:14" x14ac:dyDescent="0.3">
      <c r="L1091" s="4" t="str">
        <f>TRIM(RIGHT(SUBSTITUTE(TRIM(RIGHT(SUBSTITUTE(Reference!B1091,"/",REPT(" ",100)),100)),"\",REPT(" ",100)),100))</f>
        <v/>
      </c>
      <c r="M1091" s="4" t="str">
        <f t="shared" si="32"/>
        <v/>
      </c>
      <c r="N1091" s="4" t="str">
        <f t="shared" si="33"/>
        <v/>
      </c>
    </row>
    <row r="1092" spans="12:14" x14ac:dyDescent="0.3">
      <c r="L1092" s="4" t="str">
        <f>TRIM(RIGHT(SUBSTITUTE(TRIM(RIGHT(SUBSTITUTE(Reference!B1092,"/",REPT(" ",100)),100)),"\",REPT(" ",100)),100))</f>
        <v/>
      </c>
      <c r="M1092" s="4" t="str">
        <f t="shared" si="32"/>
        <v/>
      </c>
      <c r="N1092" s="4" t="str">
        <f t="shared" si="33"/>
        <v/>
      </c>
    </row>
    <row r="1093" spans="12:14" x14ac:dyDescent="0.3">
      <c r="L1093" s="4" t="str">
        <f>TRIM(RIGHT(SUBSTITUTE(TRIM(RIGHT(SUBSTITUTE(Reference!B1093,"/",REPT(" ",100)),100)),"\",REPT(" ",100)),100))</f>
        <v/>
      </c>
      <c r="M1093" s="4" t="str">
        <f t="shared" ref="M1093:M1156" si="34">TRIM(LEFT(SUBSTITUTE(L1093,".",REPT(" ",100)),100))</f>
        <v/>
      </c>
      <c r="N1093" s="4" t="str">
        <f t="shared" ref="N1093:N1156" si="35">M1093</f>
        <v/>
      </c>
    </row>
    <row r="1094" spans="12:14" x14ac:dyDescent="0.3">
      <c r="L1094" s="4" t="str">
        <f>TRIM(RIGHT(SUBSTITUTE(TRIM(RIGHT(SUBSTITUTE(Reference!B1094,"/",REPT(" ",100)),100)),"\",REPT(" ",100)),100))</f>
        <v/>
      </c>
      <c r="M1094" s="4" t="str">
        <f t="shared" si="34"/>
        <v/>
      </c>
      <c r="N1094" s="4" t="str">
        <f t="shared" si="35"/>
        <v/>
      </c>
    </row>
    <row r="1095" spans="12:14" x14ac:dyDescent="0.3">
      <c r="L1095" s="4" t="str">
        <f>TRIM(RIGHT(SUBSTITUTE(TRIM(RIGHT(SUBSTITUTE(Reference!B1095,"/",REPT(" ",100)),100)),"\",REPT(" ",100)),100))</f>
        <v/>
      </c>
      <c r="M1095" s="4" t="str">
        <f t="shared" si="34"/>
        <v/>
      </c>
      <c r="N1095" s="4" t="str">
        <f t="shared" si="35"/>
        <v/>
      </c>
    </row>
    <row r="1096" spans="12:14" x14ac:dyDescent="0.3">
      <c r="L1096" s="4" t="str">
        <f>TRIM(RIGHT(SUBSTITUTE(TRIM(RIGHT(SUBSTITUTE(Reference!B1096,"/",REPT(" ",100)),100)),"\",REPT(" ",100)),100))</f>
        <v/>
      </c>
      <c r="M1096" s="4" t="str">
        <f t="shared" si="34"/>
        <v/>
      </c>
      <c r="N1096" s="4" t="str">
        <f t="shared" si="35"/>
        <v/>
      </c>
    </row>
    <row r="1097" spans="12:14" x14ac:dyDescent="0.3">
      <c r="L1097" s="4" t="str">
        <f>TRIM(RIGHT(SUBSTITUTE(TRIM(RIGHT(SUBSTITUTE(Reference!B1097,"/",REPT(" ",100)),100)),"\",REPT(" ",100)),100))</f>
        <v/>
      </c>
      <c r="M1097" s="4" t="str">
        <f t="shared" si="34"/>
        <v/>
      </c>
      <c r="N1097" s="4" t="str">
        <f t="shared" si="35"/>
        <v/>
      </c>
    </row>
    <row r="1098" spans="12:14" x14ac:dyDescent="0.3">
      <c r="L1098" s="4" t="str">
        <f>TRIM(RIGHT(SUBSTITUTE(TRIM(RIGHT(SUBSTITUTE(Reference!B1098,"/",REPT(" ",100)),100)),"\",REPT(" ",100)),100))</f>
        <v/>
      </c>
      <c r="M1098" s="4" t="str">
        <f t="shared" si="34"/>
        <v/>
      </c>
      <c r="N1098" s="4" t="str">
        <f t="shared" si="35"/>
        <v/>
      </c>
    </row>
    <row r="1099" spans="12:14" x14ac:dyDescent="0.3">
      <c r="L1099" s="4" t="str">
        <f>TRIM(RIGHT(SUBSTITUTE(TRIM(RIGHT(SUBSTITUTE(Reference!B1099,"/",REPT(" ",100)),100)),"\",REPT(" ",100)),100))</f>
        <v/>
      </c>
      <c r="M1099" s="4" t="str">
        <f t="shared" si="34"/>
        <v/>
      </c>
      <c r="N1099" s="4" t="str">
        <f t="shared" si="35"/>
        <v/>
      </c>
    </row>
    <row r="1100" spans="12:14" x14ac:dyDescent="0.3">
      <c r="L1100" s="4" t="str">
        <f>TRIM(RIGHT(SUBSTITUTE(TRIM(RIGHT(SUBSTITUTE(Reference!B1100,"/",REPT(" ",100)),100)),"\",REPT(" ",100)),100))</f>
        <v/>
      </c>
      <c r="M1100" s="4" t="str">
        <f t="shared" si="34"/>
        <v/>
      </c>
      <c r="N1100" s="4" t="str">
        <f t="shared" si="35"/>
        <v/>
      </c>
    </row>
    <row r="1101" spans="12:14" x14ac:dyDescent="0.3">
      <c r="L1101" s="4" t="str">
        <f>TRIM(RIGHT(SUBSTITUTE(TRIM(RIGHT(SUBSTITUTE(Reference!B1101,"/",REPT(" ",100)),100)),"\",REPT(" ",100)),100))</f>
        <v/>
      </c>
      <c r="M1101" s="4" t="str">
        <f t="shared" si="34"/>
        <v/>
      </c>
      <c r="N1101" s="4" t="str">
        <f t="shared" si="35"/>
        <v/>
      </c>
    </row>
    <row r="1102" spans="12:14" x14ac:dyDescent="0.3">
      <c r="L1102" s="4" t="str">
        <f>TRIM(RIGHT(SUBSTITUTE(TRIM(RIGHT(SUBSTITUTE(Reference!B1102,"/",REPT(" ",100)),100)),"\",REPT(" ",100)),100))</f>
        <v/>
      </c>
      <c r="M1102" s="4" t="str">
        <f t="shared" si="34"/>
        <v/>
      </c>
      <c r="N1102" s="4" t="str">
        <f t="shared" si="35"/>
        <v/>
      </c>
    </row>
    <row r="1103" spans="12:14" x14ac:dyDescent="0.3">
      <c r="L1103" s="4" t="str">
        <f>TRIM(RIGHT(SUBSTITUTE(TRIM(RIGHT(SUBSTITUTE(Reference!B1103,"/",REPT(" ",100)),100)),"\",REPT(" ",100)),100))</f>
        <v/>
      </c>
      <c r="M1103" s="4" t="str">
        <f t="shared" si="34"/>
        <v/>
      </c>
      <c r="N1103" s="4" t="str">
        <f t="shared" si="35"/>
        <v/>
      </c>
    </row>
    <row r="1104" spans="12:14" x14ac:dyDescent="0.3">
      <c r="L1104" s="4" t="str">
        <f>TRIM(RIGHT(SUBSTITUTE(TRIM(RIGHT(SUBSTITUTE(Reference!B1104,"/",REPT(" ",100)),100)),"\",REPT(" ",100)),100))</f>
        <v/>
      </c>
      <c r="M1104" s="4" t="str">
        <f t="shared" si="34"/>
        <v/>
      </c>
      <c r="N1104" s="4" t="str">
        <f t="shared" si="35"/>
        <v/>
      </c>
    </row>
    <row r="1105" spans="12:14" x14ac:dyDescent="0.3">
      <c r="L1105" s="4" t="str">
        <f>TRIM(RIGHT(SUBSTITUTE(TRIM(RIGHT(SUBSTITUTE(Reference!B1105,"/",REPT(" ",100)),100)),"\",REPT(" ",100)),100))</f>
        <v/>
      </c>
      <c r="M1105" s="4" t="str">
        <f t="shared" si="34"/>
        <v/>
      </c>
      <c r="N1105" s="4" t="str">
        <f t="shared" si="35"/>
        <v/>
      </c>
    </row>
    <row r="1106" spans="12:14" x14ac:dyDescent="0.3">
      <c r="L1106" s="4" t="str">
        <f>TRIM(RIGHT(SUBSTITUTE(TRIM(RIGHT(SUBSTITUTE(Reference!B1106,"/",REPT(" ",100)),100)),"\",REPT(" ",100)),100))</f>
        <v/>
      </c>
      <c r="M1106" s="4" t="str">
        <f t="shared" si="34"/>
        <v/>
      </c>
      <c r="N1106" s="4" t="str">
        <f t="shared" si="35"/>
        <v/>
      </c>
    </row>
    <row r="1107" spans="12:14" x14ac:dyDescent="0.3">
      <c r="L1107" s="4" t="str">
        <f>TRIM(RIGHT(SUBSTITUTE(TRIM(RIGHT(SUBSTITUTE(Reference!B1107,"/",REPT(" ",100)),100)),"\",REPT(" ",100)),100))</f>
        <v/>
      </c>
      <c r="M1107" s="4" t="str">
        <f t="shared" si="34"/>
        <v/>
      </c>
      <c r="N1107" s="4" t="str">
        <f t="shared" si="35"/>
        <v/>
      </c>
    </row>
    <row r="1108" spans="12:14" x14ac:dyDescent="0.3">
      <c r="L1108" s="4" t="str">
        <f>TRIM(RIGHT(SUBSTITUTE(TRIM(RIGHT(SUBSTITUTE(Reference!B1108,"/",REPT(" ",100)),100)),"\",REPT(" ",100)),100))</f>
        <v/>
      </c>
      <c r="M1108" s="4" t="str">
        <f t="shared" si="34"/>
        <v/>
      </c>
      <c r="N1108" s="4" t="str">
        <f t="shared" si="35"/>
        <v/>
      </c>
    </row>
    <row r="1109" spans="12:14" x14ac:dyDescent="0.3">
      <c r="L1109" s="4" t="str">
        <f>TRIM(RIGHT(SUBSTITUTE(TRIM(RIGHT(SUBSTITUTE(Reference!B1109,"/",REPT(" ",100)),100)),"\",REPT(" ",100)),100))</f>
        <v/>
      </c>
      <c r="M1109" s="4" t="str">
        <f t="shared" si="34"/>
        <v/>
      </c>
      <c r="N1109" s="4" t="str">
        <f t="shared" si="35"/>
        <v/>
      </c>
    </row>
    <row r="1110" spans="12:14" x14ac:dyDescent="0.3">
      <c r="L1110" s="4" t="str">
        <f>TRIM(RIGHT(SUBSTITUTE(TRIM(RIGHT(SUBSTITUTE(Reference!B1110,"/",REPT(" ",100)),100)),"\",REPT(" ",100)),100))</f>
        <v/>
      </c>
      <c r="M1110" s="4" t="str">
        <f t="shared" si="34"/>
        <v/>
      </c>
      <c r="N1110" s="4" t="str">
        <f t="shared" si="35"/>
        <v/>
      </c>
    </row>
    <row r="1111" spans="12:14" x14ac:dyDescent="0.3">
      <c r="L1111" s="4" t="str">
        <f>TRIM(RIGHT(SUBSTITUTE(TRIM(RIGHT(SUBSTITUTE(Reference!B1111,"/",REPT(" ",100)),100)),"\",REPT(" ",100)),100))</f>
        <v/>
      </c>
      <c r="M1111" s="4" t="str">
        <f t="shared" si="34"/>
        <v/>
      </c>
      <c r="N1111" s="4" t="str">
        <f t="shared" si="35"/>
        <v/>
      </c>
    </row>
    <row r="1112" spans="12:14" x14ac:dyDescent="0.3">
      <c r="L1112" s="4" t="str">
        <f>TRIM(RIGHT(SUBSTITUTE(TRIM(RIGHT(SUBSTITUTE(Reference!B1112,"/",REPT(" ",100)),100)),"\",REPT(" ",100)),100))</f>
        <v/>
      </c>
      <c r="M1112" s="4" t="str">
        <f t="shared" si="34"/>
        <v/>
      </c>
      <c r="N1112" s="4" t="str">
        <f t="shared" si="35"/>
        <v/>
      </c>
    </row>
    <row r="1113" spans="12:14" x14ac:dyDescent="0.3">
      <c r="L1113" s="4" t="str">
        <f>TRIM(RIGHT(SUBSTITUTE(TRIM(RIGHT(SUBSTITUTE(Reference!B1113,"/",REPT(" ",100)),100)),"\",REPT(" ",100)),100))</f>
        <v/>
      </c>
      <c r="M1113" s="4" t="str">
        <f t="shared" si="34"/>
        <v/>
      </c>
      <c r="N1113" s="4" t="str">
        <f t="shared" si="35"/>
        <v/>
      </c>
    </row>
    <row r="1114" spans="12:14" x14ac:dyDescent="0.3">
      <c r="L1114" s="4" t="str">
        <f>TRIM(RIGHT(SUBSTITUTE(TRIM(RIGHT(SUBSTITUTE(Reference!B1114,"/",REPT(" ",100)),100)),"\",REPT(" ",100)),100))</f>
        <v/>
      </c>
      <c r="M1114" s="4" t="str">
        <f t="shared" si="34"/>
        <v/>
      </c>
      <c r="N1114" s="4" t="str">
        <f t="shared" si="35"/>
        <v/>
      </c>
    </row>
    <row r="1115" spans="12:14" x14ac:dyDescent="0.3">
      <c r="L1115" s="4" t="str">
        <f>TRIM(RIGHT(SUBSTITUTE(TRIM(RIGHT(SUBSTITUTE(Reference!B1115,"/",REPT(" ",100)),100)),"\",REPT(" ",100)),100))</f>
        <v/>
      </c>
      <c r="M1115" s="4" t="str">
        <f t="shared" si="34"/>
        <v/>
      </c>
      <c r="N1115" s="4" t="str">
        <f t="shared" si="35"/>
        <v/>
      </c>
    </row>
    <row r="1116" spans="12:14" x14ac:dyDescent="0.3">
      <c r="L1116" s="4" t="str">
        <f>TRIM(RIGHT(SUBSTITUTE(TRIM(RIGHT(SUBSTITUTE(Reference!B1116,"/",REPT(" ",100)),100)),"\",REPT(" ",100)),100))</f>
        <v/>
      </c>
      <c r="M1116" s="4" t="str">
        <f t="shared" si="34"/>
        <v/>
      </c>
      <c r="N1116" s="4" t="str">
        <f t="shared" si="35"/>
        <v/>
      </c>
    </row>
    <row r="1117" spans="12:14" x14ac:dyDescent="0.3">
      <c r="L1117" s="4" t="str">
        <f>TRIM(RIGHT(SUBSTITUTE(TRIM(RIGHT(SUBSTITUTE(Reference!B1117,"/",REPT(" ",100)),100)),"\",REPT(" ",100)),100))</f>
        <v/>
      </c>
      <c r="M1117" s="4" t="str">
        <f t="shared" si="34"/>
        <v/>
      </c>
      <c r="N1117" s="4" t="str">
        <f t="shared" si="35"/>
        <v/>
      </c>
    </row>
    <row r="1118" spans="12:14" x14ac:dyDescent="0.3">
      <c r="L1118" s="4" t="str">
        <f>TRIM(RIGHT(SUBSTITUTE(TRIM(RIGHT(SUBSTITUTE(Reference!B1118,"/",REPT(" ",100)),100)),"\",REPT(" ",100)),100))</f>
        <v/>
      </c>
      <c r="M1118" s="4" t="str">
        <f t="shared" si="34"/>
        <v/>
      </c>
      <c r="N1118" s="4" t="str">
        <f t="shared" si="35"/>
        <v/>
      </c>
    </row>
    <row r="1119" spans="12:14" x14ac:dyDescent="0.3">
      <c r="L1119" s="4" t="str">
        <f>TRIM(RIGHT(SUBSTITUTE(TRIM(RIGHT(SUBSTITUTE(Reference!B1119,"/",REPT(" ",100)),100)),"\",REPT(" ",100)),100))</f>
        <v/>
      </c>
      <c r="M1119" s="4" t="str">
        <f t="shared" si="34"/>
        <v/>
      </c>
      <c r="N1119" s="4" t="str">
        <f t="shared" si="35"/>
        <v/>
      </c>
    </row>
    <row r="1120" spans="12:14" x14ac:dyDescent="0.3">
      <c r="L1120" s="4" t="str">
        <f>TRIM(RIGHT(SUBSTITUTE(TRIM(RIGHT(SUBSTITUTE(Reference!B1120,"/",REPT(" ",100)),100)),"\",REPT(" ",100)),100))</f>
        <v/>
      </c>
      <c r="M1120" s="4" t="str">
        <f t="shared" si="34"/>
        <v/>
      </c>
      <c r="N1120" s="4" t="str">
        <f t="shared" si="35"/>
        <v/>
      </c>
    </row>
    <row r="1121" spans="12:14" x14ac:dyDescent="0.3">
      <c r="L1121" s="4" t="str">
        <f>TRIM(RIGHT(SUBSTITUTE(TRIM(RIGHT(SUBSTITUTE(Reference!B1121,"/",REPT(" ",100)),100)),"\",REPT(" ",100)),100))</f>
        <v/>
      </c>
      <c r="M1121" s="4" t="str">
        <f t="shared" si="34"/>
        <v/>
      </c>
      <c r="N1121" s="4" t="str">
        <f t="shared" si="35"/>
        <v/>
      </c>
    </row>
    <row r="1122" spans="12:14" x14ac:dyDescent="0.3">
      <c r="L1122" s="4" t="str">
        <f>TRIM(RIGHT(SUBSTITUTE(TRIM(RIGHT(SUBSTITUTE(Reference!B1122,"/",REPT(" ",100)),100)),"\",REPT(" ",100)),100))</f>
        <v/>
      </c>
      <c r="M1122" s="4" t="str">
        <f t="shared" si="34"/>
        <v/>
      </c>
      <c r="N1122" s="4" t="str">
        <f t="shared" si="35"/>
        <v/>
      </c>
    </row>
    <row r="1123" spans="12:14" x14ac:dyDescent="0.3">
      <c r="L1123" s="4" t="str">
        <f>TRIM(RIGHT(SUBSTITUTE(TRIM(RIGHT(SUBSTITUTE(Reference!B1123,"/",REPT(" ",100)),100)),"\",REPT(" ",100)),100))</f>
        <v/>
      </c>
      <c r="M1123" s="4" t="str">
        <f t="shared" si="34"/>
        <v/>
      </c>
      <c r="N1123" s="4" t="str">
        <f t="shared" si="35"/>
        <v/>
      </c>
    </row>
    <row r="1124" spans="12:14" x14ac:dyDescent="0.3">
      <c r="L1124" s="4" t="str">
        <f>TRIM(RIGHT(SUBSTITUTE(TRIM(RIGHT(SUBSTITUTE(Reference!B1124,"/",REPT(" ",100)),100)),"\",REPT(" ",100)),100))</f>
        <v/>
      </c>
      <c r="M1124" s="4" t="str">
        <f t="shared" si="34"/>
        <v/>
      </c>
      <c r="N1124" s="4" t="str">
        <f t="shared" si="35"/>
        <v/>
      </c>
    </row>
    <row r="1125" spans="12:14" x14ac:dyDescent="0.3">
      <c r="L1125" s="4" t="str">
        <f>TRIM(RIGHT(SUBSTITUTE(TRIM(RIGHT(SUBSTITUTE(Reference!B1125,"/",REPT(" ",100)),100)),"\",REPT(" ",100)),100))</f>
        <v/>
      </c>
      <c r="M1125" s="4" t="str">
        <f t="shared" si="34"/>
        <v/>
      </c>
      <c r="N1125" s="4" t="str">
        <f t="shared" si="35"/>
        <v/>
      </c>
    </row>
    <row r="1126" spans="12:14" x14ac:dyDescent="0.3">
      <c r="L1126" s="4" t="str">
        <f>TRIM(RIGHT(SUBSTITUTE(TRIM(RIGHT(SUBSTITUTE(Reference!B1126,"/",REPT(" ",100)),100)),"\",REPT(" ",100)),100))</f>
        <v/>
      </c>
      <c r="M1126" s="4" t="str">
        <f t="shared" si="34"/>
        <v/>
      </c>
      <c r="N1126" s="4" t="str">
        <f t="shared" si="35"/>
        <v/>
      </c>
    </row>
    <row r="1127" spans="12:14" x14ac:dyDescent="0.3">
      <c r="L1127" s="4" t="str">
        <f>TRIM(RIGHT(SUBSTITUTE(TRIM(RIGHT(SUBSTITUTE(Reference!B1127,"/",REPT(" ",100)),100)),"\",REPT(" ",100)),100))</f>
        <v/>
      </c>
      <c r="M1127" s="4" t="str">
        <f t="shared" si="34"/>
        <v/>
      </c>
      <c r="N1127" s="4" t="str">
        <f t="shared" si="35"/>
        <v/>
      </c>
    </row>
    <row r="1128" spans="12:14" x14ac:dyDescent="0.3">
      <c r="L1128" s="4" t="str">
        <f>TRIM(RIGHT(SUBSTITUTE(TRIM(RIGHT(SUBSTITUTE(Reference!B1128,"/",REPT(" ",100)),100)),"\",REPT(" ",100)),100))</f>
        <v/>
      </c>
      <c r="M1128" s="4" t="str">
        <f t="shared" si="34"/>
        <v/>
      </c>
      <c r="N1128" s="4" t="str">
        <f t="shared" si="35"/>
        <v/>
      </c>
    </row>
    <row r="1129" spans="12:14" x14ac:dyDescent="0.3">
      <c r="L1129" s="4" t="str">
        <f>TRIM(RIGHT(SUBSTITUTE(TRIM(RIGHT(SUBSTITUTE(Reference!B1129,"/",REPT(" ",100)),100)),"\",REPT(" ",100)),100))</f>
        <v/>
      </c>
      <c r="M1129" s="4" t="str">
        <f t="shared" si="34"/>
        <v/>
      </c>
      <c r="N1129" s="4" t="str">
        <f t="shared" si="35"/>
        <v/>
      </c>
    </row>
    <row r="1130" spans="12:14" x14ac:dyDescent="0.3">
      <c r="L1130" s="4" t="str">
        <f>TRIM(RIGHT(SUBSTITUTE(TRIM(RIGHT(SUBSTITUTE(Reference!B1130,"/",REPT(" ",100)),100)),"\",REPT(" ",100)),100))</f>
        <v/>
      </c>
      <c r="M1130" s="4" t="str">
        <f t="shared" si="34"/>
        <v/>
      </c>
      <c r="N1130" s="4" t="str">
        <f t="shared" si="35"/>
        <v/>
      </c>
    </row>
    <row r="1131" spans="12:14" x14ac:dyDescent="0.3">
      <c r="L1131" s="4" t="str">
        <f>TRIM(RIGHT(SUBSTITUTE(TRIM(RIGHT(SUBSTITUTE(Reference!B1131,"/",REPT(" ",100)),100)),"\",REPT(" ",100)),100))</f>
        <v/>
      </c>
      <c r="M1131" s="4" t="str">
        <f t="shared" si="34"/>
        <v/>
      </c>
      <c r="N1131" s="4" t="str">
        <f t="shared" si="35"/>
        <v/>
      </c>
    </row>
    <row r="1132" spans="12:14" x14ac:dyDescent="0.3">
      <c r="L1132" s="4" t="str">
        <f>TRIM(RIGHT(SUBSTITUTE(TRIM(RIGHT(SUBSTITUTE(Reference!B1132,"/",REPT(" ",100)),100)),"\",REPT(" ",100)),100))</f>
        <v/>
      </c>
      <c r="M1132" s="4" t="str">
        <f t="shared" si="34"/>
        <v/>
      </c>
      <c r="N1132" s="4" t="str">
        <f t="shared" si="35"/>
        <v/>
      </c>
    </row>
    <row r="1133" spans="12:14" x14ac:dyDescent="0.3">
      <c r="L1133" s="4" t="str">
        <f>TRIM(RIGHT(SUBSTITUTE(TRIM(RIGHT(SUBSTITUTE(Reference!B1133,"/",REPT(" ",100)),100)),"\",REPT(" ",100)),100))</f>
        <v/>
      </c>
      <c r="M1133" s="4" t="str">
        <f t="shared" si="34"/>
        <v/>
      </c>
      <c r="N1133" s="4" t="str">
        <f t="shared" si="35"/>
        <v/>
      </c>
    </row>
    <row r="1134" spans="12:14" x14ac:dyDescent="0.3">
      <c r="L1134" s="4" t="str">
        <f>TRIM(RIGHT(SUBSTITUTE(TRIM(RIGHT(SUBSTITUTE(Reference!B1134,"/",REPT(" ",100)),100)),"\",REPT(" ",100)),100))</f>
        <v/>
      </c>
      <c r="M1134" s="4" t="str">
        <f t="shared" si="34"/>
        <v/>
      </c>
      <c r="N1134" s="4" t="str">
        <f t="shared" si="35"/>
        <v/>
      </c>
    </row>
    <row r="1135" spans="12:14" x14ac:dyDescent="0.3">
      <c r="L1135" s="4" t="str">
        <f>TRIM(RIGHT(SUBSTITUTE(TRIM(RIGHT(SUBSTITUTE(Reference!B1135,"/",REPT(" ",100)),100)),"\",REPT(" ",100)),100))</f>
        <v/>
      </c>
      <c r="M1135" s="4" t="str">
        <f t="shared" si="34"/>
        <v/>
      </c>
      <c r="N1135" s="4" t="str">
        <f t="shared" si="35"/>
        <v/>
      </c>
    </row>
    <row r="1136" spans="12:14" x14ac:dyDescent="0.3">
      <c r="L1136" s="4" t="str">
        <f>TRIM(RIGHT(SUBSTITUTE(TRIM(RIGHT(SUBSTITUTE(Reference!B1136,"/",REPT(" ",100)),100)),"\",REPT(" ",100)),100))</f>
        <v/>
      </c>
      <c r="M1136" s="4" t="str">
        <f t="shared" si="34"/>
        <v/>
      </c>
      <c r="N1136" s="4" t="str">
        <f t="shared" si="35"/>
        <v/>
      </c>
    </row>
    <row r="1137" spans="12:14" x14ac:dyDescent="0.3">
      <c r="L1137" s="4" t="str">
        <f>TRIM(RIGHT(SUBSTITUTE(TRIM(RIGHT(SUBSTITUTE(Reference!B1137,"/",REPT(" ",100)),100)),"\",REPT(" ",100)),100))</f>
        <v/>
      </c>
      <c r="M1137" s="4" t="str">
        <f t="shared" si="34"/>
        <v/>
      </c>
      <c r="N1137" s="4" t="str">
        <f t="shared" si="35"/>
        <v/>
      </c>
    </row>
    <row r="1138" spans="12:14" x14ac:dyDescent="0.3">
      <c r="L1138" s="4" t="str">
        <f>TRIM(RIGHT(SUBSTITUTE(TRIM(RIGHT(SUBSTITUTE(Reference!B1138,"/",REPT(" ",100)),100)),"\",REPT(" ",100)),100))</f>
        <v/>
      </c>
      <c r="M1138" s="4" t="str">
        <f t="shared" si="34"/>
        <v/>
      </c>
      <c r="N1138" s="4" t="str">
        <f t="shared" si="35"/>
        <v/>
      </c>
    </row>
    <row r="1139" spans="12:14" x14ac:dyDescent="0.3">
      <c r="L1139" s="4" t="str">
        <f>TRIM(RIGHT(SUBSTITUTE(TRIM(RIGHT(SUBSTITUTE(Reference!B1139,"/",REPT(" ",100)),100)),"\",REPT(" ",100)),100))</f>
        <v/>
      </c>
      <c r="M1139" s="4" t="str">
        <f t="shared" si="34"/>
        <v/>
      </c>
      <c r="N1139" s="4" t="str">
        <f t="shared" si="35"/>
        <v/>
      </c>
    </row>
    <row r="1140" spans="12:14" x14ac:dyDescent="0.3">
      <c r="L1140" s="4" t="str">
        <f>TRIM(RIGHT(SUBSTITUTE(TRIM(RIGHT(SUBSTITUTE(Reference!B1140,"/",REPT(" ",100)),100)),"\",REPT(" ",100)),100))</f>
        <v/>
      </c>
      <c r="M1140" s="4" t="str">
        <f t="shared" si="34"/>
        <v/>
      </c>
      <c r="N1140" s="4" t="str">
        <f t="shared" si="35"/>
        <v/>
      </c>
    </row>
    <row r="1141" spans="12:14" x14ac:dyDescent="0.3">
      <c r="L1141" s="4" t="str">
        <f>TRIM(RIGHT(SUBSTITUTE(TRIM(RIGHT(SUBSTITUTE(Reference!B1141,"/",REPT(" ",100)),100)),"\",REPT(" ",100)),100))</f>
        <v/>
      </c>
      <c r="M1141" s="4" t="str">
        <f t="shared" si="34"/>
        <v/>
      </c>
      <c r="N1141" s="4" t="str">
        <f t="shared" si="35"/>
        <v/>
      </c>
    </row>
    <row r="1142" spans="12:14" x14ac:dyDescent="0.3">
      <c r="L1142" s="4" t="str">
        <f>TRIM(RIGHT(SUBSTITUTE(TRIM(RIGHT(SUBSTITUTE(Reference!B1142,"/",REPT(" ",100)),100)),"\",REPT(" ",100)),100))</f>
        <v/>
      </c>
      <c r="M1142" s="4" t="str">
        <f t="shared" si="34"/>
        <v/>
      </c>
      <c r="N1142" s="4" t="str">
        <f t="shared" si="35"/>
        <v/>
      </c>
    </row>
    <row r="1143" spans="12:14" x14ac:dyDescent="0.3">
      <c r="L1143" s="4" t="str">
        <f>TRIM(RIGHT(SUBSTITUTE(TRIM(RIGHT(SUBSTITUTE(Reference!B1143,"/",REPT(" ",100)),100)),"\",REPT(" ",100)),100))</f>
        <v/>
      </c>
      <c r="M1143" s="4" t="str">
        <f t="shared" si="34"/>
        <v/>
      </c>
      <c r="N1143" s="4" t="str">
        <f t="shared" si="35"/>
        <v/>
      </c>
    </row>
    <row r="1144" spans="12:14" x14ac:dyDescent="0.3">
      <c r="L1144" s="4" t="str">
        <f>TRIM(RIGHT(SUBSTITUTE(TRIM(RIGHT(SUBSTITUTE(Reference!B1144,"/",REPT(" ",100)),100)),"\",REPT(" ",100)),100))</f>
        <v/>
      </c>
      <c r="M1144" s="4" t="str">
        <f t="shared" si="34"/>
        <v/>
      </c>
      <c r="N1144" s="4" t="str">
        <f t="shared" si="35"/>
        <v/>
      </c>
    </row>
    <row r="1145" spans="12:14" x14ac:dyDescent="0.3">
      <c r="L1145" s="4" t="str">
        <f>TRIM(RIGHT(SUBSTITUTE(TRIM(RIGHT(SUBSTITUTE(Reference!B1145,"/",REPT(" ",100)),100)),"\",REPT(" ",100)),100))</f>
        <v/>
      </c>
      <c r="M1145" s="4" t="str">
        <f t="shared" si="34"/>
        <v/>
      </c>
      <c r="N1145" s="4" t="str">
        <f t="shared" si="35"/>
        <v/>
      </c>
    </row>
    <row r="1146" spans="12:14" x14ac:dyDescent="0.3">
      <c r="L1146" s="4" t="str">
        <f>TRIM(RIGHT(SUBSTITUTE(TRIM(RIGHT(SUBSTITUTE(Reference!B1146,"/",REPT(" ",100)),100)),"\",REPT(" ",100)),100))</f>
        <v/>
      </c>
      <c r="M1146" s="4" t="str">
        <f t="shared" si="34"/>
        <v/>
      </c>
      <c r="N1146" s="4" t="str">
        <f t="shared" si="35"/>
        <v/>
      </c>
    </row>
    <row r="1147" spans="12:14" x14ac:dyDescent="0.3">
      <c r="L1147" s="4" t="str">
        <f>TRIM(RIGHT(SUBSTITUTE(TRIM(RIGHT(SUBSTITUTE(Reference!B1147,"/",REPT(" ",100)),100)),"\",REPT(" ",100)),100))</f>
        <v/>
      </c>
      <c r="M1147" s="4" t="str">
        <f t="shared" si="34"/>
        <v/>
      </c>
      <c r="N1147" s="4" t="str">
        <f t="shared" si="35"/>
        <v/>
      </c>
    </row>
    <row r="1148" spans="12:14" x14ac:dyDescent="0.3">
      <c r="L1148" s="4" t="str">
        <f>TRIM(RIGHT(SUBSTITUTE(TRIM(RIGHT(SUBSTITUTE(Reference!B1148,"/",REPT(" ",100)),100)),"\",REPT(" ",100)),100))</f>
        <v/>
      </c>
      <c r="M1148" s="4" t="str">
        <f t="shared" si="34"/>
        <v/>
      </c>
      <c r="N1148" s="4" t="str">
        <f t="shared" si="35"/>
        <v/>
      </c>
    </row>
    <row r="1149" spans="12:14" x14ac:dyDescent="0.3">
      <c r="L1149" s="4" t="str">
        <f>TRIM(RIGHT(SUBSTITUTE(TRIM(RIGHT(SUBSTITUTE(Reference!B1149,"/",REPT(" ",100)),100)),"\",REPT(" ",100)),100))</f>
        <v/>
      </c>
      <c r="M1149" s="4" t="str">
        <f t="shared" si="34"/>
        <v/>
      </c>
      <c r="N1149" s="4" t="str">
        <f t="shared" si="35"/>
        <v/>
      </c>
    </row>
    <row r="1150" spans="12:14" x14ac:dyDescent="0.3">
      <c r="L1150" s="4" t="str">
        <f>TRIM(RIGHT(SUBSTITUTE(TRIM(RIGHT(SUBSTITUTE(Reference!B1150,"/",REPT(" ",100)),100)),"\",REPT(" ",100)),100))</f>
        <v/>
      </c>
      <c r="M1150" s="4" t="str">
        <f t="shared" si="34"/>
        <v/>
      </c>
      <c r="N1150" s="4" t="str">
        <f t="shared" si="35"/>
        <v/>
      </c>
    </row>
    <row r="1151" spans="12:14" x14ac:dyDescent="0.3">
      <c r="L1151" s="4" t="str">
        <f>TRIM(RIGHT(SUBSTITUTE(TRIM(RIGHT(SUBSTITUTE(Reference!B1151,"/",REPT(" ",100)),100)),"\",REPT(" ",100)),100))</f>
        <v/>
      </c>
      <c r="M1151" s="4" t="str">
        <f t="shared" si="34"/>
        <v/>
      </c>
      <c r="N1151" s="4" t="str">
        <f t="shared" si="35"/>
        <v/>
      </c>
    </row>
    <row r="1152" spans="12:14" x14ac:dyDescent="0.3">
      <c r="L1152" s="4" t="str">
        <f>TRIM(RIGHT(SUBSTITUTE(TRIM(RIGHT(SUBSTITUTE(Reference!B1152,"/",REPT(" ",100)),100)),"\",REPT(" ",100)),100))</f>
        <v/>
      </c>
      <c r="M1152" s="4" t="str">
        <f t="shared" si="34"/>
        <v/>
      </c>
      <c r="N1152" s="4" t="str">
        <f t="shared" si="35"/>
        <v/>
      </c>
    </row>
    <row r="1153" spans="12:14" x14ac:dyDescent="0.3">
      <c r="L1153" s="4" t="str">
        <f>TRIM(RIGHT(SUBSTITUTE(TRIM(RIGHT(SUBSTITUTE(Reference!B1153,"/",REPT(" ",100)),100)),"\",REPT(" ",100)),100))</f>
        <v/>
      </c>
      <c r="M1153" s="4" t="str">
        <f t="shared" si="34"/>
        <v/>
      </c>
      <c r="N1153" s="4" t="str">
        <f t="shared" si="35"/>
        <v/>
      </c>
    </row>
    <row r="1154" spans="12:14" x14ac:dyDescent="0.3">
      <c r="L1154" s="4" t="str">
        <f>TRIM(RIGHT(SUBSTITUTE(TRIM(RIGHT(SUBSTITUTE(Reference!B1154,"/",REPT(" ",100)),100)),"\",REPT(" ",100)),100))</f>
        <v/>
      </c>
      <c r="M1154" s="4" t="str">
        <f t="shared" si="34"/>
        <v/>
      </c>
      <c r="N1154" s="4" t="str">
        <f t="shared" si="35"/>
        <v/>
      </c>
    </row>
    <row r="1155" spans="12:14" x14ac:dyDescent="0.3">
      <c r="L1155" s="4" t="str">
        <f>TRIM(RIGHT(SUBSTITUTE(TRIM(RIGHT(SUBSTITUTE(Reference!B1155,"/",REPT(" ",100)),100)),"\",REPT(" ",100)),100))</f>
        <v/>
      </c>
      <c r="M1155" s="4" t="str">
        <f t="shared" si="34"/>
        <v/>
      </c>
      <c r="N1155" s="4" t="str">
        <f t="shared" si="35"/>
        <v/>
      </c>
    </row>
    <row r="1156" spans="12:14" x14ac:dyDescent="0.3">
      <c r="L1156" s="4" t="str">
        <f>TRIM(RIGHT(SUBSTITUTE(TRIM(RIGHT(SUBSTITUTE(Reference!B1156,"/",REPT(" ",100)),100)),"\",REPT(" ",100)),100))</f>
        <v/>
      </c>
      <c r="M1156" s="4" t="str">
        <f t="shared" si="34"/>
        <v/>
      </c>
      <c r="N1156" s="4" t="str">
        <f t="shared" si="35"/>
        <v/>
      </c>
    </row>
    <row r="1157" spans="12:14" x14ac:dyDescent="0.3">
      <c r="L1157" s="4" t="str">
        <f>TRIM(RIGHT(SUBSTITUTE(TRIM(RIGHT(SUBSTITUTE(Reference!B1157,"/",REPT(" ",100)),100)),"\",REPT(" ",100)),100))</f>
        <v/>
      </c>
      <c r="M1157" s="4" t="str">
        <f t="shared" ref="M1157:M1220" si="36">TRIM(LEFT(SUBSTITUTE(L1157,".",REPT(" ",100)),100))</f>
        <v/>
      </c>
      <c r="N1157" s="4" t="str">
        <f t="shared" ref="N1157:N1220" si="37">M1157</f>
        <v/>
      </c>
    </row>
    <row r="1158" spans="12:14" x14ac:dyDescent="0.3">
      <c r="L1158" s="4" t="str">
        <f>TRIM(RIGHT(SUBSTITUTE(TRIM(RIGHT(SUBSTITUTE(Reference!B1158,"/",REPT(" ",100)),100)),"\",REPT(" ",100)),100))</f>
        <v/>
      </c>
      <c r="M1158" s="4" t="str">
        <f t="shared" si="36"/>
        <v/>
      </c>
      <c r="N1158" s="4" t="str">
        <f t="shared" si="37"/>
        <v/>
      </c>
    </row>
    <row r="1159" spans="12:14" x14ac:dyDescent="0.3">
      <c r="L1159" s="4" t="str">
        <f>TRIM(RIGHT(SUBSTITUTE(TRIM(RIGHT(SUBSTITUTE(Reference!B1159,"/",REPT(" ",100)),100)),"\",REPT(" ",100)),100))</f>
        <v/>
      </c>
      <c r="M1159" s="4" t="str">
        <f t="shared" si="36"/>
        <v/>
      </c>
      <c r="N1159" s="4" t="str">
        <f t="shared" si="37"/>
        <v/>
      </c>
    </row>
    <row r="1160" spans="12:14" x14ac:dyDescent="0.3">
      <c r="L1160" s="4" t="str">
        <f>TRIM(RIGHT(SUBSTITUTE(TRIM(RIGHT(SUBSTITUTE(Reference!B1160,"/",REPT(" ",100)),100)),"\",REPT(" ",100)),100))</f>
        <v/>
      </c>
      <c r="M1160" s="4" t="str">
        <f t="shared" si="36"/>
        <v/>
      </c>
      <c r="N1160" s="4" t="str">
        <f t="shared" si="37"/>
        <v/>
      </c>
    </row>
    <row r="1161" spans="12:14" x14ac:dyDescent="0.3">
      <c r="L1161" s="4" t="str">
        <f>TRIM(RIGHT(SUBSTITUTE(TRIM(RIGHT(SUBSTITUTE(Reference!B1161,"/",REPT(" ",100)),100)),"\",REPT(" ",100)),100))</f>
        <v/>
      </c>
      <c r="M1161" s="4" t="str">
        <f t="shared" si="36"/>
        <v/>
      </c>
      <c r="N1161" s="4" t="str">
        <f t="shared" si="37"/>
        <v/>
      </c>
    </row>
    <row r="1162" spans="12:14" x14ac:dyDescent="0.3">
      <c r="L1162" s="4" t="str">
        <f>TRIM(RIGHT(SUBSTITUTE(TRIM(RIGHT(SUBSTITUTE(Reference!B1162,"/",REPT(" ",100)),100)),"\",REPT(" ",100)),100))</f>
        <v/>
      </c>
      <c r="M1162" s="4" t="str">
        <f t="shared" si="36"/>
        <v/>
      </c>
      <c r="N1162" s="4" t="str">
        <f t="shared" si="37"/>
        <v/>
      </c>
    </row>
    <row r="1163" spans="12:14" x14ac:dyDescent="0.3">
      <c r="L1163" s="4" t="str">
        <f>TRIM(RIGHT(SUBSTITUTE(TRIM(RIGHT(SUBSTITUTE(Reference!B1163,"/",REPT(" ",100)),100)),"\",REPT(" ",100)),100))</f>
        <v/>
      </c>
      <c r="M1163" s="4" t="str">
        <f t="shared" si="36"/>
        <v/>
      </c>
      <c r="N1163" s="4" t="str">
        <f t="shared" si="37"/>
        <v/>
      </c>
    </row>
    <row r="1164" spans="12:14" x14ac:dyDescent="0.3">
      <c r="L1164" s="4" t="str">
        <f>TRIM(RIGHT(SUBSTITUTE(TRIM(RIGHT(SUBSTITUTE(Reference!B1164,"/",REPT(" ",100)),100)),"\",REPT(" ",100)),100))</f>
        <v/>
      </c>
      <c r="M1164" s="4" t="str">
        <f t="shared" si="36"/>
        <v/>
      </c>
      <c r="N1164" s="4" t="str">
        <f t="shared" si="37"/>
        <v/>
      </c>
    </row>
    <row r="1165" spans="12:14" x14ac:dyDescent="0.3">
      <c r="L1165" s="4" t="str">
        <f>TRIM(RIGHT(SUBSTITUTE(TRIM(RIGHT(SUBSTITUTE(Reference!B1165,"/",REPT(" ",100)),100)),"\",REPT(" ",100)),100))</f>
        <v/>
      </c>
      <c r="M1165" s="4" t="str">
        <f t="shared" si="36"/>
        <v/>
      </c>
      <c r="N1165" s="4" t="str">
        <f t="shared" si="37"/>
        <v/>
      </c>
    </row>
    <row r="1166" spans="12:14" x14ac:dyDescent="0.3">
      <c r="L1166" s="4" t="str">
        <f>TRIM(RIGHT(SUBSTITUTE(TRIM(RIGHT(SUBSTITUTE(Reference!B1166,"/",REPT(" ",100)),100)),"\",REPT(" ",100)),100))</f>
        <v/>
      </c>
      <c r="M1166" s="4" t="str">
        <f t="shared" si="36"/>
        <v/>
      </c>
      <c r="N1166" s="4" t="str">
        <f t="shared" si="37"/>
        <v/>
      </c>
    </row>
    <row r="1167" spans="12:14" x14ac:dyDescent="0.3">
      <c r="L1167" s="4" t="str">
        <f>TRIM(RIGHT(SUBSTITUTE(TRIM(RIGHT(SUBSTITUTE(Reference!B1167,"/",REPT(" ",100)),100)),"\",REPT(" ",100)),100))</f>
        <v/>
      </c>
      <c r="M1167" s="4" t="str">
        <f t="shared" si="36"/>
        <v/>
      </c>
      <c r="N1167" s="4" t="str">
        <f t="shared" si="37"/>
        <v/>
      </c>
    </row>
    <row r="1168" spans="12:14" x14ac:dyDescent="0.3">
      <c r="L1168" s="4" t="str">
        <f>TRIM(RIGHT(SUBSTITUTE(TRIM(RIGHT(SUBSTITUTE(Reference!B1168,"/",REPT(" ",100)),100)),"\",REPT(" ",100)),100))</f>
        <v/>
      </c>
      <c r="M1168" s="4" t="str">
        <f t="shared" si="36"/>
        <v/>
      </c>
      <c r="N1168" s="4" t="str">
        <f t="shared" si="37"/>
        <v/>
      </c>
    </row>
    <row r="1169" spans="12:14" x14ac:dyDescent="0.3">
      <c r="L1169" s="4" t="str">
        <f>TRIM(RIGHT(SUBSTITUTE(TRIM(RIGHT(SUBSTITUTE(Reference!B1169,"/",REPT(" ",100)),100)),"\",REPT(" ",100)),100))</f>
        <v/>
      </c>
      <c r="M1169" s="4" t="str">
        <f t="shared" si="36"/>
        <v/>
      </c>
      <c r="N1169" s="4" t="str">
        <f t="shared" si="37"/>
        <v/>
      </c>
    </row>
    <row r="1170" spans="12:14" x14ac:dyDescent="0.3">
      <c r="L1170" s="4" t="str">
        <f>TRIM(RIGHT(SUBSTITUTE(TRIM(RIGHT(SUBSTITUTE(Reference!B1170,"/",REPT(" ",100)),100)),"\",REPT(" ",100)),100))</f>
        <v/>
      </c>
      <c r="M1170" s="4" t="str">
        <f t="shared" si="36"/>
        <v/>
      </c>
      <c r="N1170" s="4" t="str">
        <f t="shared" si="37"/>
        <v/>
      </c>
    </row>
    <row r="1171" spans="12:14" x14ac:dyDescent="0.3">
      <c r="L1171" s="4" t="str">
        <f>TRIM(RIGHT(SUBSTITUTE(TRIM(RIGHT(SUBSTITUTE(Reference!B1171,"/",REPT(" ",100)),100)),"\",REPT(" ",100)),100))</f>
        <v/>
      </c>
      <c r="M1171" s="4" t="str">
        <f t="shared" si="36"/>
        <v/>
      </c>
      <c r="N1171" s="4" t="str">
        <f t="shared" si="37"/>
        <v/>
      </c>
    </row>
    <row r="1172" spans="12:14" x14ac:dyDescent="0.3">
      <c r="L1172" s="4" t="str">
        <f>TRIM(RIGHT(SUBSTITUTE(TRIM(RIGHT(SUBSTITUTE(Reference!B1172,"/",REPT(" ",100)),100)),"\",REPT(" ",100)),100))</f>
        <v/>
      </c>
      <c r="M1172" s="4" t="str">
        <f t="shared" si="36"/>
        <v/>
      </c>
      <c r="N1172" s="4" t="str">
        <f t="shared" si="37"/>
        <v/>
      </c>
    </row>
    <row r="1173" spans="12:14" x14ac:dyDescent="0.3">
      <c r="L1173" s="4" t="str">
        <f>TRIM(RIGHT(SUBSTITUTE(TRIM(RIGHT(SUBSTITUTE(Reference!B1173,"/",REPT(" ",100)),100)),"\",REPT(" ",100)),100))</f>
        <v/>
      </c>
      <c r="M1173" s="4" t="str">
        <f t="shared" si="36"/>
        <v/>
      </c>
      <c r="N1173" s="4" t="str">
        <f t="shared" si="37"/>
        <v/>
      </c>
    </row>
    <row r="1174" spans="12:14" x14ac:dyDescent="0.3">
      <c r="L1174" s="4" t="str">
        <f>TRIM(RIGHT(SUBSTITUTE(TRIM(RIGHT(SUBSTITUTE(Reference!B1174,"/",REPT(" ",100)),100)),"\",REPT(" ",100)),100))</f>
        <v/>
      </c>
      <c r="M1174" s="4" t="str">
        <f t="shared" si="36"/>
        <v/>
      </c>
      <c r="N1174" s="4" t="str">
        <f t="shared" si="37"/>
        <v/>
      </c>
    </row>
    <row r="1175" spans="12:14" x14ac:dyDescent="0.3">
      <c r="L1175" s="4" t="str">
        <f>TRIM(RIGHT(SUBSTITUTE(TRIM(RIGHT(SUBSTITUTE(Reference!B1175,"/",REPT(" ",100)),100)),"\",REPT(" ",100)),100))</f>
        <v/>
      </c>
      <c r="M1175" s="4" t="str">
        <f t="shared" si="36"/>
        <v/>
      </c>
      <c r="N1175" s="4" t="str">
        <f t="shared" si="37"/>
        <v/>
      </c>
    </row>
    <row r="1176" spans="12:14" x14ac:dyDescent="0.3">
      <c r="L1176" s="4" t="str">
        <f>TRIM(RIGHT(SUBSTITUTE(TRIM(RIGHT(SUBSTITUTE(Reference!B1176,"/",REPT(" ",100)),100)),"\",REPT(" ",100)),100))</f>
        <v/>
      </c>
      <c r="M1176" s="4" t="str">
        <f t="shared" si="36"/>
        <v/>
      </c>
      <c r="N1176" s="4" t="str">
        <f t="shared" si="37"/>
        <v/>
      </c>
    </row>
    <row r="1177" spans="12:14" x14ac:dyDescent="0.3">
      <c r="L1177" s="4" t="str">
        <f>TRIM(RIGHT(SUBSTITUTE(TRIM(RIGHT(SUBSTITUTE(Reference!B1177,"/",REPT(" ",100)),100)),"\",REPT(" ",100)),100))</f>
        <v/>
      </c>
      <c r="M1177" s="4" t="str">
        <f t="shared" si="36"/>
        <v/>
      </c>
      <c r="N1177" s="4" t="str">
        <f t="shared" si="37"/>
        <v/>
      </c>
    </row>
    <row r="1178" spans="12:14" x14ac:dyDescent="0.3">
      <c r="L1178" s="4" t="str">
        <f>TRIM(RIGHT(SUBSTITUTE(TRIM(RIGHT(SUBSTITUTE(Reference!B1178,"/",REPT(" ",100)),100)),"\",REPT(" ",100)),100))</f>
        <v/>
      </c>
      <c r="M1178" s="4" t="str">
        <f t="shared" si="36"/>
        <v/>
      </c>
      <c r="N1178" s="4" t="str">
        <f t="shared" si="37"/>
        <v/>
      </c>
    </row>
    <row r="1179" spans="12:14" x14ac:dyDescent="0.3">
      <c r="L1179" s="4" t="str">
        <f>TRIM(RIGHT(SUBSTITUTE(TRIM(RIGHT(SUBSTITUTE(Reference!B1179,"/",REPT(" ",100)),100)),"\",REPT(" ",100)),100))</f>
        <v/>
      </c>
      <c r="M1179" s="4" t="str">
        <f t="shared" si="36"/>
        <v/>
      </c>
      <c r="N1179" s="4" t="str">
        <f t="shared" si="37"/>
        <v/>
      </c>
    </row>
    <row r="1180" spans="12:14" x14ac:dyDescent="0.3">
      <c r="L1180" s="4" t="str">
        <f>TRIM(RIGHT(SUBSTITUTE(TRIM(RIGHT(SUBSTITUTE(Reference!B1180,"/",REPT(" ",100)),100)),"\",REPT(" ",100)),100))</f>
        <v/>
      </c>
      <c r="M1180" s="4" t="str">
        <f t="shared" si="36"/>
        <v/>
      </c>
      <c r="N1180" s="4" t="str">
        <f t="shared" si="37"/>
        <v/>
      </c>
    </row>
    <row r="1181" spans="12:14" x14ac:dyDescent="0.3">
      <c r="L1181" s="4" t="str">
        <f>TRIM(RIGHT(SUBSTITUTE(TRIM(RIGHT(SUBSTITUTE(Reference!B1181,"/",REPT(" ",100)),100)),"\",REPT(" ",100)),100))</f>
        <v/>
      </c>
      <c r="M1181" s="4" t="str">
        <f t="shared" si="36"/>
        <v/>
      </c>
      <c r="N1181" s="4" t="str">
        <f t="shared" si="37"/>
        <v/>
      </c>
    </row>
    <row r="1182" spans="12:14" x14ac:dyDescent="0.3">
      <c r="L1182" s="4" t="str">
        <f>TRIM(RIGHT(SUBSTITUTE(TRIM(RIGHT(SUBSTITUTE(Reference!B1182,"/",REPT(" ",100)),100)),"\",REPT(" ",100)),100))</f>
        <v/>
      </c>
      <c r="M1182" s="4" t="str">
        <f t="shared" si="36"/>
        <v/>
      </c>
      <c r="N1182" s="4" t="str">
        <f t="shared" si="37"/>
        <v/>
      </c>
    </row>
    <row r="1183" spans="12:14" x14ac:dyDescent="0.3">
      <c r="L1183" s="4" t="str">
        <f>TRIM(RIGHT(SUBSTITUTE(TRIM(RIGHT(SUBSTITUTE(Reference!B1183,"/",REPT(" ",100)),100)),"\",REPT(" ",100)),100))</f>
        <v/>
      </c>
      <c r="M1183" s="4" t="str">
        <f t="shared" si="36"/>
        <v/>
      </c>
      <c r="N1183" s="4" t="str">
        <f t="shared" si="37"/>
        <v/>
      </c>
    </row>
    <row r="1184" spans="12:14" x14ac:dyDescent="0.3">
      <c r="L1184" s="4" t="str">
        <f>TRIM(RIGHT(SUBSTITUTE(TRIM(RIGHT(SUBSTITUTE(Reference!B1184,"/",REPT(" ",100)),100)),"\",REPT(" ",100)),100))</f>
        <v/>
      </c>
      <c r="M1184" s="4" t="str">
        <f t="shared" si="36"/>
        <v/>
      </c>
      <c r="N1184" s="4" t="str">
        <f t="shared" si="37"/>
        <v/>
      </c>
    </row>
    <row r="1185" spans="12:14" x14ac:dyDescent="0.3">
      <c r="L1185" s="4" t="str">
        <f>TRIM(RIGHT(SUBSTITUTE(TRIM(RIGHT(SUBSTITUTE(Reference!B1185,"/",REPT(" ",100)),100)),"\",REPT(" ",100)),100))</f>
        <v/>
      </c>
      <c r="M1185" s="4" t="str">
        <f t="shared" si="36"/>
        <v/>
      </c>
      <c r="N1185" s="4" t="str">
        <f t="shared" si="37"/>
        <v/>
      </c>
    </row>
    <row r="1186" spans="12:14" x14ac:dyDescent="0.3">
      <c r="L1186" s="4" t="str">
        <f>TRIM(RIGHT(SUBSTITUTE(TRIM(RIGHT(SUBSTITUTE(Reference!B1186,"/",REPT(" ",100)),100)),"\",REPT(" ",100)),100))</f>
        <v/>
      </c>
      <c r="M1186" s="4" t="str">
        <f t="shared" si="36"/>
        <v/>
      </c>
      <c r="N1186" s="4" t="str">
        <f t="shared" si="37"/>
        <v/>
      </c>
    </row>
    <row r="1187" spans="12:14" x14ac:dyDescent="0.3">
      <c r="L1187" s="4" t="str">
        <f>TRIM(RIGHT(SUBSTITUTE(TRIM(RIGHT(SUBSTITUTE(Reference!B1187,"/",REPT(" ",100)),100)),"\",REPT(" ",100)),100))</f>
        <v/>
      </c>
      <c r="M1187" s="4" t="str">
        <f t="shared" si="36"/>
        <v/>
      </c>
      <c r="N1187" s="4" t="str">
        <f t="shared" si="37"/>
        <v/>
      </c>
    </row>
    <row r="1188" spans="12:14" x14ac:dyDescent="0.3">
      <c r="L1188" s="4" t="str">
        <f>TRIM(RIGHT(SUBSTITUTE(TRIM(RIGHT(SUBSTITUTE(Reference!B1188,"/",REPT(" ",100)),100)),"\",REPT(" ",100)),100))</f>
        <v/>
      </c>
      <c r="M1188" s="4" t="str">
        <f t="shared" si="36"/>
        <v/>
      </c>
      <c r="N1188" s="4" t="str">
        <f t="shared" si="37"/>
        <v/>
      </c>
    </row>
    <row r="1189" spans="12:14" x14ac:dyDescent="0.3">
      <c r="L1189" s="4" t="str">
        <f>TRIM(RIGHT(SUBSTITUTE(TRIM(RIGHT(SUBSTITUTE(Reference!B1189,"/",REPT(" ",100)),100)),"\",REPT(" ",100)),100))</f>
        <v/>
      </c>
      <c r="M1189" s="4" t="str">
        <f t="shared" si="36"/>
        <v/>
      </c>
      <c r="N1189" s="4" t="str">
        <f t="shared" si="37"/>
        <v/>
      </c>
    </row>
    <row r="1190" spans="12:14" x14ac:dyDescent="0.3">
      <c r="L1190" s="4" t="str">
        <f>TRIM(RIGHT(SUBSTITUTE(TRIM(RIGHT(SUBSTITUTE(Reference!B1190,"/",REPT(" ",100)),100)),"\",REPT(" ",100)),100))</f>
        <v/>
      </c>
      <c r="M1190" s="4" t="str">
        <f t="shared" si="36"/>
        <v/>
      </c>
      <c r="N1190" s="4" t="str">
        <f t="shared" si="37"/>
        <v/>
      </c>
    </row>
    <row r="1191" spans="12:14" x14ac:dyDescent="0.3">
      <c r="L1191" s="4" t="str">
        <f>TRIM(RIGHT(SUBSTITUTE(TRIM(RIGHT(SUBSTITUTE(Reference!B1191,"/",REPT(" ",100)),100)),"\",REPT(" ",100)),100))</f>
        <v/>
      </c>
      <c r="M1191" s="4" t="str">
        <f t="shared" si="36"/>
        <v/>
      </c>
      <c r="N1191" s="4" t="str">
        <f t="shared" si="37"/>
        <v/>
      </c>
    </row>
    <row r="1192" spans="12:14" x14ac:dyDescent="0.3">
      <c r="L1192" s="4" t="str">
        <f>TRIM(RIGHT(SUBSTITUTE(TRIM(RIGHT(SUBSTITUTE(Reference!B1192,"/",REPT(" ",100)),100)),"\",REPT(" ",100)),100))</f>
        <v/>
      </c>
      <c r="M1192" s="4" t="str">
        <f t="shared" si="36"/>
        <v/>
      </c>
      <c r="N1192" s="4" t="str">
        <f t="shared" si="37"/>
        <v/>
      </c>
    </row>
    <row r="1193" spans="12:14" x14ac:dyDescent="0.3">
      <c r="L1193" s="4" t="str">
        <f>TRIM(RIGHT(SUBSTITUTE(TRIM(RIGHT(SUBSTITUTE(Reference!B1193,"/",REPT(" ",100)),100)),"\",REPT(" ",100)),100))</f>
        <v/>
      </c>
      <c r="M1193" s="4" t="str">
        <f t="shared" si="36"/>
        <v/>
      </c>
      <c r="N1193" s="4" t="str">
        <f t="shared" si="37"/>
        <v/>
      </c>
    </row>
    <row r="1194" spans="12:14" x14ac:dyDescent="0.3">
      <c r="L1194" s="4" t="str">
        <f>TRIM(RIGHT(SUBSTITUTE(TRIM(RIGHT(SUBSTITUTE(Reference!B1194,"/",REPT(" ",100)),100)),"\",REPT(" ",100)),100))</f>
        <v/>
      </c>
      <c r="M1194" s="4" t="str">
        <f t="shared" si="36"/>
        <v/>
      </c>
      <c r="N1194" s="4" t="str">
        <f t="shared" si="37"/>
        <v/>
      </c>
    </row>
    <row r="1195" spans="12:14" x14ac:dyDescent="0.3">
      <c r="L1195" s="4" t="str">
        <f>TRIM(RIGHT(SUBSTITUTE(TRIM(RIGHT(SUBSTITUTE(Reference!B1195,"/",REPT(" ",100)),100)),"\",REPT(" ",100)),100))</f>
        <v/>
      </c>
      <c r="M1195" s="4" t="str">
        <f t="shared" si="36"/>
        <v/>
      </c>
      <c r="N1195" s="4" t="str">
        <f t="shared" si="37"/>
        <v/>
      </c>
    </row>
    <row r="1196" spans="12:14" x14ac:dyDescent="0.3">
      <c r="L1196" s="4" t="str">
        <f>TRIM(RIGHT(SUBSTITUTE(TRIM(RIGHT(SUBSTITUTE(Reference!B1196,"/",REPT(" ",100)),100)),"\",REPT(" ",100)),100))</f>
        <v/>
      </c>
      <c r="M1196" s="4" t="str">
        <f t="shared" si="36"/>
        <v/>
      </c>
      <c r="N1196" s="4" t="str">
        <f t="shared" si="37"/>
        <v/>
      </c>
    </row>
    <row r="1197" spans="12:14" x14ac:dyDescent="0.3">
      <c r="L1197" s="4" t="str">
        <f>TRIM(RIGHT(SUBSTITUTE(TRIM(RIGHT(SUBSTITUTE(Reference!B1197,"/",REPT(" ",100)),100)),"\",REPT(" ",100)),100))</f>
        <v/>
      </c>
      <c r="M1197" s="4" t="str">
        <f t="shared" si="36"/>
        <v/>
      </c>
      <c r="N1197" s="4" t="str">
        <f t="shared" si="37"/>
        <v/>
      </c>
    </row>
    <row r="1198" spans="12:14" x14ac:dyDescent="0.3">
      <c r="L1198" s="4" t="str">
        <f>TRIM(RIGHT(SUBSTITUTE(TRIM(RIGHT(SUBSTITUTE(Reference!B1198,"/",REPT(" ",100)),100)),"\",REPT(" ",100)),100))</f>
        <v/>
      </c>
      <c r="M1198" s="4" t="str">
        <f t="shared" si="36"/>
        <v/>
      </c>
      <c r="N1198" s="4" t="str">
        <f t="shared" si="37"/>
        <v/>
      </c>
    </row>
    <row r="1199" spans="12:14" x14ac:dyDescent="0.3">
      <c r="L1199" s="4" t="str">
        <f>TRIM(RIGHT(SUBSTITUTE(TRIM(RIGHT(SUBSTITUTE(Reference!B1199,"/",REPT(" ",100)),100)),"\",REPT(" ",100)),100))</f>
        <v/>
      </c>
      <c r="M1199" s="4" t="str">
        <f t="shared" si="36"/>
        <v/>
      </c>
      <c r="N1199" s="4" t="str">
        <f t="shared" si="37"/>
        <v/>
      </c>
    </row>
    <row r="1200" spans="12:14" x14ac:dyDescent="0.3">
      <c r="L1200" s="4" t="str">
        <f>TRIM(RIGHT(SUBSTITUTE(TRIM(RIGHT(SUBSTITUTE(Reference!B1200,"/",REPT(" ",100)),100)),"\",REPT(" ",100)),100))</f>
        <v/>
      </c>
      <c r="M1200" s="4" t="str">
        <f t="shared" si="36"/>
        <v/>
      </c>
      <c r="N1200" s="4" t="str">
        <f t="shared" si="37"/>
        <v/>
      </c>
    </row>
    <row r="1201" spans="12:14" x14ac:dyDescent="0.3">
      <c r="L1201" s="4" t="str">
        <f>TRIM(RIGHT(SUBSTITUTE(TRIM(RIGHT(SUBSTITUTE(Reference!B1201,"/",REPT(" ",100)),100)),"\",REPT(" ",100)),100))</f>
        <v/>
      </c>
      <c r="M1201" s="4" t="str">
        <f t="shared" si="36"/>
        <v/>
      </c>
      <c r="N1201" s="4" t="str">
        <f t="shared" si="37"/>
        <v/>
      </c>
    </row>
    <row r="1202" spans="12:14" x14ac:dyDescent="0.3">
      <c r="L1202" s="4" t="str">
        <f>TRIM(RIGHT(SUBSTITUTE(TRIM(RIGHT(SUBSTITUTE(Reference!B1202,"/",REPT(" ",100)),100)),"\",REPT(" ",100)),100))</f>
        <v/>
      </c>
      <c r="M1202" s="4" t="str">
        <f t="shared" si="36"/>
        <v/>
      </c>
      <c r="N1202" s="4" t="str">
        <f t="shared" si="37"/>
        <v/>
      </c>
    </row>
    <row r="1203" spans="12:14" x14ac:dyDescent="0.3">
      <c r="L1203" s="4" t="str">
        <f>TRIM(RIGHT(SUBSTITUTE(TRIM(RIGHT(SUBSTITUTE(Reference!B1203,"/",REPT(" ",100)),100)),"\",REPT(" ",100)),100))</f>
        <v/>
      </c>
      <c r="M1203" s="4" t="str">
        <f t="shared" si="36"/>
        <v/>
      </c>
      <c r="N1203" s="4" t="str">
        <f t="shared" si="37"/>
        <v/>
      </c>
    </row>
    <row r="1204" spans="12:14" x14ac:dyDescent="0.3">
      <c r="L1204" s="4" t="str">
        <f>TRIM(RIGHT(SUBSTITUTE(TRIM(RIGHT(SUBSTITUTE(Reference!B1204,"/",REPT(" ",100)),100)),"\",REPT(" ",100)),100))</f>
        <v/>
      </c>
      <c r="M1204" s="4" t="str">
        <f t="shared" si="36"/>
        <v/>
      </c>
      <c r="N1204" s="4" t="str">
        <f t="shared" si="37"/>
        <v/>
      </c>
    </row>
    <row r="1205" spans="12:14" x14ac:dyDescent="0.3">
      <c r="L1205" s="4" t="str">
        <f>TRIM(RIGHT(SUBSTITUTE(TRIM(RIGHT(SUBSTITUTE(Reference!B1205,"/",REPT(" ",100)),100)),"\",REPT(" ",100)),100))</f>
        <v/>
      </c>
      <c r="M1205" s="4" t="str">
        <f t="shared" si="36"/>
        <v/>
      </c>
      <c r="N1205" s="4" t="str">
        <f t="shared" si="37"/>
        <v/>
      </c>
    </row>
    <row r="1206" spans="12:14" x14ac:dyDescent="0.3">
      <c r="L1206" s="4" t="str">
        <f>TRIM(RIGHT(SUBSTITUTE(TRIM(RIGHT(SUBSTITUTE(Reference!B1206,"/",REPT(" ",100)),100)),"\",REPT(" ",100)),100))</f>
        <v/>
      </c>
      <c r="M1206" s="4" t="str">
        <f t="shared" si="36"/>
        <v/>
      </c>
      <c r="N1206" s="4" t="str">
        <f t="shared" si="37"/>
        <v/>
      </c>
    </row>
    <row r="1207" spans="12:14" x14ac:dyDescent="0.3">
      <c r="L1207" s="4" t="str">
        <f>TRIM(RIGHT(SUBSTITUTE(TRIM(RIGHT(SUBSTITUTE(Reference!B1207,"/",REPT(" ",100)),100)),"\",REPT(" ",100)),100))</f>
        <v/>
      </c>
      <c r="M1207" s="4" t="str">
        <f t="shared" si="36"/>
        <v/>
      </c>
      <c r="N1207" s="4" t="str">
        <f t="shared" si="37"/>
        <v/>
      </c>
    </row>
    <row r="1208" spans="12:14" x14ac:dyDescent="0.3">
      <c r="L1208" s="4" t="str">
        <f>TRIM(RIGHT(SUBSTITUTE(TRIM(RIGHT(SUBSTITUTE(Reference!B1208,"/",REPT(" ",100)),100)),"\",REPT(" ",100)),100))</f>
        <v/>
      </c>
      <c r="M1208" s="4" t="str">
        <f t="shared" si="36"/>
        <v/>
      </c>
      <c r="N1208" s="4" t="str">
        <f t="shared" si="37"/>
        <v/>
      </c>
    </row>
    <row r="1209" spans="12:14" x14ac:dyDescent="0.3">
      <c r="L1209" s="4" t="str">
        <f>TRIM(RIGHT(SUBSTITUTE(TRIM(RIGHT(SUBSTITUTE(Reference!B1209,"/",REPT(" ",100)),100)),"\",REPT(" ",100)),100))</f>
        <v/>
      </c>
      <c r="M1209" s="4" t="str">
        <f t="shared" si="36"/>
        <v/>
      </c>
      <c r="N1209" s="4" t="str">
        <f t="shared" si="37"/>
        <v/>
      </c>
    </row>
    <row r="1210" spans="12:14" x14ac:dyDescent="0.3">
      <c r="L1210" s="4" t="str">
        <f>TRIM(RIGHT(SUBSTITUTE(TRIM(RIGHT(SUBSTITUTE(Reference!B1210,"/",REPT(" ",100)),100)),"\",REPT(" ",100)),100))</f>
        <v/>
      </c>
      <c r="M1210" s="4" t="str">
        <f t="shared" si="36"/>
        <v/>
      </c>
      <c r="N1210" s="4" t="str">
        <f t="shared" si="37"/>
        <v/>
      </c>
    </row>
    <row r="1211" spans="12:14" x14ac:dyDescent="0.3">
      <c r="L1211" s="4" t="str">
        <f>TRIM(RIGHT(SUBSTITUTE(TRIM(RIGHT(SUBSTITUTE(Reference!B1211,"/",REPT(" ",100)),100)),"\",REPT(" ",100)),100))</f>
        <v/>
      </c>
      <c r="M1211" s="4" t="str">
        <f t="shared" si="36"/>
        <v/>
      </c>
      <c r="N1211" s="4" t="str">
        <f t="shared" si="37"/>
        <v/>
      </c>
    </row>
    <row r="1212" spans="12:14" x14ac:dyDescent="0.3">
      <c r="L1212" s="4" t="str">
        <f>TRIM(RIGHT(SUBSTITUTE(TRIM(RIGHT(SUBSTITUTE(Reference!B1212,"/",REPT(" ",100)),100)),"\",REPT(" ",100)),100))</f>
        <v/>
      </c>
      <c r="M1212" s="4" t="str">
        <f t="shared" si="36"/>
        <v/>
      </c>
      <c r="N1212" s="4" t="str">
        <f t="shared" si="37"/>
        <v/>
      </c>
    </row>
    <row r="1213" spans="12:14" x14ac:dyDescent="0.3">
      <c r="L1213" s="4" t="str">
        <f>TRIM(RIGHT(SUBSTITUTE(TRIM(RIGHT(SUBSTITUTE(Reference!B1213,"/",REPT(" ",100)),100)),"\",REPT(" ",100)),100))</f>
        <v/>
      </c>
      <c r="M1213" s="4" t="str">
        <f t="shared" si="36"/>
        <v/>
      </c>
      <c r="N1213" s="4" t="str">
        <f t="shared" si="37"/>
        <v/>
      </c>
    </row>
    <row r="1214" spans="12:14" x14ac:dyDescent="0.3">
      <c r="L1214" s="4" t="str">
        <f>TRIM(RIGHT(SUBSTITUTE(TRIM(RIGHT(SUBSTITUTE(Reference!B1214,"/",REPT(" ",100)),100)),"\",REPT(" ",100)),100))</f>
        <v/>
      </c>
      <c r="M1214" s="4" t="str">
        <f t="shared" si="36"/>
        <v/>
      </c>
      <c r="N1214" s="4" t="str">
        <f t="shared" si="37"/>
        <v/>
      </c>
    </row>
    <row r="1215" spans="12:14" x14ac:dyDescent="0.3">
      <c r="L1215" s="4" t="str">
        <f>TRIM(RIGHT(SUBSTITUTE(TRIM(RIGHT(SUBSTITUTE(Reference!B1215,"/",REPT(" ",100)),100)),"\",REPT(" ",100)),100))</f>
        <v/>
      </c>
      <c r="M1215" s="4" t="str">
        <f t="shared" si="36"/>
        <v/>
      </c>
      <c r="N1215" s="4" t="str">
        <f t="shared" si="37"/>
        <v/>
      </c>
    </row>
    <row r="1216" spans="12:14" x14ac:dyDescent="0.3">
      <c r="L1216" s="4" t="str">
        <f>TRIM(RIGHT(SUBSTITUTE(TRIM(RIGHT(SUBSTITUTE(Reference!B1216,"/",REPT(" ",100)),100)),"\",REPT(" ",100)),100))</f>
        <v/>
      </c>
      <c r="M1216" s="4" t="str">
        <f t="shared" si="36"/>
        <v/>
      </c>
      <c r="N1216" s="4" t="str">
        <f t="shared" si="37"/>
        <v/>
      </c>
    </row>
    <row r="1217" spans="12:14" x14ac:dyDescent="0.3">
      <c r="L1217" s="4" t="str">
        <f>TRIM(RIGHT(SUBSTITUTE(TRIM(RIGHT(SUBSTITUTE(Reference!B1217,"/",REPT(" ",100)),100)),"\",REPT(" ",100)),100))</f>
        <v/>
      </c>
      <c r="M1217" s="4" t="str">
        <f t="shared" si="36"/>
        <v/>
      </c>
      <c r="N1217" s="4" t="str">
        <f t="shared" si="37"/>
        <v/>
      </c>
    </row>
    <row r="1218" spans="12:14" x14ac:dyDescent="0.3">
      <c r="L1218" s="4" t="str">
        <f>TRIM(RIGHT(SUBSTITUTE(TRIM(RIGHT(SUBSTITUTE(Reference!B1218,"/",REPT(" ",100)),100)),"\",REPT(" ",100)),100))</f>
        <v/>
      </c>
      <c r="M1218" s="4" t="str">
        <f t="shared" si="36"/>
        <v/>
      </c>
      <c r="N1218" s="4" t="str">
        <f t="shared" si="37"/>
        <v/>
      </c>
    </row>
    <row r="1219" spans="12:14" x14ac:dyDescent="0.3">
      <c r="L1219" s="4" t="str">
        <f>TRIM(RIGHT(SUBSTITUTE(TRIM(RIGHT(SUBSTITUTE(Reference!B1219,"/",REPT(" ",100)),100)),"\",REPT(" ",100)),100))</f>
        <v/>
      </c>
      <c r="M1219" s="4" t="str">
        <f t="shared" si="36"/>
        <v/>
      </c>
      <c r="N1219" s="4" t="str">
        <f t="shared" si="37"/>
        <v/>
      </c>
    </row>
    <row r="1220" spans="12:14" x14ac:dyDescent="0.3">
      <c r="L1220" s="4" t="str">
        <f>TRIM(RIGHT(SUBSTITUTE(TRIM(RIGHT(SUBSTITUTE(Reference!B1220,"/",REPT(" ",100)),100)),"\",REPT(" ",100)),100))</f>
        <v/>
      </c>
      <c r="M1220" s="4" t="str">
        <f t="shared" si="36"/>
        <v/>
      </c>
      <c r="N1220" s="4" t="str">
        <f t="shared" si="37"/>
        <v/>
      </c>
    </row>
    <row r="1221" spans="12:14" x14ac:dyDescent="0.3">
      <c r="L1221" s="4" t="str">
        <f>TRIM(RIGHT(SUBSTITUTE(TRIM(RIGHT(SUBSTITUTE(Reference!B1221,"/",REPT(" ",100)),100)),"\",REPT(" ",100)),100))</f>
        <v/>
      </c>
      <c r="M1221" s="4" t="str">
        <f t="shared" ref="M1221:M1284" si="38">TRIM(LEFT(SUBSTITUTE(L1221,".",REPT(" ",100)),100))</f>
        <v/>
      </c>
      <c r="N1221" s="4" t="str">
        <f t="shared" ref="N1221:N1284" si="39">M1221</f>
        <v/>
      </c>
    </row>
    <row r="1222" spans="12:14" x14ac:dyDescent="0.3">
      <c r="L1222" s="4" t="str">
        <f>TRIM(RIGHT(SUBSTITUTE(TRIM(RIGHT(SUBSTITUTE(Reference!B1222,"/",REPT(" ",100)),100)),"\",REPT(" ",100)),100))</f>
        <v/>
      </c>
      <c r="M1222" s="4" t="str">
        <f t="shared" si="38"/>
        <v/>
      </c>
      <c r="N1222" s="4" t="str">
        <f t="shared" si="39"/>
        <v/>
      </c>
    </row>
    <row r="1223" spans="12:14" x14ac:dyDescent="0.3">
      <c r="L1223" s="4" t="str">
        <f>TRIM(RIGHT(SUBSTITUTE(TRIM(RIGHT(SUBSTITUTE(Reference!B1223,"/",REPT(" ",100)),100)),"\",REPT(" ",100)),100))</f>
        <v/>
      </c>
      <c r="M1223" s="4" t="str">
        <f t="shared" si="38"/>
        <v/>
      </c>
      <c r="N1223" s="4" t="str">
        <f t="shared" si="39"/>
        <v/>
      </c>
    </row>
    <row r="1224" spans="12:14" x14ac:dyDescent="0.3">
      <c r="L1224" s="4" t="str">
        <f>TRIM(RIGHT(SUBSTITUTE(TRIM(RIGHT(SUBSTITUTE(Reference!B1224,"/",REPT(" ",100)),100)),"\",REPT(" ",100)),100))</f>
        <v/>
      </c>
      <c r="M1224" s="4" t="str">
        <f t="shared" si="38"/>
        <v/>
      </c>
      <c r="N1224" s="4" t="str">
        <f t="shared" si="39"/>
        <v/>
      </c>
    </row>
    <row r="1225" spans="12:14" x14ac:dyDescent="0.3">
      <c r="L1225" s="4" t="str">
        <f>TRIM(RIGHT(SUBSTITUTE(TRIM(RIGHT(SUBSTITUTE(Reference!B1225,"/",REPT(" ",100)),100)),"\",REPT(" ",100)),100))</f>
        <v/>
      </c>
      <c r="M1225" s="4" t="str">
        <f t="shared" si="38"/>
        <v/>
      </c>
      <c r="N1225" s="4" t="str">
        <f t="shared" si="39"/>
        <v/>
      </c>
    </row>
    <row r="1226" spans="12:14" x14ac:dyDescent="0.3">
      <c r="L1226" s="4" t="str">
        <f>TRIM(RIGHT(SUBSTITUTE(TRIM(RIGHT(SUBSTITUTE(Reference!B1226,"/",REPT(" ",100)),100)),"\",REPT(" ",100)),100))</f>
        <v/>
      </c>
      <c r="M1226" s="4" t="str">
        <f t="shared" si="38"/>
        <v/>
      </c>
      <c r="N1226" s="4" t="str">
        <f t="shared" si="39"/>
        <v/>
      </c>
    </row>
    <row r="1227" spans="12:14" x14ac:dyDescent="0.3">
      <c r="L1227" s="4" t="str">
        <f>TRIM(RIGHT(SUBSTITUTE(TRIM(RIGHT(SUBSTITUTE(Reference!B1227,"/",REPT(" ",100)),100)),"\",REPT(" ",100)),100))</f>
        <v/>
      </c>
      <c r="M1227" s="4" t="str">
        <f t="shared" si="38"/>
        <v/>
      </c>
      <c r="N1227" s="4" t="str">
        <f t="shared" si="39"/>
        <v/>
      </c>
    </row>
    <row r="1228" spans="12:14" x14ac:dyDescent="0.3">
      <c r="L1228" s="4" t="str">
        <f>TRIM(RIGHT(SUBSTITUTE(TRIM(RIGHT(SUBSTITUTE(Reference!B1228,"/",REPT(" ",100)),100)),"\",REPT(" ",100)),100))</f>
        <v/>
      </c>
      <c r="M1228" s="4" t="str">
        <f t="shared" si="38"/>
        <v/>
      </c>
      <c r="N1228" s="4" t="str">
        <f t="shared" si="39"/>
        <v/>
      </c>
    </row>
    <row r="1229" spans="12:14" x14ac:dyDescent="0.3">
      <c r="L1229" s="4" t="str">
        <f>TRIM(RIGHT(SUBSTITUTE(TRIM(RIGHT(SUBSTITUTE(Reference!B1229,"/",REPT(" ",100)),100)),"\",REPT(" ",100)),100))</f>
        <v/>
      </c>
      <c r="M1229" s="4" t="str">
        <f t="shared" si="38"/>
        <v/>
      </c>
      <c r="N1229" s="4" t="str">
        <f t="shared" si="39"/>
        <v/>
      </c>
    </row>
    <row r="1230" spans="12:14" x14ac:dyDescent="0.3">
      <c r="L1230" s="4" t="str">
        <f>TRIM(RIGHT(SUBSTITUTE(TRIM(RIGHT(SUBSTITUTE(Reference!B1230,"/",REPT(" ",100)),100)),"\",REPT(" ",100)),100))</f>
        <v/>
      </c>
      <c r="M1230" s="4" t="str">
        <f t="shared" si="38"/>
        <v/>
      </c>
      <c r="N1230" s="4" t="str">
        <f t="shared" si="39"/>
        <v/>
      </c>
    </row>
    <row r="1231" spans="12:14" x14ac:dyDescent="0.3">
      <c r="L1231" s="4" t="str">
        <f>TRIM(RIGHT(SUBSTITUTE(TRIM(RIGHT(SUBSTITUTE(Reference!B1231,"/",REPT(" ",100)),100)),"\",REPT(" ",100)),100))</f>
        <v/>
      </c>
      <c r="M1231" s="4" t="str">
        <f t="shared" si="38"/>
        <v/>
      </c>
      <c r="N1231" s="4" t="str">
        <f t="shared" si="39"/>
        <v/>
      </c>
    </row>
    <row r="1232" spans="12:14" x14ac:dyDescent="0.3">
      <c r="L1232" s="4" t="str">
        <f>TRIM(RIGHT(SUBSTITUTE(TRIM(RIGHT(SUBSTITUTE(Reference!B1232,"/",REPT(" ",100)),100)),"\",REPT(" ",100)),100))</f>
        <v/>
      </c>
      <c r="M1232" s="4" t="str">
        <f t="shared" si="38"/>
        <v/>
      </c>
      <c r="N1232" s="4" t="str">
        <f t="shared" si="39"/>
        <v/>
      </c>
    </row>
    <row r="1233" spans="12:14" x14ac:dyDescent="0.3">
      <c r="L1233" s="4" t="str">
        <f>TRIM(RIGHT(SUBSTITUTE(TRIM(RIGHT(SUBSTITUTE(Reference!B1233,"/",REPT(" ",100)),100)),"\",REPT(" ",100)),100))</f>
        <v/>
      </c>
      <c r="M1233" s="4" t="str">
        <f t="shared" si="38"/>
        <v/>
      </c>
      <c r="N1233" s="4" t="str">
        <f t="shared" si="39"/>
        <v/>
      </c>
    </row>
    <row r="1234" spans="12:14" x14ac:dyDescent="0.3">
      <c r="L1234" s="4" t="str">
        <f>TRIM(RIGHT(SUBSTITUTE(TRIM(RIGHT(SUBSTITUTE(Reference!B1234,"/",REPT(" ",100)),100)),"\",REPT(" ",100)),100))</f>
        <v/>
      </c>
      <c r="M1234" s="4" t="str">
        <f t="shared" si="38"/>
        <v/>
      </c>
      <c r="N1234" s="4" t="str">
        <f t="shared" si="39"/>
        <v/>
      </c>
    </row>
    <row r="1235" spans="12:14" x14ac:dyDescent="0.3">
      <c r="L1235" s="4" t="str">
        <f>TRIM(RIGHT(SUBSTITUTE(TRIM(RIGHT(SUBSTITUTE(Reference!B1235,"/",REPT(" ",100)),100)),"\",REPT(" ",100)),100))</f>
        <v/>
      </c>
      <c r="M1235" s="4" t="str">
        <f t="shared" si="38"/>
        <v/>
      </c>
      <c r="N1235" s="4" t="str">
        <f t="shared" si="39"/>
        <v/>
      </c>
    </row>
    <row r="1236" spans="12:14" x14ac:dyDescent="0.3">
      <c r="L1236" s="4" t="str">
        <f>TRIM(RIGHT(SUBSTITUTE(TRIM(RIGHT(SUBSTITUTE(Reference!B1236,"/",REPT(" ",100)),100)),"\",REPT(" ",100)),100))</f>
        <v/>
      </c>
      <c r="M1236" s="4" t="str">
        <f t="shared" si="38"/>
        <v/>
      </c>
      <c r="N1236" s="4" t="str">
        <f t="shared" si="39"/>
        <v/>
      </c>
    </row>
    <row r="1237" spans="12:14" x14ac:dyDescent="0.3">
      <c r="L1237" s="4" t="str">
        <f>TRIM(RIGHT(SUBSTITUTE(TRIM(RIGHT(SUBSTITUTE(Reference!B1237,"/",REPT(" ",100)),100)),"\",REPT(" ",100)),100))</f>
        <v/>
      </c>
      <c r="M1237" s="4" t="str">
        <f t="shared" si="38"/>
        <v/>
      </c>
      <c r="N1237" s="4" t="str">
        <f t="shared" si="39"/>
        <v/>
      </c>
    </row>
    <row r="1238" spans="12:14" x14ac:dyDescent="0.3">
      <c r="L1238" s="4" t="str">
        <f>TRIM(RIGHT(SUBSTITUTE(TRIM(RIGHT(SUBSTITUTE(Reference!B1238,"/",REPT(" ",100)),100)),"\",REPT(" ",100)),100))</f>
        <v/>
      </c>
      <c r="M1238" s="4" t="str">
        <f t="shared" si="38"/>
        <v/>
      </c>
      <c r="N1238" s="4" t="str">
        <f t="shared" si="39"/>
        <v/>
      </c>
    </row>
    <row r="1239" spans="12:14" x14ac:dyDescent="0.3">
      <c r="L1239" s="4" t="str">
        <f>TRIM(RIGHT(SUBSTITUTE(TRIM(RIGHT(SUBSTITUTE(Reference!B1239,"/",REPT(" ",100)),100)),"\",REPT(" ",100)),100))</f>
        <v/>
      </c>
      <c r="M1239" s="4" t="str">
        <f t="shared" si="38"/>
        <v/>
      </c>
      <c r="N1239" s="4" t="str">
        <f t="shared" si="39"/>
        <v/>
      </c>
    </row>
    <row r="1240" spans="12:14" x14ac:dyDescent="0.3">
      <c r="L1240" s="4" t="str">
        <f>TRIM(RIGHT(SUBSTITUTE(TRIM(RIGHT(SUBSTITUTE(Reference!B1240,"/",REPT(" ",100)),100)),"\",REPT(" ",100)),100))</f>
        <v/>
      </c>
      <c r="M1240" s="4" t="str">
        <f t="shared" si="38"/>
        <v/>
      </c>
      <c r="N1240" s="4" t="str">
        <f t="shared" si="39"/>
        <v/>
      </c>
    </row>
    <row r="1241" spans="12:14" x14ac:dyDescent="0.3">
      <c r="L1241" s="4" t="str">
        <f>TRIM(RIGHT(SUBSTITUTE(TRIM(RIGHT(SUBSTITUTE(Reference!B1241,"/",REPT(" ",100)),100)),"\",REPT(" ",100)),100))</f>
        <v/>
      </c>
      <c r="M1241" s="4" t="str">
        <f t="shared" si="38"/>
        <v/>
      </c>
      <c r="N1241" s="4" t="str">
        <f t="shared" si="39"/>
        <v/>
      </c>
    </row>
    <row r="1242" spans="12:14" x14ac:dyDescent="0.3">
      <c r="L1242" s="4" t="str">
        <f>TRIM(RIGHT(SUBSTITUTE(TRIM(RIGHT(SUBSTITUTE(Reference!B1242,"/",REPT(" ",100)),100)),"\",REPT(" ",100)),100))</f>
        <v/>
      </c>
      <c r="M1242" s="4" t="str">
        <f t="shared" si="38"/>
        <v/>
      </c>
      <c r="N1242" s="4" t="str">
        <f t="shared" si="39"/>
        <v/>
      </c>
    </row>
    <row r="1243" spans="12:14" x14ac:dyDescent="0.3">
      <c r="L1243" s="4" t="str">
        <f>TRIM(RIGHT(SUBSTITUTE(TRIM(RIGHT(SUBSTITUTE(Reference!B1243,"/",REPT(" ",100)),100)),"\",REPT(" ",100)),100))</f>
        <v/>
      </c>
      <c r="M1243" s="4" t="str">
        <f t="shared" si="38"/>
        <v/>
      </c>
      <c r="N1243" s="4" t="str">
        <f t="shared" si="39"/>
        <v/>
      </c>
    </row>
    <row r="1244" spans="12:14" x14ac:dyDescent="0.3">
      <c r="L1244" s="4" t="str">
        <f>TRIM(RIGHT(SUBSTITUTE(TRIM(RIGHT(SUBSTITUTE(Reference!B1244,"/",REPT(" ",100)),100)),"\",REPT(" ",100)),100))</f>
        <v/>
      </c>
      <c r="M1244" s="4" t="str">
        <f t="shared" si="38"/>
        <v/>
      </c>
      <c r="N1244" s="4" t="str">
        <f t="shared" si="39"/>
        <v/>
      </c>
    </row>
    <row r="1245" spans="12:14" x14ac:dyDescent="0.3">
      <c r="L1245" s="4" t="str">
        <f>TRIM(RIGHT(SUBSTITUTE(TRIM(RIGHT(SUBSTITUTE(Reference!B1245,"/",REPT(" ",100)),100)),"\",REPT(" ",100)),100))</f>
        <v/>
      </c>
      <c r="M1245" s="4" t="str">
        <f t="shared" si="38"/>
        <v/>
      </c>
      <c r="N1245" s="4" t="str">
        <f t="shared" si="39"/>
        <v/>
      </c>
    </row>
    <row r="1246" spans="12:14" x14ac:dyDescent="0.3">
      <c r="L1246" s="4" t="str">
        <f>TRIM(RIGHT(SUBSTITUTE(TRIM(RIGHT(SUBSTITUTE(Reference!B1246,"/",REPT(" ",100)),100)),"\",REPT(" ",100)),100))</f>
        <v/>
      </c>
      <c r="M1246" s="4" t="str">
        <f t="shared" si="38"/>
        <v/>
      </c>
      <c r="N1246" s="4" t="str">
        <f t="shared" si="39"/>
        <v/>
      </c>
    </row>
    <row r="1247" spans="12:14" x14ac:dyDescent="0.3">
      <c r="L1247" s="4" t="str">
        <f>TRIM(RIGHT(SUBSTITUTE(TRIM(RIGHT(SUBSTITUTE(Reference!B1247,"/",REPT(" ",100)),100)),"\",REPT(" ",100)),100))</f>
        <v/>
      </c>
      <c r="M1247" s="4" t="str">
        <f t="shared" si="38"/>
        <v/>
      </c>
      <c r="N1247" s="4" t="str">
        <f t="shared" si="39"/>
        <v/>
      </c>
    </row>
    <row r="1248" spans="12:14" x14ac:dyDescent="0.3">
      <c r="L1248" s="4" t="str">
        <f>TRIM(RIGHT(SUBSTITUTE(TRIM(RIGHT(SUBSTITUTE(Reference!B1248,"/",REPT(" ",100)),100)),"\",REPT(" ",100)),100))</f>
        <v/>
      </c>
      <c r="M1248" s="4" t="str">
        <f t="shared" si="38"/>
        <v/>
      </c>
      <c r="N1248" s="4" t="str">
        <f t="shared" si="39"/>
        <v/>
      </c>
    </row>
    <row r="1249" spans="12:14" x14ac:dyDescent="0.3">
      <c r="L1249" s="4" t="str">
        <f>TRIM(RIGHT(SUBSTITUTE(TRIM(RIGHT(SUBSTITUTE(Reference!B1249,"/",REPT(" ",100)),100)),"\",REPT(" ",100)),100))</f>
        <v/>
      </c>
      <c r="M1249" s="4" t="str">
        <f t="shared" si="38"/>
        <v/>
      </c>
      <c r="N1249" s="4" t="str">
        <f t="shared" si="39"/>
        <v/>
      </c>
    </row>
    <row r="1250" spans="12:14" x14ac:dyDescent="0.3">
      <c r="L1250" s="4" t="str">
        <f>TRIM(RIGHT(SUBSTITUTE(TRIM(RIGHT(SUBSTITUTE(Reference!B1250,"/",REPT(" ",100)),100)),"\",REPT(" ",100)),100))</f>
        <v/>
      </c>
      <c r="M1250" s="4" t="str">
        <f t="shared" si="38"/>
        <v/>
      </c>
      <c r="N1250" s="4" t="str">
        <f t="shared" si="39"/>
        <v/>
      </c>
    </row>
    <row r="1251" spans="12:14" x14ac:dyDescent="0.3">
      <c r="L1251" s="4" t="str">
        <f>TRIM(RIGHT(SUBSTITUTE(TRIM(RIGHT(SUBSTITUTE(Reference!B1251,"/",REPT(" ",100)),100)),"\",REPT(" ",100)),100))</f>
        <v/>
      </c>
      <c r="M1251" s="4" t="str">
        <f t="shared" si="38"/>
        <v/>
      </c>
      <c r="N1251" s="4" t="str">
        <f t="shared" si="39"/>
        <v/>
      </c>
    </row>
    <row r="1252" spans="12:14" x14ac:dyDescent="0.3">
      <c r="L1252" s="4" t="str">
        <f>TRIM(RIGHT(SUBSTITUTE(TRIM(RIGHT(SUBSTITUTE(Reference!B1252,"/",REPT(" ",100)),100)),"\",REPT(" ",100)),100))</f>
        <v/>
      </c>
      <c r="M1252" s="4" t="str">
        <f t="shared" si="38"/>
        <v/>
      </c>
      <c r="N1252" s="4" t="str">
        <f t="shared" si="39"/>
        <v/>
      </c>
    </row>
    <row r="1253" spans="12:14" x14ac:dyDescent="0.3">
      <c r="L1253" s="4" t="str">
        <f>TRIM(RIGHT(SUBSTITUTE(TRIM(RIGHT(SUBSTITUTE(Reference!B1253,"/",REPT(" ",100)),100)),"\",REPT(" ",100)),100))</f>
        <v/>
      </c>
      <c r="M1253" s="4" t="str">
        <f t="shared" si="38"/>
        <v/>
      </c>
      <c r="N1253" s="4" t="str">
        <f t="shared" si="39"/>
        <v/>
      </c>
    </row>
    <row r="1254" spans="12:14" x14ac:dyDescent="0.3">
      <c r="L1254" s="4" t="str">
        <f>TRIM(RIGHT(SUBSTITUTE(TRIM(RIGHT(SUBSTITUTE(Reference!B1254,"/",REPT(" ",100)),100)),"\",REPT(" ",100)),100))</f>
        <v/>
      </c>
      <c r="M1254" s="4" t="str">
        <f t="shared" si="38"/>
        <v/>
      </c>
      <c r="N1254" s="4" t="str">
        <f t="shared" si="39"/>
        <v/>
      </c>
    </row>
    <row r="1255" spans="12:14" x14ac:dyDescent="0.3">
      <c r="L1255" s="4" t="str">
        <f>TRIM(RIGHT(SUBSTITUTE(TRIM(RIGHT(SUBSTITUTE(Reference!B1255,"/",REPT(" ",100)),100)),"\",REPT(" ",100)),100))</f>
        <v/>
      </c>
      <c r="M1255" s="4" t="str">
        <f t="shared" si="38"/>
        <v/>
      </c>
      <c r="N1255" s="4" t="str">
        <f t="shared" si="39"/>
        <v/>
      </c>
    </row>
    <row r="1256" spans="12:14" x14ac:dyDescent="0.3">
      <c r="L1256" s="4" t="str">
        <f>TRIM(RIGHT(SUBSTITUTE(TRIM(RIGHT(SUBSTITUTE(Reference!B1256,"/",REPT(" ",100)),100)),"\",REPT(" ",100)),100))</f>
        <v/>
      </c>
      <c r="M1256" s="4" t="str">
        <f t="shared" si="38"/>
        <v/>
      </c>
      <c r="N1256" s="4" t="str">
        <f t="shared" si="39"/>
        <v/>
      </c>
    </row>
    <row r="1257" spans="12:14" x14ac:dyDescent="0.3">
      <c r="L1257" s="4" t="str">
        <f>TRIM(RIGHT(SUBSTITUTE(TRIM(RIGHT(SUBSTITUTE(Reference!B1257,"/",REPT(" ",100)),100)),"\",REPT(" ",100)),100))</f>
        <v/>
      </c>
      <c r="M1257" s="4" t="str">
        <f t="shared" si="38"/>
        <v/>
      </c>
      <c r="N1257" s="4" t="str">
        <f t="shared" si="39"/>
        <v/>
      </c>
    </row>
    <row r="1258" spans="12:14" x14ac:dyDescent="0.3">
      <c r="L1258" s="4" t="str">
        <f>TRIM(RIGHT(SUBSTITUTE(TRIM(RIGHT(SUBSTITUTE(Reference!B1258,"/",REPT(" ",100)),100)),"\",REPT(" ",100)),100))</f>
        <v/>
      </c>
      <c r="M1258" s="4" t="str">
        <f t="shared" si="38"/>
        <v/>
      </c>
      <c r="N1258" s="4" t="str">
        <f t="shared" si="39"/>
        <v/>
      </c>
    </row>
    <row r="1259" spans="12:14" x14ac:dyDescent="0.3">
      <c r="L1259" s="4" t="str">
        <f>TRIM(RIGHT(SUBSTITUTE(TRIM(RIGHT(SUBSTITUTE(Reference!B1259,"/",REPT(" ",100)),100)),"\",REPT(" ",100)),100))</f>
        <v/>
      </c>
      <c r="M1259" s="4" t="str">
        <f t="shared" si="38"/>
        <v/>
      </c>
      <c r="N1259" s="4" t="str">
        <f t="shared" si="39"/>
        <v/>
      </c>
    </row>
    <row r="1260" spans="12:14" x14ac:dyDescent="0.3">
      <c r="L1260" s="4" t="str">
        <f>TRIM(RIGHT(SUBSTITUTE(TRIM(RIGHT(SUBSTITUTE(Reference!B1260,"/",REPT(" ",100)),100)),"\",REPT(" ",100)),100))</f>
        <v/>
      </c>
      <c r="M1260" s="4" t="str">
        <f t="shared" si="38"/>
        <v/>
      </c>
      <c r="N1260" s="4" t="str">
        <f t="shared" si="39"/>
        <v/>
      </c>
    </row>
    <row r="1261" spans="12:14" x14ac:dyDescent="0.3">
      <c r="L1261" s="4" t="str">
        <f>TRIM(RIGHT(SUBSTITUTE(TRIM(RIGHT(SUBSTITUTE(Reference!B1261,"/",REPT(" ",100)),100)),"\",REPT(" ",100)),100))</f>
        <v/>
      </c>
      <c r="M1261" s="4" t="str">
        <f t="shared" si="38"/>
        <v/>
      </c>
      <c r="N1261" s="4" t="str">
        <f t="shared" si="39"/>
        <v/>
      </c>
    </row>
    <row r="1262" spans="12:14" x14ac:dyDescent="0.3">
      <c r="L1262" s="4" t="str">
        <f>TRIM(RIGHT(SUBSTITUTE(TRIM(RIGHT(SUBSTITUTE(Reference!B1262,"/",REPT(" ",100)),100)),"\",REPT(" ",100)),100))</f>
        <v/>
      </c>
      <c r="M1262" s="4" t="str">
        <f t="shared" si="38"/>
        <v/>
      </c>
      <c r="N1262" s="4" t="str">
        <f t="shared" si="39"/>
        <v/>
      </c>
    </row>
    <row r="1263" spans="12:14" x14ac:dyDescent="0.3">
      <c r="L1263" s="4" t="str">
        <f>TRIM(RIGHT(SUBSTITUTE(TRIM(RIGHT(SUBSTITUTE(Reference!B1263,"/",REPT(" ",100)),100)),"\",REPT(" ",100)),100))</f>
        <v/>
      </c>
      <c r="M1263" s="4" t="str">
        <f t="shared" si="38"/>
        <v/>
      </c>
      <c r="N1263" s="4" t="str">
        <f t="shared" si="39"/>
        <v/>
      </c>
    </row>
    <row r="1264" spans="12:14" x14ac:dyDescent="0.3">
      <c r="L1264" s="4" t="str">
        <f>TRIM(RIGHT(SUBSTITUTE(TRIM(RIGHT(SUBSTITUTE(Reference!B1264,"/",REPT(" ",100)),100)),"\",REPT(" ",100)),100))</f>
        <v/>
      </c>
      <c r="M1264" s="4" t="str">
        <f t="shared" si="38"/>
        <v/>
      </c>
      <c r="N1264" s="4" t="str">
        <f t="shared" si="39"/>
        <v/>
      </c>
    </row>
    <row r="1265" spans="12:14" x14ac:dyDescent="0.3">
      <c r="L1265" s="4" t="str">
        <f>TRIM(RIGHT(SUBSTITUTE(TRIM(RIGHT(SUBSTITUTE(Reference!B1265,"/",REPT(" ",100)),100)),"\",REPT(" ",100)),100))</f>
        <v/>
      </c>
      <c r="M1265" s="4" t="str">
        <f t="shared" si="38"/>
        <v/>
      </c>
      <c r="N1265" s="4" t="str">
        <f t="shared" si="39"/>
        <v/>
      </c>
    </row>
    <row r="1266" spans="12:14" x14ac:dyDescent="0.3">
      <c r="L1266" s="4" t="str">
        <f>TRIM(RIGHT(SUBSTITUTE(TRIM(RIGHT(SUBSTITUTE(Reference!B1266,"/",REPT(" ",100)),100)),"\",REPT(" ",100)),100))</f>
        <v/>
      </c>
      <c r="M1266" s="4" t="str">
        <f t="shared" si="38"/>
        <v/>
      </c>
      <c r="N1266" s="4" t="str">
        <f t="shared" si="39"/>
        <v/>
      </c>
    </row>
    <row r="1267" spans="12:14" x14ac:dyDescent="0.3">
      <c r="L1267" s="4" t="str">
        <f>TRIM(RIGHT(SUBSTITUTE(TRIM(RIGHT(SUBSTITUTE(Reference!B1267,"/",REPT(" ",100)),100)),"\",REPT(" ",100)),100))</f>
        <v/>
      </c>
      <c r="M1267" s="4" t="str">
        <f t="shared" si="38"/>
        <v/>
      </c>
      <c r="N1267" s="4" t="str">
        <f t="shared" si="39"/>
        <v/>
      </c>
    </row>
    <row r="1268" spans="12:14" x14ac:dyDescent="0.3">
      <c r="L1268" s="4" t="str">
        <f>TRIM(RIGHT(SUBSTITUTE(TRIM(RIGHT(SUBSTITUTE(Reference!B1268,"/",REPT(" ",100)),100)),"\",REPT(" ",100)),100))</f>
        <v/>
      </c>
      <c r="M1268" s="4" t="str">
        <f t="shared" si="38"/>
        <v/>
      </c>
      <c r="N1268" s="4" t="str">
        <f t="shared" si="39"/>
        <v/>
      </c>
    </row>
    <row r="1269" spans="12:14" x14ac:dyDescent="0.3">
      <c r="L1269" s="4" t="str">
        <f>TRIM(RIGHT(SUBSTITUTE(TRIM(RIGHT(SUBSTITUTE(Reference!B1269,"/",REPT(" ",100)),100)),"\",REPT(" ",100)),100))</f>
        <v/>
      </c>
      <c r="M1269" s="4" t="str">
        <f t="shared" si="38"/>
        <v/>
      </c>
      <c r="N1269" s="4" t="str">
        <f t="shared" si="39"/>
        <v/>
      </c>
    </row>
    <row r="1270" spans="12:14" x14ac:dyDescent="0.3">
      <c r="L1270" s="4" t="str">
        <f>TRIM(RIGHT(SUBSTITUTE(TRIM(RIGHT(SUBSTITUTE(Reference!B1270,"/",REPT(" ",100)),100)),"\",REPT(" ",100)),100))</f>
        <v/>
      </c>
      <c r="M1270" s="4" t="str">
        <f t="shared" si="38"/>
        <v/>
      </c>
      <c r="N1270" s="4" t="str">
        <f t="shared" si="39"/>
        <v/>
      </c>
    </row>
    <row r="1271" spans="12:14" x14ac:dyDescent="0.3">
      <c r="L1271" s="4" t="str">
        <f>TRIM(RIGHT(SUBSTITUTE(TRIM(RIGHT(SUBSTITUTE(Reference!B1271,"/",REPT(" ",100)),100)),"\",REPT(" ",100)),100))</f>
        <v/>
      </c>
      <c r="M1271" s="4" t="str">
        <f t="shared" si="38"/>
        <v/>
      </c>
      <c r="N1271" s="4" t="str">
        <f t="shared" si="39"/>
        <v/>
      </c>
    </row>
    <row r="1272" spans="12:14" x14ac:dyDescent="0.3">
      <c r="L1272" s="4" t="str">
        <f>TRIM(RIGHT(SUBSTITUTE(TRIM(RIGHT(SUBSTITUTE(Reference!B1272,"/",REPT(" ",100)),100)),"\",REPT(" ",100)),100))</f>
        <v/>
      </c>
      <c r="M1272" s="4" t="str">
        <f t="shared" si="38"/>
        <v/>
      </c>
      <c r="N1272" s="4" t="str">
        <f t="shared" si="39"/>
        <v/>
      </c>
    </row>
    <row r="1273" spans="12:14" x14ac:dyDescent="0.3">
      <c r="L1273" s="4" t="str">
        <f>TRIM(RIGHT(SUBSTITUTE(TRIM(RIGHT(SUBSTITUTE(Reference!B1273,"/",REPT(" ",100)),100)),"\",REPT(" ",100)),100))</f>
        <v/>
      </c>
      <c r="M1273" s="4" t="str">
        <f t="shared" si="38"/>
        <v/>
      </c>
      <c r="N1273" s="4" t="str">
        <f t="shared" si="39"/>
        <v/>
      </c>
    </row>
    <row r="1274" spans="12:14" x14ac:dyDescent="0.3">
      <c r="L1274" s="4" t="str">
        <f>TRIM(RIGHT(SUBSTITUTE(TRIM(RIGHT(SUBSTITUTE(Reference!B1274,"/",REPT(" ",100)),100)),"\",REPT(" ",100)),100))</f>
        <v/>
      </c>
      <c r="M1274" s="4" t="str">
        <f t="shared" si="38"/>
        <v/>
      </c>
      <c r="N1274" s="4" t="str">
        <f t="shared" si="39"/>
        <v/>
      </c>
    </row>
    <row r="1275" spans="12:14" x14ac:dyDescent="0.3">
      <c r="L1275" s="4" t="str">
        <f>TRIM(RIGHT(SUBSTITUTE(TRIM(RIGHT(SUBSTITUTE(Reference!B1275,"/",REPT(" ",100)),100)),"\",REPT(" ",100)),100))</f>
        <v/>
      </c>
      <c r="M1275" s="4" t="str">
        <f t="shared" si="38"/>
        <v/>
      </c>
      <c r="N1275" s="4" t="str">
        <f t="shared" si="39"/>
        <v/>
      </c>
    </row>
    <row r="1276" spans="12:14" x14ac:dyDescent="0.3">
      <c r="L1276" s="4" t="str">
        <f>TRIM(RIGHT(SUBSTITUTE(TRIM(RIGHT(SUBSTITUTE(Reference!B1276,"/",REPT(" ",100)),100)),"\",REPT(" ",100)),100))</f>
        <v/>
      </c>
      <c r="M1276" s="4" t="str">
        <f t="shared" si="38"/>
        <v/>
      </c>
      <c r="N1276" s="4" t="str">
        <f t="shared" si="39"/>
        <v/>
      </c>
    </row>
    <row r="1277" spans="12:14" x14ac:dyDescent="0.3">
      <c r="L1277" s="4" t="str">
        <f>TRIM(RIGHT(SUBSTITUTE(TRIM(RIGHT(SUBSTITUTE(Reference!B1277,"/",REPT(" ",100)),100)),"\",REPT(" ",100)),100))</f>
        <v/>
      </c>
      <c r="M1277" s="4" t="str">
        <f t="shared" si="38"/>
        <v/>
      </c>
      <c r="N1277" s="4" t="str">
        <f t="shared" si="39"/>
        <v/>
      </c>
    </row>
    <row r="1278" spans="12:14" x14ac:dyDescent="0.3">
      <c r="L1278" s="4" t="str">
        <f>TRIM(RIGHT(SUBSTITUTE(TRIM(RIGHT(SUBSTITUTE(Reference!B1278,"/",REPT(" ",100)),100)),"\",REPT(" ",100)),100))</f>
        <v/>
      </c>
      <c r="M1278" s="4" t="str">
        <f t="shared" si="38"/>
        <v/>
      </c>
      <c r="N1278" s="4" t="str">
        <f t="shared" si="39"/>
        <v/>
      </c>
    </row>
    <row r="1279" spans="12:14" x14ac:dyDescent="0.3">
      <c r="L1279" s="4" t="str">
        <f>TRIM(RIGHT(SUBSTITUTE(TRIM(RIGHT(SUBSTITUTE(Reference!B1279,"/",REPT(" ",100)),100)),"\",REPT(" ",100)),100))</f>
        <v/>
      </c>
      <c r="M1279" s="4" t="str">
        <f t="shared" si="38"/>
        <v/>
      </c>
      <c r="N1279" s="4" t="str">
        <f t="shared" si="39"/>
        <v/>
      </c>
    </row>
    <row r="1280" spans="12:14" x14ac:dyDescent="0.3">
      <c r="L1280" s="4" t="str">
        <f>TRIM(RIGHT(SUBSTITUTE(TRIM(RIGHT(SUBSTITUTE(Reference!B1280,"/",REPT(" ",100)),100)),"\",REPT(" ",100)),100))</f>
        <v/>
      </c>
      <c r="M1280" s="4" t="str">
        <f t="shared" si="38"/>
        <v/>
      </c>
      <c r="N1280" s="4" t="str">
        <f t="shared" si="39"/>
        <v/>
      </c>
    </row>
    <row r="1281" spans="12:14" x14ac:dyDescent="0.3">
      <c r="L1281" s="4" t="str">
        <f>TRIM(RIGHT(SUBSTITUTE(TRIM(RIGHT(SUBSTITUTE(Reference!B1281,"/",REPT(" ",100)),100)),"\",REPT(" ",100)),100))</f>
        <v/>
      </c>
      <c r="M1281" s="4" t="str">
        <f t="shared" si="38"/>
        <v/>
      </c>
      <c r="N1281" s="4" t="str">
        <f t="shared" si="39"/>
        <v/>
      </c>
    </row>
    <row r="1282" spans="12:14" x14ac:dyDescent="0.3">
      <c r="L1282" s="4" t="str">
        <f>TRIM(RIGHT(SUBSTITUTE(TRIM(RIGHT(SUBSTITUTE(Reference!B1282,"/",REPT(" ",100)),100)),"\",REPT(" ",100)),100))</f>
        <v/>
      </c>
      <c r="M1282" s="4" t="str">
        <f t="shared" si="38"/>
        <v/>
      </c>
      <c r="N1282" s="4" t="str">
        <f t="shared" si="39"/>
        <v/>
      </c>
    </row>
    <row r="1283" spans="12:14" x14ac:dyDescent="0.3">
      <c r="L1283" s="4" t="str">
        <f>TRIM(RIGHT(SUBSTITUTE(TRIM(RIGHT(SUBSTITUTE(Reference!B1283,"/",REPT(" ",100)),100)),"\",REPT(" ",100)),100))</f>
        <v/>
      </c>
      <c r="M1283" s="4" t="str">
        <f t="shared" si="38"/>
        <v/>
      </c>
      <c r="N1283" s="4" t="str">
        <f t="shared" si="39"/>
        <v/>
      </c>
    </row>
    <row r="1284" spans="12:14" x14ac:dyDescent="0.3">
      <c r="L1284" s="4" t="str">
        <f>TRIM(RIGHT(SUBSTITUTE(TRIM(RIGHT(SUBSTITUTE(Reference!B1284,"/",REPT(" ",100)),100)),"\",REPT(" ",100)),100))</f>
        <v/>
      </c>
      <c r="M1284" s="4" t="str">
        <f t="shared" si="38"/>
        <v/>
      </c>
      <c r="N1284" s="4" t="str">
        <f t="shared" si="39"/>
        <v/>
      </c>
    </row>
    <row r="1285" spans="12:14" x14ac:dyDescent="0.3">
      <c r="L1285" s="4" t="str">
        <f>TRIM(RIGHT(SUBSTITUTE(TRIM(RIGHT(SUBSTITUTE(Reference!B1285,"/",REPT(" ",100)),100)),"\",REPT(" ",100)),100))</f>
        <v/>
      </c>
      <c r="M1285" s="4" t="str">
        <f t="shared" ref="M1285:M1316" si="40">TRIM(LEFT(SUBSTITUTE(L1285,".",REPT(" ",100)),100))</f>
        <v/>
      </c>
      <c r="N1285" s="4" t="str">
        <f t="shared" ref="N1285:N1316" si="41">M1285</f>
        <v/>
      </c>
    </row>
    <row r="1286" spans="12:14" x14ac:dyDescent="0.3">
      <c r="L1286" s="4" t="str">
        <f>TRIM(RIGHT(SUBSTITUTE(TRIM(RIGHT(SUBSTITUTE(Reference!B1286,"/",REPT(" ",100)),100)),"\",REPT(" ",100)),100))</f>
        <v/>
      </c>
      <c r="M1286" s="4" t="str">
        <f t="shared" si="40"/>
        <v/>
      </c>
      <c r="N1286" s="4" t="str">
        <f t="shared" si="41"/>
        <v/>
      </c>
    </row>
    <row r="1287" spans="12:14" x14ac:dyDescent="0.3">
      <c r="L1287" s="4" t="str">
        <f>TRIM(RIGHT(SUBSTITUTE(TRIM(RIGHT(SUBSTITUTE(Reference!B1287,"/",REPT(" ",100)),100)),"\",REPT(" ",100)),100))</f>
        <v/>
      </c>
      <c r="M1287" s="4" t="str">
        <f t="shared" si="40"/>
        <v/>
      </c>
      <c r="N1287" s="4" t="str">
        <f t="shared" si="41"/>
        <v/>
      </c>
    </row>
    <row r="1288" spans="12:14" x14ac:dyDescent="0.3">
      <c r="L1288" s="4" t="str">
        <f>TRIM(RIGHT(SUBSTITUTE(TRIM(RIGHT(SUBSTITUTE(Reference!B1288,"/",REPT(" ",100)),100)),"\",REPT(" ",100)),100))</f>
        <v/>
      </c>
      <c r="M1288" s="4" t="str">
        <f t="shared" si="40"/>
        <v/>
      </c>
      <c r="N1288" s="4" t="str">
        <f t="shared" si="41"/>
        <v/>
      </c>
    </row>
    <row r="1289" spans="12:14" x14ac:dyDescent="0.3">
      <c r="L1289" s="4" t="str">
        <f>TRIM(RIGHT(SUBSTITUTE(TRIM(RIGHT(SUBSTITUTE(Reference!B1289,"/",REPT(" ",100)),100)),"\",REPT(" ",100)),100))</f>
        <v/>
      </c>
      <c r="M1289" s="4" t="str">
        <f t="shared" si="40"/>
        <v/>
      </c>
      <c r="N1289" s="4" t="str">
        <f t="shared" si="41"/>
        <v/>
      </c>
    </row>
    <row r="1290" spans="12:14" x14ac:dyDescent="0.3">
      <c r="L1290" s="4" t="str">
        <f>TRIM(RIGHT(SUBSTITUTE(TRIM(RIGHT(SUBSTITUTE(Reference!B1290,"/",REPT(" ",100)),100)),"\",REPT(" ",100)),100))</f>
        <v/>
      </c>
      <c r="M1290" s="4" t="str">
        <f t="shared" si="40"/>
        <v/>
      </c>
      <c r="N1290" s="4" t="str">
        <f t="shared" si="41"/>
        <v/>
      </c>
    </row>
    <row r="1291" spans="12:14" x14ac:dyDescent="0.3">
      <c r="L1291" s="4" t="str">
        <f>TRIM(RIGHT(SUBSTITUTE(TRIM(RIGHT(SUBSTITUTE(Reference!B1291,"/",REPT(" ",100)),100)),"\",REPT(" ",100)),100))</f>
        <v/>
      </c>
      <c r="M1291" s="4" t="str">
        <f t="shared" si="40"/>
        <v/>
      </c>
      <c r="N1291" s="4" t="str">
        <f t="shared" si="41"/>
        <v/>
      </c>
    </row>
    <row r="1292" spans="12:14" x14ac:dyDescent="0.3">
      <c r="L1292" s="4" t="str">
        <f>TRIM(RIGHT(SUBSTITUTE(TRIM(RIGHT(SUBSTITUTE(Reference!B1292,"/",REPT(" ",100)),100)),"\",REPT(" ",100)),100))</f>
        <v/>
      </c>
      <c r="M1292" s="4" t="str">
        <f t="shared" si="40"/>
        <v/>
      </c>
      <c r="N1292" s="4" t="str">
        <f t="shared" si="41"/>
        <v/>
      </c>
    </row>
    <row r="1293" spans="12:14" x14ac:dyDescent="0.3">
      <c r="L1293" s="4" t="str">
        <f>TRIM(RIGHT(SUBSTITUTE(TRIM(RIGHT(SUBSTITUTE(Reference!B1293,"/",REPT(" ",100)),100)),"\",REPT(" ",100)),100))</f>
        <v/>
      </c>
      <c r="M1293" s="4" t="str">
        <f t="shared" si="40"/>
        <v/>
      </c>
      <c r="N1293" s="4" t="str">
        <f t="shared" si="41"/>
        <v/>
      </c>
    </row>
    <row r="1294" spans="12:14" x14ac:dyDescent="0.3">
      <c r="L1294" s="4" t="str">
        <f>TRIM(RIGHT(SUBSTITUTE(TRIM(RIGHT(SUBSTITUTE(Reference!B1294,"/",REPT(" ",100)),100)),"\",REPT(" ",100)),100))</f>
        <v/>
      </c>
      <c r="M1294" s="4" t="str">
        <f t="shared" si="40"/>
        <v/>
      </c>
      <c r="N1294" s="4" t="str">
        <f t="shared" si="41"/>
        <v/>
      </c>
    </row>
    <row r="1295" spans="12:14" x14ac:dyDescent="0.3">
      <c r="L1295" s="4" t="str">
        <f>TRIM(RIGHT(SUBSTITUTE(TRIM(RIGHT(SUBSTITUTE(Reference!B1295,"/",REPT(" ",100)),100)),"\",REPT(" ",100)),100))</f>
        <v/>
      </c>
      <c r="M1295" s="4" t="str">
        <f t="shared" si="40"/>
        <v/>
      </c>
      <c r="N1295" s="4" t="str">
        <f t="shared" si="41"/>
        <v/>
      </c>
    </row>
    <row r="1296" spans="12:14" x14ac:dyDescent="0.3">
      <c r="L1296" s="4" t="str">
        <f>TRIM(RIGHT(SUBSTITUTE(TRIM(RIGHT(SUBSTITUTE(Reference!B1296,"/",REPT(" ",100)),100)),"\",REPT(" ",100)),100))</f>
        <v/>
      </c>
      <c r="M1296" s="4" t="str">
        <f t="shared" si="40"/>
        <v/>
      </c>
      <c r="N1296" s="4" t="str">
        <f t="shared" si="41"/>
        <v/>
      </c>
    </row>
    <row r="1297" spans="12:14" x14ac:dyDescent="0.3">
      <c r="L1297" s="4" t="str">
        <f>TRIM(RIGHT(SUBSTITUTE(TRIM(RIGHT(SUBSTITUTE(Reference!B1297,"/",REPT(" ",100)),100)),"\",REPT(" ",100)),100))</f>
        <v/>
      </c>
      <c r="M1297" s="4" t="str">
        <f t="shared" si="40"/>
        <v/>
      </c>
      <c r="N1297" s="4" t="str">
        <f t="shared" si="41"/>
        <v/>
      </c>
    </row>
    <row r="1298" spans="12:14" x14ac:dyDescent="0.3">
      <c r="L1298" s="4" t="str">
        <f>TRIM(RIGHT(SUBSTITUTE(TRIM(RIGHT(SUBSTITUTE(Reference!B1298,"/",REPT(" ",100)),100)),"\",REPT(" ",100)),100))</f>
        <v/>
      </c>
      <c r="M1298" s="4" t="str">
        <f t="shared" si="40"/>
        <v/>
      </c>
      <c r="N1298" s="4" t="str">
        <f t="shared" si="41"/>
        <v/>
      </c>
    </row>
    <row r="1299" spans="12:14" x14ac:dyDescent="0.3">
      <c r="L1299" s="4" t="str">
        <f>TRIM(RIGHT(SUBSTITUTE(TRIM(RIGHT(SUBSTITUTE(Reference!B1299,"/",REPT(" ",100)),100)),"\",REPT(" ",100)),100))</f>
        <v/>
      </c>
      <c r="M1299" s="4" t="str">
        <f t="shared" si="40"/>
        <v/>
      </c>
      <c r="N1299" s="4" t="str">
        <f t="shared" si="41"/>
        <v/>
      </c>
    </row>
    <row r="1300" spans="12:14" x14ac:dyDescent="0.3">
      <c r="L1300" s="4" t="str">
        <f>TRIM(RIGHT(SUBSTITUTE(TRIM(RIGHT(SUBSTITUTE(Reference!B1300,"/",REPT(" ",100)),100)),"\",REPT(" ",100)),100))</f>
        <v/>
      </c>
      <c r="M1300" s="4" t="str">
        <f t="shared" si="40"/>
        <v/>
      </c>
      <c r="N1300" s="4" t="str">
        <f t="shared" si="41"/>
        <v/>
      </c>
    </row>
    <row r="1301" spans="12:14" x14ac:dyDescent="0.3">
      <c r="L1301" s="4" t="str">
        <f>TRIM(RIGHT(SUBSTITUTE(TRIM(RIGHT(SUBSTITUTE(Reference!B1301,"/",REPT(" ",100)),100)),"\",REPT(" ",100)),100))</f>
        <v/>
      </c>
      <c r="M1301" s="4" t="str">
        <f t="shared" si="40"/>
        <v/>
      </c>
      <c r="N1301" s="4" t="str">
        <f t="shared" si="41"/>
        <v/>
      </c>
    </row>
    <row r="1302" spans="12:14" x14ac:dyDescent="0.3">
      <c r="L1302" s="4" t="str">
        <f>TRIM(RIGHT(SUBSTITUTE(TRIM(RIGHT(SUBSTITUTE(Reference!B1302,"/",REPT(" ",100)),100)),"\",REPT(" ",100)),100))</f>
        <v/>
      </c>
      <c r="M1302" s="4" t="str">
        <f t="shared" si="40"/>
        <v/>
      </c>
      <c r="N1302" s="4" t="str">
        <f t="shared" si="41"/>
        <v/>
      </c>
    </row>
    <row r="1303" spans="12:14" x14ac:dyDescent="0.3">
      <c r="L1303" s="4" t="str">
        <f>TRIM(RIGHT(SUBSTITUTE(TRIM(RIGHT(SUBSTITUTE(Reference!B1303,"/",REPT(" ",100)),100)),"\",REPT(" ",100)),100))</f>
        <v/>
      </c>
      <c r="M1303" s="4" t="str">
        <f t="shared" si="40"/>
        <v/>
      </c>
      <c r="N1303" s="4" t="str">
        <f t="shared" si="41"/>
        <v/>
      </c>
    </row>
    <row r="1304" spans="12:14" x14ac:dyDescent="0.3">
      <c r="L1304" s="4" t="str">
        <f>TRIM(RIGHT(SUBSTITUTE(TRIM(RIGHT(SUBSTITUTE(Reference!B1304,"/",REPT(" ",100)),100)),"\",REPT(" ",100)),100))</f>
        <v/>
      </c>
      <c r="M1304" s="4" t="str">
        <f t="shared" si="40"/>
        <v/>
      </c>
      <c r="N1304" s="4" t="str">
        <f t="shared" si="41"/>
        <v/>
      </c>
    </row>
    <row r="1305" spans="12:14" x14ac:dyDescent="0.3">
      <c r="L1305" s="4" t="str">
        <f>TRIM(RIGHT(SUBSTITUTE(TRIM(RIGHT(SUBSTITUTE(Reference!B1305,"/",REPT(" ",100)),100)),"\",REPT(" ",100)),100))</f>
        <v/>
      </c>
      <c r="M1305" s="4" t="str">
        <f t="shared" si="40"/>
        <v/>
      </c>
      <c r="N1305" s="4" t="str">
        <f t="shared" si="41"/>
        <v/>
      </c>
    </row>
    <row r="1306" spans="12:14" x14ac:dyDescent="0.3">
      <c r="L1306" s="4" t="str">
        <f>TRIM(RIGHT(SUBSTITUTE(TRIM(RIGHT(SUBSTITUTE(Reference!B1306,"/",REPT(" ",100)),100)),"\",REPT(" ",100)),100))</f>
        <v/>
      </c>
      <c r="M1306" s="4" t="str">
        <f t="shared" si="40"/>
        <v/>
      </c>
      <c r="N1306" s="4" t="str">
        <f t="shared" si="41"/>
        <v/>
      </c>
    </row>
    <row r="1307" spans="12:14" x14ac:dyDescent="0.3">
      <c r="L1307" s="4" t="str">
        <f>TRIM(RIGHT(SUBSTITUTE(TRIM(RIGHT(SUBSTITUTE(Reference!B1307,"/",REPT(" ",100)),100)),"\",REPT(" ",100)),100))</f>
        <v/>
      </c>
      <c r="M1307" s="4" t="str">
        <f t="shared" si="40"/>
        <v/>
      </c>
      <c r="N1307" s="4" t="str">
        <f t="shared" si="41"/>
        <v/>
      </c>
    </row>
    <row r="1308" spans="12:14" x14ac:dyDescent="0.3">
      <c r="L1308" s="4" t="str">
        <f>TRIM(RIGHT(SUBSTITUTE(TRIM(RIGHT(SUBSTITUTE(Reference!B1308,"/",REPT(" ",100)),100)),"\",REPT(" ",100)),100))</f>
        <v/>
      </c>
      <c r="M1308" s="4" t="str">
        <f t="shared" si="40"/>
        <v/>
      </c>
      <c r="N1308" s="4" t="str">
        <f t="shared" si="41"/>
        <v/>
      </c>
    </row>
    <row r="1309" spans="12:14" x14ac:dyDescent="0.3">
      <c r="L1309" s="4" t="str">
        <f>TRIM(RIGHT(SUBSTITUTE(TRIM(RIGHT(SUBSTITUTE(Reference!B1309,"/",REPT(" ",100)),100)),"\",REPT(" ",100)),100))</f>
        <v/>
      </c>
      <c r="M1309" s="4" t="str">
        <f t="shared" si="40"/>
        <v/>
      </c>
      <c r="N1309" s="4" t="str">
        <f t="shared" si="41"/>
        <v/>
      </c>
    </row>
    <row r="1310" spans="12:14" x14ac:dyDescent="0.3">
      <c r="L1310" s="4" t="str">
        <f>TRIM(RIGHT(SUBSTITUTE(TRIM(RIGHT(SUBSTITUTE(Reference!B1310,"/",REPT(" ",100)),100)),"\",REPT(" ",100)),100))</f>
        <v/>
      </c>
      <c r="M1310" s="4" t="str">
        <f t="shared" si="40"/>
        <v/>
      </c>
      <c r="N1310" s="4" t="str">
        <f t="shared" si="41"/>
        <v/>
      </c>
    </row>
    <row r="1311" spans="12:14" x14ac:dyDescent="0.3">
      <c r="L1311" s="4" t="str">
        <f>TRIM(RIGHT(SUBSTITUTE(TRIM(RIGHT(SUBSTITUTE(Reference!B1311,"/",REPT(" ",100)),100)),"\",REPT(" ",100)),100))</f>
        <v/>
      </c>
      <c r="M1311" s="4" t="str">
        <f t="shared" si="40"/>
        <v/>
      </c>
      <c r="N1311" s="4" t="str">
        <f t="shared" si="41"/>
        <v/>
      </c>
    </row>
    <row r="1312" spans="12:14" x14ac:dyDescent="0.3">
      <c r="L1312" s="4" t="str">
        <f>TRIM(RIGHT(SUBSTITUTE(TRIM(RIGHT(SUBSTITUTE(Reference!B1312,"/",REPT(" ",100)),100)),"\",REPT(" ",100)),100))</f>
        <v/>
      </c>
      <c r="M1312" s="4" t="str">
        <f t="shared" si="40"/>
        <v/>
      </c>
      <c r="N1312" s="4" t="str">
        <f t="shared" si="41"/>
        <v/>
      </c>
    </row>
    <row r="1313" spans="12:14" x14ac:dyDescent="0.3">
      <c r="L1313" s="4" t="str">
        <f>TRIM(RIGHT(SUBSTITUTE(TRIM(RIGHT(SUBSTITUTE(Reference!B1313,"/",REPT(" ",100)),100)),"\",REPT(" ",100)),100))</f>
        <v/>
      </c>
      <c r="M1313" s="4" t="str">
        <f t="shared" si="40"/>
        <v/>
      </c>
      <c r="N1313" s="4" t="str">
        <f t="shared" si="41"/>
        <v/>
      </c>
    </row>
    <row r="1314" spans="12:14" x14ac:dyDescent="0.3">
      <c r="L1314" s="4" t="str">
        <f>TRIM(RIGHT(SUBSTITUTE(TRIM(RIGHT(SUBSTITUTE(Reference!B1314,"/",REPT(" ",100)),100)),"\",REPT(" ",100)),100))</f>
        <v/>
      </c>
      <c r="M1314" s="4" t="str">
        <f t="shared" si="40"/>
        <v/>
      </c>
      <c r="N1314" s="4" t="str">
        <f t="shared" si="41"/>
        <v/>
      </c>
    </row>
    <row r="1315" spans="12:14" x14ac:dyDescent="0.3">
      <c r="L1315" s="4" t="str">
        <f>TRIM(RIGHT(SUBSTITUTE(TRIM(RIGHT(SUBSTITUTE(Reference!B1315,"/",REPT(" ",100)),100)),"\",REPT(" ",100)),100))</f>
        <v/>
      </c>
      <c r="M1315" s="4" t="str">
        <f t="shared" si="40"/>
        <v/>
      </c>
      <c r="N1315" s="4" t="str">
        <f t="shared" si="41"/>
        <v/>
      </c>
    </row>
    <row r="1316" spans="12:14" x14ac:dyDescent="0.3">
      <c r="L1316" s="4" t="str">
        <f>TRIM(RIGHT(SUBSTITUTE(TRIM(RIGHT(SUBSTITUTE(Reference!B1316,"/",REPT("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L26" sqref="L26"/>
    </sheetView>
  </sheetViews>
  <sheetFormatPr defaultRowHeight="14.4" x14ac:dyDescent="0.3"/>
  <cols>
    <col min="1" max="1" width="34.109375" customWidth="1"/>
    <col min="4" max="4" width="20" bestFit="1" customWidth="1"/>
    <col min="12" max="12" width="14" customWidth="1"/>
    <col min="13" max="13" width="8.6640625" customWidth="1"/>
  </cols>
  <sheetData>
    <row r="1" spans="1:15" x14ac:dyDescent="0.3">
      <c r="A1" s="7" t="s">
        <v>477</v>
      </c>
      <c r="B1" s="7"/>
      <c r="C1" s="7"/>
      <c r="D1" s="7"/>
      <c r="E1" s="7"/>
      <c r="F1" s="7"/>
      <c r="G1" s="7"/>
      <c r="H1" s="7"/>
      <c r="I1" s="7"/>
      <c r="J1" s="7"/>
      <c r="L1" s="4" t="s">
        <v>478</v>
      </c>
      <c r="M1" s="4" t="s">
        <v>478</v>
      </c>
      <c r="N1" s="4" t="s">
        <v>478</v>
      </c>
    </row>
    <row r="2" spans="1:15" x14ac:dyDescent="0.3">
      <c r="A2" t="s">
        <v>479</v>
      </c>
      <c r="L2" s="4" t="s">
        <v>480</v>
      </c>
      <c r="M2" s="4" t="s">
        <v>480</v>
      </c>
      <c r="N2" s="4" t="s">
        <v>481</v>
      </c>
    </row>
    <row r="3" spans="1:15" x14ac:dyDescent="0.3">
      <c r="L3" s="4" t="s">
        <v>482</v>
      </c>
      <c r="M3" s="4" t="s">
        <v>483</v>
      </c>
      <c r="N3" s="4"/>
    </row>
    <row r="4" spans="1:15" x14ac:dyDescent="0.3">
      <c r="A4" t="s">
        <v>495</v>
      </c>
      <c r="B4" s="4" t="s">
        <v>485</v>
      </c>
      <c r="C4" t="s">
        <v>486</v>
      </c>
      <c r="L4" s="4" t="str">
        <f>TRIM(RIGHT(SUBSTITUTE(TRIM(RIGHT(SUBSTITUTE(Candidate!B4,"/",REPT(" ",100)),100)),"\",REPT(" ",100)),100))</f>
        <v>W01R01.ribd25</v>
      </c>
      <c r="M4" s="4" t="str">
        <f>TRIM(LEFT(SUBSTITUTE(L4,".",REPT(" ",100)),100))</f>
        <v>W01R01</v>
      </c>
      <c r="N4" s="4" t="str">
        <f>M4</f>
        <v>W01R01</v>
      </c>
      <c r="O4" t="s">
        <v>487</v>
      </c>
    </row>
    <row r="5" spans="1:15" x14ac:dyDescent="0.3">
      <c r="A5" t="s">
        <v>227</v>
      </c>
      <c r="B5" s="4" t="str">
        <f>"'"&amp;A5&amp;"'!"&amp;"$A$1:$"&amp;CandidateFile&amp;"$500"</f>
        <v>'Candidate'!$A$1:$KH$500</v>
      </c>
      <c r="C5" s="4"/>
      <c r="D5" s="4"/>
      <c r="E5" t="s">
        <v>488</v>
      </c>
      <c r="L5" s="4" t="str">
        <f>TRIM(RIGHT(SUBSTITUTE(TRIM(RIGHT(SUBSTITUTE(Candidate!B5,"/",REPT(" ",100)),100)),"\",REPT(" ",100)),100))</f>
        <v>W01R02.ribd25</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489</v>
      </c>
      <c r="L6" s="4" t="str">
        <f>TRIM(RIGHT(SUBSTITUTE(TRIM(RIGHT(SUBSTITUTE(Candidate!B6,"/",REPT(" ",100)),100)),"\",REPT(" ",100)),100))</f>
        <v>W01R03.ribd25</v>
      </c>
      <c r="M6" s="4" t="str">
        <f t="shared" si="0"/>
        <v>W01R03</v>
      </c>
      <c r="N6" s="4" t="str">
        <f t="shared" si="1"/>
        <v>W01R03</v>
      </c>
      <c r="O6" t="s">
        <v>496</v>
      </c>
    </row>
    <row r="7" spans="1:15" x14ac:dyDescent="0.3">
      <c r="L7" s="4" t="str">
        <f>TRIM(RIGHT(SUBSTITUTE(TRIM(RIGHT(SUBSTITUTE(Candidate!B7,"/",REPT(" ",100)),100)),"\",REPT(" ",100)),100))</f>
        <v>W01R04.ribd25</v>
      </c>
      <c r="M7" s="4" t="str">
        <f t="shared" si="0"/>
        <v>W01R04</v>
      </c>
      <c r="N7" s="4" t="str">
        <f t="shared" si="1"/>
        <v>W01R04</v>
      </c>
      <c r="O7" t="str">
        <f>IF(LEFT(RIGHT(Reference!CQ15,2),1)&lt;&gt;"/","",RIGHT(Reference!CQ15,6))</f>
        <v/>
      </c>
    </row>
    <row r="8" spans="1:15" x14ac:dyDescent="0.3">
      <c r="B8" t="s">
        <v>481</v>
      </c>
      <c r="L8" s="4" t="str">
        <f>TRIM(RIGHT(SUBSTITUTE(TRIM(RIGHT(SUBSTITUTE(Candidate!B8,"/",REPT(" ",100)),100)),"\",REPT(" ",100)),100))</f>
        <v>W01R05.ribd25</v>
      </c>
      <c r="M8" s="4" t="str">
        <f t="shared" si="0"/>
        <v>W01R05</v>
      </c>
      <c r="N8" s="4" t="str">
        <f t="shared" si="1"/>
        <v>W01R05</v>
      </c>
      <c r="O8" t="s">
        <v>491</v>
      </c>
    </row>
    <row r="9" spans="1:15" x14ac:dyDescent="0.3">
      <c r="B9" t="s">
        <v>492</v>
      </c>
      <c r="L9" s="4" t="str">
        <f>TRIM(RIGHT(SUBSTITUTE(TRIM(RIGHT(SUBSTITUTE(Candidate!B9,"/",REPT(" ",100)),100)),"\",REPT(" ",100)),100))</f>
        <v>W01R06.ribd25</v>
      </c>
      <c r="M9" s="4" t="str">
        <f t="shared" si="0"/>
        <v>W01R06</v>
      </c>
      <c r="N9" s="4" t="str">
        <f t="shared" si="1"/>
        <v>W01R06</v>
      </c>
      <c r="O9" t="s">
        <v>493</v>
      </c>
    </row>
    <row r="10" spans="1:15" x14ac:dyDescent="0.3">
      <c r="A10" t="s">
        <v>235</v>
      </c>
      <c r="B10" s="4"/>
      <c r="L10" s="4" t="str">
        <f>TRIM(RIGHT(SUBSTITUTE(TRIM(RIGHT(SUBSTITUTE(Candidate!B10,"/",REPT(" ",100)),100)),"\",REPT(" ",100)),100))</f>
        <v>W01R07.ribd25</v>
      </c>
      <c r="M10" s="4" t="str">
        <f t="shared" si="0"/>
        <v>W01R07</v>
      </c>
      <c r="N10" s="4" t="str">
        <f t="shared" si="1"/>
        <v>W01R07</v>
      </c>
    </row>
    <row r="11" spans="1:15" x14ac:dyDescent="0.3">
      <c r="A11" t="str">
        <f>A$5&amp;A10&amp;"SpcHeat"</f>
        <v>CandidateProposedSpcHeat</v>
      </c>
      <c r="B11" s="4">
        <v>34</v>
      </c>
      <c r="L11" s="4" t="str">
        <f>TRIM(RIGHT(SUBSTITUTE(TRIM(RIGHT(SUBSTITUTE(Candidate!B11,"/",REPT(" ",100)),100)),"\",REPT(" ",100)),100))</f>
        <v>W01R08.ribd25</v>
      </c>
      <c r="M11" s="4" t="str">
        <f t="shared" si="0"/>
        <v>W01R08</v>
      </c>
      <c r="N11" s="4" t="str">
        <f t="shared" si="1"/>
        <v>W01R08</v>
      </c>
    </row>
    <row r="12" spans="1:15" x14ac:dyDescent="0.3">
      <c r="A12" t="str">
        <f>A$5&amp;A10&amp;"SpcCool"</f>
        <v>CandidateProposedSpcCool</v>
      </c>
      <c r="B12" s="4">
        <v>35</v>
      </c>
      <c r="L12" s="4" t="str">
        <f>TRIM(RIGHT(SUBSTITUTE(TRIM(RIGHT(SUBSTITUTE(Candidate!B12,"/",REPT(" ",100)),100)),"\",REPT(" ",100)),100))</f>
        <v>W01R09.ribd25</v>
      </c>
      <c r="M12" s="4" t="str">
        <f t="shared" si="0"/>
        <v>W01R09</v>
      </c>
      <c r="N12" s="4" t="str">
        <f t="shared" si="1"/>
        <v>W01R09</v>
      </c>
    </row>
    <row r="13" spans="1:15" x14ac:dyDescent="0.3">
      <c r="A13" t="str">
        <f>A$5&amp;A10&amp;"IAQVent"</f>
        <v>CandidateProposedIAQVent</v>
      </c>
      <c r="B13" s="4">
        <v>36</v>
      </c>
      <c r="L13" s="4" t="str">
        <f>TRIM(RIGHT(SUBSTITUTE(TRIM(RIGHT(SUBSTITUTE(Candidate!B13,"/",REPT(" ",100)),100)),"\",REPT(" ",100)),100))</f>
        <v>W01R10.ribd25</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W01R11.ribd25</v>
      </c>
      <c r="M14" s="4" t="str">
        <f t="shared" si="0"/>
        <v>W01R11</v>
      </c>
      <c r="N14" s="4" t="str">
        <f t="shared" si="1"/>
        <v>W01R11</v>
      </c>
    </row>
    <row r="15" spans="1:15" x14ac:dyDescent="0.3">
      <c r="A15" t="str">
        <f>A$5&amp;A10&amp;"WtrHeat"</f>
        <v>CandidateProposedWtrHeat</v>
      </c>
      <c r="B15" s="4">
        <v>37</v>
      </c>
      <c r="L15" s="4" t="str">
        <f>TRIM(RIGHT(SUBSTITUTE(TRIM(RIGHT(SUBSTITUTE(Candidate!B15,"/",REPT(" ",100)),100)),"\",REPT(" ",100)),100))</f>
        <v>W01R12.ribd25</v>
      </c>
      <c r="M15" s="4" t="str">
        <f t="shared" si="0"/>
        <v>W01R12</v>
      </c>
      <c r="N15" s="4" t="str">
        <f t="shared" si="1"/>
        <v>W01R12</v>
      </c>
    </row>
    <row r="16" spans="1:15" x14ac:dyDescent="0.3">
      <c r="A16" t="str">
        <f>A$5&amp;A10&amp;"SelfUtilization"</f>
        <v>CandidateProposedSelfUtilization</v>
      </c>
      <c r="B16" s="4">
        <v>38</v>
      </c>
      <c r="L16" s="4" t="str">
        <f>TRIM(RIGHT(SUBSTITUTE(TRIM(RIGHT(SUBSTITUTE(Candidate!B16,"/",REPT(" ",100)),100)),"\",REPT(" ",100)),100))</f>
        <v>W01R13.ribd25</v>
      </c>
      <c r="M16" s="4" t="str">
        <f t="shared" si="0"/>
        <v>W01R13</v>
      </c>
      <c r="N16" s="4" t="str">
        <f t="shared" si="1"/>
        <v>W01R13</v>
      </c>
    </row>
    <row r="17" spans="1:14" x14ac:dyDescent="0.3">
      <c r="A17" t="str">
        <f>A$5&amp;A10&amp;"Solar"</f>
        <v>CandidateProposedSolar</v>
      </c>
      <c r="B17" s="4">
        <v>39</v>
      </c>
      <c r="L17" s="4" t="str">
        <f>TRIM(RIGHT(SUBSTITUTE(TRIM(RIGHT(SUBSTITUTE(Candidate!B17,"/",REPT(" ",100)),100)),"\",REPT(" ",100)),100))</f>
        <v>W01R14.ribd25</v>
      </c>
      <c r="M17" s="4" t="str">
        <f t="shared" si="0"/>
        <v>W01R14</v>
      </c>
      <c r="N17" s="4" t="str">
        <f t="shared" si="1"/>
        <v>W01R14</v>
      </c>
    </row>
    <row r="18" spans="1:14" x14ac:dyDescent="0.3">
      <c r="A18" t="str">
        <f>A$5&amp;A10&amp;"Total"</f>
        <v>CandidateProposedTotal</v>
      </c>
      <c r="B18" s="4">
        <v>46</v>
      </c>
      <c r="L18" s="4" t="str">
        <f>TRIM(RIGHT(SUBSTITUTE(TRIM(RIGHT(SUBSTITUTE(Candidate!B18,"/",REPT(" ",100)),100)),"\",REPT(" ",100)),100))</f>
        <v>W01R15.ribd25</v>
      </c>
      <c r="M18" s="4" t="str">
        <f t="shared" si="0"/>
        <v>W01R15</v>
      </c>
      <c r="N18" s="4" t="str">
        <f t="shared" si="1"/>
        <v>W01R15</v>
      </c>
    </row>
    <row r="19" spans="1:14" x14ac:dyDescent="0.3">
      <c r="A19" t="str">
        <f>A$5&amp;A10&amp;"SourceEnergy"</f>
        <v>CandidateProposedSourceEnergy</v>
      </c>
      <c r="B19" s="4">
        <v>61</v>
      </c>
      <c r="L19" s="4" t="str">
        <f>TRIM(RIGHT(SUBSTITUTE(TRIM(RIGHT(SUBSTITUTE(Candidate!B19,"/",REPT(" ",100)),100)),"\",REPT(" ",100)),100))</f>
        <v>W01R16.ribd25</v>
      </c>
      <c r="M19" s="4" t="str">
        <f t="shared" si="0"/>
        <v>W01R16</v>
      </c>
      <c r="N19" s="4" t="str">
        <f t="shared" si="1"/>
        <v>W01R16</v>
      </c>
    </row>
    <row r="20" spans="1:14" x14ac:dyDescent="0.3">
      <c r="A20" t="str">
        <f>A$5&amp;A10&amp;"Pvsize"</f>
        <v>CandidateProposedPvsize</v>
      </c>
      <c r="B20" s="4">
        <v>184</v>
      </c>
      <c r="L20" s="4" t="str">
        <f>TRIM(RIGHT(SUBSTITUTE(TRIM(RIGHT(SUBSTITUTE(Candidate!B20,"/",REPT(" ",100)),100)),"\",REPT(" ",100)),100))</f>
        <v>W02R01.ribd25</v>
      </c>
      <c r="M20" s="4" t="str">
        <f t="shared" si="0"/>
        <v>W02R01</v>
      </c>
      <c r="N20" s="4" t="str">
        <f t="shared" si="1"/>
        <v>W02R01</v>
      </c>
    </row>
    <row r="21" spans="1:14" x14ac:dyDescent="0.3">
      <c r="A21" t="str">
        <f>A$5&amp;A10&amp;"SourceMargin"</f>
        <v>CandidateProposedSourceMargin</v>
      </c>
      <c r="B21" s="4">
        <v>11</v>
      </c>
      <c r="L21" s="4" t="str">
        <f>TRIM(RIGHT(SUBSTITUTE(TRIM(RIGHT(SUBSTITUTE(Candidate!B21,"/",REPT(" ",100)),100)),"\",REPT(" ",100)),100))</f>
        <v>W02R02.ribd25</v>
      </c>
      <c r="M21" s="4" t="str">
        <f t="shared" si="0"/>
        <v>W02R02</v>
      </c>
      <c r="N21" s="4" t="str">
        <f t="shared" si="1"/>
        <v>W02R02</v>
      </c>
    </row>
    <row r="22" spans="1:14" x14ac:dyDescent="0.3">
      <c r="A22" t="str">
        <f>A$5&amp;A10&amp;"PeakCooling"</f>
        <v>CandidateProposedPeakCooling</v>
      </c>
      <c r="B22" s="4">
        <v>12</v>
      </c>
      <c r="L22" s="4" t="str">
        <f>TRIM(RIGHT(SUBSTITUTE(TRIM(RIGHT(SUBSTITUTE(Candidate!B22,"/",REPT(" ",100)),100)),"\",REPT(" ",100)),100))</f>
        <v>W02R03.ribd25</v>
      </c>
      <c r="M22" s="4" t="str">
        <f t="shared" si="0"/>
        <v>W02R03</v>
      </c>
      <c r="N22" s="4" t="str">
        <f t="shared" si="1"/>
        <v>W02R03</v>
      </c>
    </row>
    <row r="23" spans="1:14" x14ac:dyDescent="0.3">
      <c r="A23" t="str">
        <f>A$5&amp;A10&amp;"LSCEfficiency"</f>
        <v>CandidateProposedLSCEfficiency</v>
      </c>
      <c r="B23" s="4">
        <v>9</v>
      </c>
      <c r="L23" s="4" t="str">
        <f>TRIM(RIGHT(SUBSTITUTE(TRIM(RIGHT(SUBSTITUTE(Candidate!B23,"/",REPT(" ",100)),100)),"\",REPT(" ",100)),100))</f>
        <v>W02R04.ribd25</v>
      </c>
      <c r="M23" s="4" t="str">
        <f t="shared" si="0"/>
        <v>W02R04</v>
      </c>
      <c r="N23" s="4" t="str">
        <f t="shared" si="1"/>
        <v>W02R04</v>
      </c>
    </row>
    <row r="24" spans="1:14" x14ac:dyDescent="0.3">
      <c r="A24" t="str">
        <f>A$5&amp;A10&amp;"LSCTotal"</f>
        <v>CandidateProposedLSCTotal</v>
      </c>
      <c r="B24" s="4">
        <v>10</v>
      </c>
      <c r="L24" s="4" t="str">
        <f>TRIM(RIGHT(SUBSTITUTE(TRIM(RIGHT(SUBSTITUTE(Candidate!B24,"/",REPT(" ",100)),100)),"\",REPT(" ",100)),100))</f>
        <v>W02R05.ribd25</v>
      </c>
      <c r="M24" s="4" t="str">
        <f t="shared" si="0"/>
        <v>W02R05</v>
      </c>
      <c r="N24" s="4" t="str">
        <f t="shared" si="1"/>
        <v>W02R05</v>
      </c>
    </row>
    <row r="25" spans="1:14" x14ac:dyDescent="0.3">
      <c r="A25" t="s">
        <v>231</v>
      </c>
      <c r="B25" s="4"/>
      <c r="L25" s="4" t="str">
        <f>TRIM(RIGHT(SUBSTITUTE(TRIM(RIGHT(SUBSTITUTE(Candidate!B25,"/",REPT(" ",100)),100)),"\",REPT(" ",100)),100))</f>
        <v>W02R06.ribd25</v>
      </c>
      <c r="M25" s="4" t="str">
        <f t="shared" si="0"/>
        <v>W02R06</v>
      </c>
      <c r="N25" s="4" t="str">
        <f t="shared" si="1"/>
        <v>W02R06</v>
      </c>
    </row>
    <row r="26" spans="1:14" x14ac:dyDescent="0.3">
      <c r="A26" t="str">
        <f>A$5&amp;A25&amp;"SpcHeat"</f>
        <v>CandidateStandardSpcHeat</v>
      </c>
      <c r="B26" s="4">
        <v>91</v>
      </c>
      <c r="L26" s="4" t="str">
        <f>TRIM(RIGHT(SUBSTITUTE(TRIM(RIGHT(SUBSTITUTE(Candidate!B26,"/",REPT(" ",100)),100)),"\",REPT(" ",100)),100))</f>
        <v>W02R07.ribd25</v>
      </c>
      <c r="M26" s="4" t="str">
        <f t="shared" si="0"/>
        <v>W02R07</v>
      </c>
      <c r="N26" s="4" t="str">
        <f t="shared" si="1"/>
        <v>W02R07</v>
      </c>
    </row>
    <row r="27" spans="1:14" x14ac:dyDescent="0.3">
      <c r="A27" t="str">
        <f>A$5&amp;A25&amp;"SpcCool"</f>
        <v>CandidateStandardSpcCool</v>
      </c>
      <c r="B27" s="4">
        <v>92</v>
      </c>
      <c r="L27" s="4" t="str">
        <f>TRIM(RIGHT(SUBSTITUTE(TRIM(RIGHT(SUBSTITUTE(Candidate!B27,"/",REPT(" ",100)),100)),"\",REPT(" ",100)),100))</f>
        <v>W02R08.ribd25</v>
      </c>
      <c r="M27" s="4" t="str">
        <f t="shared" si="0"/>
        <v>W02R08</v>
      </c>
      <c r="N27" s="4" t="str">
        <f t="shared" si="1"/>
        <v>W02R08</v>
      </c>
    </row>
    <row r="28" spans="1:14" x14ac:dyDescent="0.3">
      <c r="A28" t="str">
        <f>A$5&amp;A25&amp;"IAQVent"</f>
        <v>CandidateStandardIAQVent</v>
      </c>
      <c r="B28" s="4">
        <v>93</v>
      </c>
      <c r="L28" s="4" t="str">
        <f>TRIM(RIGHT(SUBSTITUTE(TRIM(RIGHT(SUBSTITUTE(Candidate!B28,"/",REPT(" ",100)),100)),"\",REPT(" ",100)),100))</f>
        <v>W02R09.ribd25</v>
      </c>
      <c r="M28" s="4" t="str">
        <f t="shared" si="0"/>
        <v>W02R09</v>
      </c>
      <c r="N28" s="4" t="str">
        <f t="shared" si="1"/>
        <v>W02R09</v>
      </c>
    </row>
    <row r="29" spans="1:14" x14ac:dyDescent="0.3">
      <c r="A29" t="str">
        <f>A$5&amp;A25&amp;"OtherHVAC"</f>
        <v>CandidateStandardOtherHVAC</v>
      </c>
      <c r="B29" s="4">
        <v>0</v>
      </c>
      <c r="L29" s="4" t="str">
        <f>TRIM(RIGHT(SUBSTITUTE(TRIM(RIGHT(SUBSTITUTE(Candidate!B29,"/",REPT(" ",100)),100)),"\",REPT(" ",100)),100))</f>
        <v>W02R10.ribd25</v>
      </c>
      <c r="M29" s="4" t="str">
        <f t="shared" si="0"/>
        <v>W02R10</v>
      </c>
      <c r="N29" s="4" t="str">
        <f t="shared" si="1"/>
        <v>W02R10</v>
      </c>
    </row>
    <row r="30" spans="1:14" x14ac:dyDescent="0.3">
      <c r="A30" t="str">
        <f>A$5&amp;A25&amp;"WtrHeat"</f>
        <v>CandidateStandardWtrHeat</v>
      </c>
      <c r="B30" s="4">
        <v>94</v>
      </c>
      <c r="L30" s="4" t="str">
        <f>TRIM(RIGHT(SUBSTITUTE(TRIM(RIGHT(SUBSTITUTE(Candidate!B30,"/",REPT(" ",100)),100)),"\",REPT(" ",100)),100))</f>
        <v>W02R11.ribd25</v>
      </c>
      <c r="M30" s="4" t="str">
        <f t="shared" si="0"/>
        <v>W02R11</v>
      </c>
      <c r="N30" s="4" t="str">
        <f t="shared" si="1"/>
        <v>W02R11</v>
      </c>
    </row>
    <row r="31" spans="1:14" x14ac:dyDescent="0.3">
      <c r="A31" t="str">
        <f>A$5&amp;A25&amp;"SelfUtilization"</f>
        <v>CandidateStandardSelfUtilization</v>
      </c>
      <c r="B31" s="4">
        <v>0</v>
      </c>
      <c r="L31" s="4" t="str">
        <f>TRIM(RIGHT(SUBSTITUTE(TRIM(RIGHT(SUBSTITUTE(Candidate!B31,"/",REPT(" ",100)),100)),"\",REPT(" ",100)),100))</f>
        <v>W02R12.ribd25</v>
      </c>
      <c r="M31" s="4" t="str">
        <f t="shared" si="0"/>
        <v>W02R12</v>
      </c>
      <c r="N31" s="4" t="str">
        <f t="shared" si="1"/>
        <v>W02R12</v>
      </c>
    </row>
    <row r="32" spans="1:14" x14ac:dyDescent="0.3">
      <c r="A32" t="str">
        <f>A$5&amp;A25&amp;"Solar"</f>
        <v>CandidateStandardSolar</v>
      </c>
      <c r="B32" s="4">
        <v>95</v>
      </c>
      <c r="L32" s="4" t="str">
        <f>TRIM(RIGHT(SUBSTITUTE(TRIM(RIGHT(SUBSTITUTE(Candidate!B32,"/",REPT(" ",100)),100)),"\",REPT(" ",100)),100))</f>
        <v>W02R13.ribd25</v>
      </c>
      <c r="M32" s="4" t="str">
        <f t="shared" si="0"/>
        <v>W02R13</v>
      </c>
      <c r="N32" s="4" t="str">
        <f t="shared" si="1"/>
        <v>W02R13</v>
      </c>
    </row>
    <row r="33" spans="1:14" x14ac:dyDescent="0.3">
      <c r="A33" t="str">
        <f>A$5&amp;A25&amp;"Total"</f>
        <v>CandidateStandardTotal</v>
      </c>
      <c r="B33" s="4">
        <v>100</v>
      </c>
      <c r="L33" s="4" t="str">
        <f>TRIM(RIGHT(SUBSTITUTE(TRIM(RIGHT(SUBSTITUTE(Candidate!B33,"/",REPT(" ",100)),100)),"\",REPT(" ",100)),100))</f>
        <v>W02R14.ribd25</v>
      </c>
      <c r="M33" s="4" t="str">
        <f t="shared" si="0"/>
        <v>W02R14</v>
      </c>
      <c r="N33" s="4" t="str">
        <f t="shared" si="1"/>
        <v>W02R14</v>
      </c>
    </row>
    <row r="34" spans="1:14" x14ac:dyDescent="0.3">
      <c r="A34" t="str">
        <f>A$5&amp;A25&amp;"SourceEnergy"</f>
        <v>CandidateStandardSourceEnergy</v>
      </c>
      <c r="B34" s="4">
        <v>113</v>
      </c>
      <c r="L34" s="4" t="str">
        <f>TRIM(RIGHT(SUBSTITUTE(TRIM(RIGHT(SUBSTITUTE(Candidate!B34,"/",REPT(" ",100)),100)),"\",REPT(" ",100)),100))</f>
        <v>W02R15.ribd25</v>
      </c>
      <c r="M34" s="4" t="str">
        <f t="shared" si="0"/>
        <v>W02R15</v>
      </c>
      <c r="N34" s="4" t="str">
        <f t="shared" si="1"/>
        <v>W02R15</v>
      </c>
    </row>
    <row r="35" spans="1:14" x14ac:dyDescent="0.3">
      <c r="A35" t="str">
        <f>A$5&amp;A25&amp;"Pvsize"</f>
        <v>CandidateStandardPvsize</v>
      </c>
      <c r="B35" s="4">
        <v>188</v>
      </c>
      <c r="L35" s="4" t="str">
        <f>TRIM(RIGHT(SUBSTITUTE(TRIM(RIGHT(SUBSTITUTE(Candidate!B35,"/",REPT(" ",100)),100)),"\",REPT(" ",100)),100))</f>
        <v>W02R16.ribd25</v>
      </c>
      <c r="M35" s="4" t="str">
        <f t="shared" si="0"/>
        <v>W02R16</v>
      </c>
      <c r="N35" s="4" t="str">
        <f t="shared" si="1"/>
        <v>W02R16</v>
      </c>
    </row>
    <row r="36" spans="1:14" x14ac:dyDescent="0.3">
      <c r="L36" s="4" t="str">
        <f>TRIM(RIGHT(SUBSTITUTE(TRIM(RIGHT(SUBSTITUTE(Candidate!B36,"/",REPT(" ",100)),100)),"\",REPT(" ",100)),100))</f>
        <v>W04R01.ribd25</v>
      </c>
      <c r="M36" s="4" t="str">
        <f t="shared" si="0"/>
        <v>W04R01</v>
      </c>
      <c r="N36" s="4" t="str">
        <f t="shared" si="1"/>
        <v>W04R01</v>
      </c>
    </row>
    <row r="37" spans="1:14" x14ac:dyDescent="0.3">
      <c r="L37" s="4" t="str">
        <f>TRIM(RIGHT(SUBSTITUTE(TRIM(RIGHT(SUBSTITUTE(Candidate!B37,"/",REPT(" ",100)),100)),"\",REPT(" ",100)),100))</f>
        <v>W04R02.ribd25</v>
      </c>
      <c r="M37" s="4" t="str">
        <f t="shared" si="0"/>
        <v>W04R02</v>
      </c>
      <c r="N37" s="4" t="str">
        <f t="shared" si="1"/>
        <v>W04R02</v>
      </c>
    </row>
    <row r="38" spans="1:14" x14ac:dyDescent="0.3">
      <c r="L38" s="4" t="str">
        <f>TRIM(RIGHT(SUBSTITUTE(TRIM(RIGHT(SUBSTITUTE(Candidate!B38,"/",REPT(" ",100)),100)),"\",REPT(" ",100)),100))</f>
        <v>W04R03.ribd25</v>
      </c>
      <c r="M38" s="4" t="str">
        <f t="shared" si="0"/>
        <v>W04R03</v>
      </c>
      <c r="N38" s="4" t="str">
        <f t="shared" si="1"/>
        <v>W04R03</v>
      </c>
    </row>
    <row r="39" spans="1:14" x14ac:dyDescent="0.3">
      <c r="L39" s="4" t="str">
        <f>TRIM(RIGHT(SUBSTITUTE(TRIM(RIGHT(SUBSTITUTE(Candidate!B39,"/",REPT(" ",100)),100)),"\",REPT(" ",100)),100))</f>
        <v>W04R04.ribd25</v>
      </c>
      <c r="M39" s="4" t="str">
        <f t="shared" si="0"/>
        <v>W04R04</v>
      </c>
      <c r="N39" s="4" t="str">
        <f t="shared" si="1"/>
        <v>W04R04</v>
      </c>
    </row>
    <row r="40" spans="1:14" x14ac:dyDescent="0.3">
      <c r="L40" s="4" t="str">
        <f>TRIM(RIGHT(SUBSTITUTE(TRIM(RIGHT(SUBSTITUTE(Candidate!B40,"/",REPT(" ",100)),100)),"\",REPT(" ",100)),100))</f>
        <v>W04R05.ribd25</v>
      </c>
      <c r="M40" s="4" t="str">
        <f t="shared" si="0"/>
        <v>W04R05</v>
      </c>
      <c r="N40" s="4" t="str">
        <f t="shared" si="1"/>
        <v>W04R05</v>
      </c>
    </row>
    <row r="41" spans="1:14" x14ac:dyDescent="0.3">
      <c r="L41" s="4" t="str">
        <f>TRIM(RIGHT(SUBSTITUTE(TRIM(RIGHT(SUBSTITUTE(Candidate!B41,"/",REPT(" ",100)),100)),"\",REPT(" ",100)),100))</f>
        <v>W04R06.ribd25</v>
      </c>
      <c r="M41" s="4" t="str">
        <f t="shared" si="0"/>
        <v>W04R06</v>
      </c>
      <c r="N41" s="4" t="str">
        <f t="shared" si="1"/>
        <v>W04R06</v>
      </c>
    </row>
    <row r="42" spans="1:14" x14ac:dyDescent="0.3">
      <c r="L42" s="4" t="str">
        <f>TRIM(RIGHT(SUBSTITUTE(TRIM(RIGHT(SUBSTITUTE(Candidate!B42,"/",REPT(" ",100)),100)),"\",REPT(" ",100)),100))</f>
        <v>W04R07.ribd25</v>
      </c>
      <c r="M42" s="4" t="str">
        <f t="shared" si="0"/>
        <v>W04R07</v>
      </c>
      <c r="N42" s="4" t="str">
        <f t="shared" si="1"/>
        <v>W04R07</v>
      </c>
    </row>
    <row r="43" spans="1:14" x14ac:dyDescent="0.3">
      <c r="L43" s="4" t="str">
        <f>TRIM(RIGHT(SUBSTITUTE(TRIM(RIGHT(SUBSTITUTE(Candidate!B43,"/",REPT(" ",100)),100)),"\",REPT(" ",100)),100))</f>
        <v>W04R08.ribd25</v>
      </c>
      <c r="M43" s="4" t="str">
        <f t="shared" si="0"/>
        <v>W04R08</v>
      </c>
      <c r="N43" s="4" t="str">
        <f t="shared" si="1"/>
        <v>W04R08</v>
      </c>
    </row>
    <row r="44" spans="1:14" x14ac:dyDescent="0.3">
      <c r="L44" s="4" t="str">
        <f>TRIM(RIGHT(SUBSTITUTE(TRIM(RIGHT(SUBSTITUTE(Candidate!B44,"/",REPT(" ",100)),100)),"\",REPT(" ",100)),100))</f>
        <v>W04R09.ribd25</v>
      </c>
      <c r="M44" s="4" t="str">
        <f t="shared" si="0"/>
        <v>W04R09</v>
      </c>
      <c r="N44" s="4" t="str">
        <f t="shared" si="1"/>
        <v>W04R09</v>
      </c>
    </row>
    <row r="45" spans="1:14" x14ac:dyDescent="0.3">
      <c r="L45" s="4" t="str">
        <f>TRIM(RIGHT(SUBSTITUTE(TRIM(RIGHT(SUBSTITUTE(Candidate!B45,"/",REPT(" ",100)),100)),"\",REPT(" ",100)),100))</f>
        <v>W04R10.ribd25</v>
      </c>
      <c r="M45" s="4" t="str">
        <f t="shared" si="0"/>
        <v>W04R10</v>
      </c>
      <c r="N45" s="4" t="str">
        <f t="shared" si="1"/>
        <v>W04R10</v>
      </c>
    </row>
    <row r="46" spans="1:14" x14ac:dyDescent="0.3">
      <c r="L46" s="4" t="str">
        <f>TRIM(RIGHT(SUBSTITUTE(TRIM(RIGHT(SUBSTITUTE(Candidate!B46,"/",REPT(" ",100)),100)),"\",REPT(" ",100)),100))</f>
        <v>W04R11.ribd25</v>
      </c>
      <c r="M46" s="4" t="str">
        <f t="shared" si="0"/>
        <v>W04R11</v>
      </c>
      <c r="N46" s="4" t="str">
        <f t="shared" si="1"/>
        <v>W04R11</v>
      </c>
    </row>
    <row r="47" spans="1:14" x14ac:dyDescent="0.3">
      <c r="L47" s="4" t="str">
        <f>TRIM(RIGHT(SUBSTITUTE(TRIM(RIGHT(SUBSTITUTE(Candidate!B47,"/",REPT(" ",100)),100)),"\",REPT(" ",100)),100))</f>
        <v>W04R12.ribd25</v>
      </c>
      <c r="M47" s="4" t="str">
        <f t="shared" si="0"/>
        <v>W04R12</v>
      </c>
      <c r="N47" s="4" t="str">
        <f t="shared" si="1"/>
        <v>W04R12</v>
      </c>
    </row>
    <row r="48" spans="1:14" x14ac:dyDescent="0.3">
      <c r="L48" s="4" t="str">
        <f>TRIM(RIGHT(SUBSTITUTE(TRIM(RIGHT(SUBSTITUTE(Candidate!B48,"/",REPT(" ",100)),100)),"\",REPT(" ",100)),100))</f>
        <v>W04R13.ribd25</v>
      </c>
      <c r="M48" s="4" t="str">
        <f t="shared" si="0"/>
        <v>W04R13</v>
      </c>
      <c r="N48" s="4" t="str">
        <f t="shared" si="1"/>
        <v>W04R13</v>
      </c>
    </row>
    <row r="49" spans="12:14" x14ac:dyDescent="0.3">
      <c r="L49" s="4" t="str">
        <f>TRIM(RIGHT(SUBSTITUTE(TRIM(RIGHT(SUBSTITUTE(Candidate!B49,"/",REPT(" ",100)),100)),"\",REPT(" ",100)),100))</f>
        <v>W04R14.ribd25</v>
      </c>
      <c r="M49" s="4" t="str">
        <f t="shared" si="0"/>
        <v>W04R14</v>
      </c>
      <c r="N49" s="4" t="str">
        <f t="shared" si="1"/>
        <v>W04R14</v>
      </c>
    </row>
    <row r="50" spans="12:14" x14ac:dyDescent="0.3">
      <c r="L50" s="4" t="str">
        <f>TRIM(RIGHT(SUBSTITUTE(TRIM(RIGHT(SUBSTITUTE(Candidate!B50,"/",REPT(" ",100)),100)),"\",REPT(" ",100)),100))</f>
        <v>W04R15.ribd25</v>
      </c>
      <c r="M50" s="4" t="str">
        <f t="shared" si="0"/>
        <v>W04R15</v>
      </c>
      <c r="N50" s="4" t="str">
        <f t="shared" si="1"/>
        <v>W04R15</v>
      </c>
    </row>
    <row r="51" spans="12:14" x14ac:dyDescent="0.3">
      <c r="L51" s="4" t="str">
        <f>TRIM(RIGHT(SUBSTITUTE(TRIM(RIGHT(SUBSTITUTE(Candidate!B51,"/",REPT(" ",100)),100)),"\",REPT(" ",100)),100))</f>
        <v>W04R16.ribd25</v>
      </c>
      <c r="M51" s="4" t="str">
        <f t="shared" si="0"/>
        <v>W04R16</v>
      </c>
      <c r="N51" s="4" t="str">
        <f t="shared" si="1"/>
        <v>W04R16</v>
      </c>
    </row>
    <row r="52" spans="12:14" x14ac:dyDescent="0.3">
      <c r="L52" s="4" t="str">
        <f>TRIM(RIGHT(SUBSTITUTE(TRIM(RIGHT(SUBSTITUTE(Candidate!B52,"/",REPT(" ",100)),100)),"\",REPT(" ",100)),100))</f>
        <v>W05R01.ribd25</v>
      </c>
      <c r="M52" s="4" t="str">
        <f t="shared" si="0"/>
        <v>W05R01</v>
      </c>
      <c r="N52" s="4" t="str">
        <f t="shared" si="1"/>
        <v>W05R01</v>
      </c>
    </row>
    <row r="53" spans="12:14" x14ac:dyDescent="0.3">
      <c r="L53" s="4" t="str">
        <f>TRIM(RIGHT(SUBSTITUTE(TRIM(RIGHT(SUBSTITUTE(Candidate!B53,"/",REPT(" ",100)),100)),"\",REPT(" ",100)),100))</f>
        <v>W05R02.ribd25</v>
      </c>
      <c r="M53" s="4" t="str">
        <f t="shared" si="0"/>
        <v>W05R02</v>
      </c>
      <c r="N53" s="4" t="str">
        <f t="shared" si="1"/>
        <v>W05R02</v>
      </c>
    </row>
    <row r="54" spans="12:14" x14ac:dyDescent="0.3">
      <c r="L54" s="4" t="str">
        <f>TRIM(RIGHT(SUBSTITUTE(TRIM(RIGHT(SUBSTITUTE(Candidate!B54,"/",REPT(" ",100)),100)),"\",REPT(" ",100)),100))</f>
        <v>W05R03.ribd25</v>
      </c>
      <c r="M54" s="4" t="str">
        <f t="shared" si="0"/>
        <v>W05R03</v>
      </c>
      <c r="N54" s="4" t="str">
        <f t="shared" si="1"/>
        <v>W05R03</v>
      </c>
    </row>
    <row r="55" spans="12:14" x14ac:dyDescent="0.3">
      <c r="L55" s="4" t="str">
        <f>TRIM(RIGHT(SUBSTITUTE(TRIM(RIGHT(SUBSTITUTE(Candidate!B55,"/",REPT(" ",100)),100)),"\",REPT(" ",100)),100))</f>
        <v>W05R04.ribd25</v>
      </c>
      <c r="M55" s="4" t="str">
        <f t="shared" si="0"/>
        <v>W05R04</v>
      </c>
      <c r="N55" s="4" t="str">
        <f t="shared" si="1"/>
        <v>W05R04</v>
      </c>
    </row>
    <row r="56" spans="12:14" x14ac:dyDescent="0.3">
      <c r="L56" s="4" t="str">
        <f>TRIM(RIGHT(SUBSTITUTE(TRIM(RIGHT(SUBSTITUTE(Candidate!B56,"/",REPT(" ",100)),100)),"\",REPT(" ",100)),100))</f>
        <v>W05R05.ribd25</v>
      </c>
      <c r="M56" s="4" t="str">
        <f t="shared" si="0"/>
        <v>W05R05</v>
      </c>
      <c r="N56" s="4" t="str">
        <f t="shared" si="1"/>
        <v>W05R05</v>
      </c>
    </row>
    <row r="57" spans="12:14" x14ac:dyDescent="0.3">
      <c r="L57" s="4" t="str">
        <f>TRIM(RIGHT(SUBSTITUTE(TRIM(RIGHT(SUBSTITUTE(Candidate!B57,"/",REPT(" ",100)),100)),"\",REPT(" ",100)),100))</f>
        <v>W05R06.ribd25</v>
      </c>
      <c r="M57" s="4" t="str">
        <f t="shared" si="0"/>
        <v>W05R06</v>
      </c>
      <c r="N57" s="4" t="str">
        <f t="shared" si="1"/>
        <v>W05R06</v>
      </c>
    </row>
    <row r="58" spans="12:14" x14ac:dyDescent="0.3">
      <c r="L58" s="4" t="str">
        <f>TRIM(RIGHT(SUBSTITUTE(TRIM(RIGHT(SUBSTITUTE(Candidate!B58,"/",REPT(" ",100)),100)),"\",REPT(" ",100)),100))</f>
        <v>W05R07.ribd25</v>
      </c>
      <c r="M58" s="4" t="str">
        <f t="shared" si="0"/>
        <v>W05R07</v>
      </c>
      <c r="N58" s="4" t="str">
        <f t="shared" si="1"/>
        <v>W05R07</v>
      </c>
    </row>
    <row r="59" spans="12:14" x14ac:dyDescent="0.3">
      <c r="L59" s="4" t="str">
        <f>TRIM(RIGHT(SUBSTITUTE(TRIM(RIGHT(SUBSTITUTE(Candidate!B59,"/",REPT(" ",100)),100)),"\",REPT(" ",100)),100))</f>
        <v>W05R08.ribd25</v>
      </c>
      <c r="M59" s="4" t="str">
        <f t="shared" si="0"/>
        <v>W05R08</v>
      </c>
      <c r="N59" s="4" t="str">
        <f t="shared" si="1"/>
        <v>W05R08</v>
      </c>
    </row>
    <row r="60" spans="12:14" x14ac:dyDescent="0.3">
      <c r="L60" s="4" t="str">
        <f>TRIM(RIGHT(SUBSTITUTE(TRIM(RIGHT(SUBSTITUTE(Candidate!B60,"/",REPT(" ",100)),100)),"\",REPT(" ",100)),100))</f>
        <v>W05R09.ribd25</v>
      </c>
      <c r="M60" s="4" t="str">
        <f t="shared" si="0"/>
        <v>W05R09</v>
      </c>
      <c r="N60" s="4" t="str">
        <f t="shared" si="1"/>
        <v>W05R09</v>
      </c>
    </row>
    <row r="61" spans="12:14" x14ac:dyDescent="0.3">
      <c r="L61" s="4" t="str">
        <f>TRIM(RIGHT(SUBSTITUTE(TRIM(RIGHT(SUBSTITUTE(Candidate!B61,"/",REPT(" ",100)),100)),"\",REPT(" ",100)),100))</f>
        <v>W05R10.ribd25</v>
      </c>
      <c r="M61" s="4" t="str">
        <f t="shared" si="0"/>
        <v>W05R10</v>
      </c>
      <c r="N61" s="4" t="str">
        <f t="shared" si="1"/>
        <v>W05R10</v>
      </c>
    </row>
    <row r="62" spans="12:14" x14ac:dyDescent="0.3">
      <c r="L62" s="4" t="str">
        <f>TRIM(RIGHT(SUBSTITUTE(TRIM(RIGHT(SUBSTITUTE(Candidate!B62,"/",REPT(" ",100)),100)),"\",REPT(" ",100)),100))</f>
        <v>W05R11.ribd25</v>
      </c>
      <c r="M62" s="4" t="str">
        <f t="shared" si="0"/>
        <v>W05R11</v>
      </c>
      <c r="N62" s="4" t="str">
        <f t="shared" si="1"/>
        <v>W05R11</v>
      </c>
    </row>
    <row r="63" spans="12:14" x14ac:dyDescent="0.3">
      <c r="L63" s="4" t="str">
        <f>TRIM(RIGHT(SUBSTITUTE(TRIM(RIGHT(SUBSTITUTE(Candidate!B63,"/",REPT(" ",100)),100)),"\",REPT(" ",100)),100))</f>
        <v>W05R12.ribd25</v>
      </c>
      <c r="M63" s="4" t="str">
        <f t="shared" si="0"/>
        <v>W05R12</v>
      </c>
      <c r="N63" s="4" t="str">
        <f t="shared" si="1"/>
        <v>W05R12</v>
      </c>
    </row>
    <row r="64" spans="12:14" x14ac:dyDescent="0.3">
      <c r="L64" s="4" t="str">
        <f>TRIM(RIGHT(SUBSTITUTE(TRIM(RIGHT(SUBSTITUTE(Candidate!B64,"/",REPT(" ",100)),100)),"\",REPT(" ",100)),100))</f>
        <v>W05R13.ribd25</v>
      </c>
      <c r="M64" s="4" t="str">
        <f t="shared" si="0"/>
        <v>W05R13</v>
      </c>
      <c r="N64" s="4" t="str">
        <f t="shared" si="1"/>
        <v>W05R13</v>
      </c>
    </row>
    <row r="65" spans="12:14" x14ac:dyDescent="0.3">
      <c r="L65" s="4" t="str">
        <f>TRIM(RIGHT(SUBSTITUTE(TRIM(RIGHT(SUBSTITUTE(Candidate!B65,"/",REPT(" ",100)),100)),"\",REPT(" ",100)),100))</f>
        <v>W05R14.ribd25</v>
      </c>
      <c r="M65" s="4" t="str">
        <f t="shared" si="0"/>
        <v>W05R14</v>
      </c>
      <c r="N65" s="4" t="str">
        <f t="shared" si="1"/>
        <v>W05R14</v>
      </c>
    </row>
    <row r="66" spans="12:14" x14ac:dyDescent="0.3">
      <c r="L66" s="4" t="str">
        <f>TRIM(RIGHT(SUBSTITUTE(TRIM(RIGHT(SUBSTITUTE(Candidate!B66,"/",REPT(" ",100)),100)),"\",REPT(" ",100)),100))</f>
        <v>W05R15.ribd25</v>
      </c>
      <c r="M66" s="4" t="str">
        <f t="shared" si="0"/>
        <v>W05R15</v>
      </c>
      <c r="N66" s="4" t="str">
        <f t="shared" si="1"/>
        <v>W05R15</v>
      </c>
    </row>
    <row r="67" spans="12:14" x14ac:dyDescent="0.3">
      <c r="L67" s="4" t="str">
        <f>TRIM(RIGHT(SUBSTITUTE(TRIM(RIGHT(SUBSTITUTE(Candidate!B67,"/",REPT(" ",100)),100)),"\",REPT(" ",100)),100))</f>
        <v>W05R16.ribd25</v>
      </c>
      <c r="M67" s="4" t="str">
        <f t="shared" si="0"/>
        <v>W05R16</v>
      </c>
      <c r="N67" s="4" t="str">
        <f t="shared" si="1"/>
        <v>W05R16</v>
      </c>
    </row>
    <row r="68" spans="12:14" x14ac:dyDescent="0.3">
      <c r="L68" s="4" t="str">
        <f>TRIM(RIGHT(SUBSTITUTE(TRIM(RIGHT(SUBSTITUTE(Candidate!B68,"/",REPT(" ",100)),100)),"\",REPT(" ",100)),100))</f>
        <v>W07R01.ribd25</v>
      </c>
      <c r="M68" s="4" t="str">
        <f t="shared" si="0"/>
        <v>W07R01</v>
      </c>
      <c r="N68" s="4" t="str">
        <f t="shared" si="1"/>
        <v>W07R01</v>
      </c>
    </row>
    <row r="69" spans="12:14" x14ac:dyDescent="0.3">
      <c r="L69" s="4" t="str">
        <f>TRIM(RIGHT(SUBSTITUTE(TRIM(RIGHT(SUBSTITUTE(Candidate!B69,"/",REPT(" ",100)),100)),"\",REPT(" ",100)),100))</f>
        <v>W07R02.ribd25</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W07R03.ribd25</v>
      </c>
      <c r="M70" s="4" t="str">
        <f t="shared" si="2"/>
        <v>W07R03</v>
      </c>
      <c r="N70" s="4" t="str">
        <f t="shared" si="3"/>
        <v>W07R03</v>
      </c>
    </row>
    <row r="71" spans="12:14" x14ac:dyDescent="0.3">
      <c r="L71" s="4" t="str">
        <f>TRIM(RIGHT(SUBSTITUTE(TRIM(RIGHT(SUBSTITUTE(Candidate!B71,"/",REPT(" ",100)),100)),"\",REPT(" ",100)),100))</f>
        <v>W07R04.ribd25</v>
      </c>
      <c r="M71" s="4" t="str">
        <f t="shared" si="2"/>
        <v>W07R04</v>
      </c>
      <c r="N71" s="4" t="str">
        <f t="shared" si="3"/>
        <v>W07R04</v>
      </c>
    </row>
    <row r="72" spans="12:14" x14ac:dyDescent="0.3">
      <c r="L72" s="4" t="str">
        <f>TRIM(RIGHT(SUBSTITUTE(TRIM(RIGHT(SUBSTITUTE(Candidate!B72,"/",REPT(" ",100)),100)),"\",REPT(" ",100)),100))</f>
        <v>W07R05.ribd25</v>
      </c>
      <c r="M72" s="4" t="str">
        <f t="shared" si="2"/>
        <v>W07R05</v>
      </c>
      <c r="N72" s="4" t="str">
        <f t="shared" si="3"/>
        <v>W07R05</v>
      </c>
    </row>
    <row r="73" spans="12:14" x14ac:dyDescent="0.3">
      <c r="L73" s="4" t="str">
        <f>TRIM(RIGHT(SUBSTITUTE(TRIM(RIGHT(SUBSTITUTE(Candidate!B73,"/",REPT(" ",100)),100)),"\",REPT(" ",100)),100))</f>
        <v>W07R06.ribd25</v>
      </c>
      <c r="M73" s="4" t="str">
        <f t="shared" si="2"/>
        <v>W07R06</v>
      </c>
      <c r="N73" s="4" t="str">
        <f t="shared" si="3"/>
        <v>W07R06</v>
      </c>
    </row>
    <row r="74" spans="12:14" x14ac:dyDescent="0.3">
      <c r="L74" s="4" t="str">
        <f>TRIM(RIGHT(SUBSTITUTE(TRIM(RIGHT(SUBSTITUTE(Candidate!B74,"/",REPT(" ",100)),100)),"\",REPT(" ",100)),100))</f>
        <v>W07R07.ribd25</v>
      </c>
      <c r="M74" s="4" t="str">
        <f t="shared" si="2"/>
        <v>W07R07</v>
      </c>
      <c r="N74" s="4" t="str">
        <f t="shared" si="3"/>
        <v>W07R07</v>
      </c>
    </row>
    <row r="75" spans="12:14" x14ac:dyDescent="0.3">
      <c r="L75" s="4" t="str">
        <f>TRIM(RIGHT(SUBSTITUTE(TRIM(RIGHT(SUBSTITUTE(Candidate!B75,"/",REPT(" ",100)),100)),"\",REPT(" ",100)),100))</f>
        <v>W07R08.ribd25</v>
      </c>
      <c r="M75" s="4" t="str">
        <f t="shared" si="2"/>
        <v>W07R08</v>
      </c>
      <c r="N75" s="4" t="str">
        <f t="shared" si="3"/>
        <v>W07R08</v>
      </c>
    </row>
    <row r="76" spans="12:14" x14ac:dyDescent="0.3">
      <c r="L76" s="4" t="str">
        <f>TRIM(RIGHT(SUBSTITUTE(TRIM(RIGHT(SUBSTITUTE(Candidate!B76,"/",REPT(" ",100)),100)),"\",REPT(" ",100)),100))</f>
        <v>W07R09.ribd25</v>
      </c>
      <c r="M76" s="4" t="str">
        <f t="shared" si="2"/>
        <v>W07R09</v>
      </c>
      <c r="N76" s="4" t="str">
        <f t="shared" si="3"/>
        <v>W07R09</v>
      </c>
    </row>
    <row r="77" spans="12:14" x14ac:dyDescent="0.3">
      <c r="L77" s="4" t="str">
        <f>TRIM(RIGHT(SUBSTITUTE(TRIM(RIGHT(SUBSTITUTE(Candidate!B77,"/",REPT(" ",100)),100)),"\",REPT(" ",100)),100))</f>
        <v>W07R10.ribd25</v>
      </c>
      <c r="M77" s="4" t="str">
        <f t="shared" si="2"/>
        <v>W07R10</v>
      </c>
      <c r="N77" s="4" t="str">
        <f t="shared" si="3"/>
        <v>W07R10</v>
      </c>
    </row>
    <row r="78" spans="12:14" x14ac:dyDescent="0.3">
      <c r="L78" s="4" t="str">
        <f>TRIM(RIGHT(SUBSTITUTE(TRIM(RIGHT(SUBSTITUTE(Candidate!B78,"/",REPT(" ",100)),100)),"\",REPT(" ",100)),100))</f>
        <v>W07R11.ribd25</v>
      </c>
      <c r="M78" s="4" t="str">
        <f t="shared" si="2"/>
        <v>W07R11</v>
      </c>
      <c r="N78" s="4" t="str">
        <f t="shared" si="3"/>
        <v>W07R11</v>
      </c>
    </row>
    <row r="79" spans="12:14" x14ac:dyDescent="0.3">
      <c r="L79" s="4" t="str">
        <f>TRIM(RIGHT(SUBSTITUTE(TRIM(RIGHT(SUBSTITUTE(Candidate!B79,"/",REPT(" ",100)),100)),"\",REPT(" ",100)),100))</f>
        <v>W07R12.ribd25</v>
      </c>
      <c r="M79" s="4" t="str">
        <f t="shared" si="2"/>
        <v>W07R12</v>
      </c>
      <c r="N79" s="4" t="str">
        <f t="shared" si="3"/>
        <v>W07R12</v>
      </c>
    </row>
    <row r="80" spans="12:14" x14ac:dyDescent="0.3">
      <c r="L80" s="4" t="str">
        <f>TRIM(RIGHT(SUBSTITUTE(TRIM(RIGHT(SUBSTITUTE(Candidate!B80,"/",REPT(" ",100)),100)),"\",REPT(" ",100)),100))</f>
        <v>W07R13.ribd25</v>
      </c>
      <c r="M80" s="4" t="str">
        <f t="shared" si="2"/>
        <v>W07R13</v>
      </c>
      <c r="N80" s="4" t="str">
        <f t="shared" si="3"/>
        <v>W07R13</v>
      </c>
    </row>
    <row r="81" spans="12:14" x14ac:dyDescent="0.3">
      <c r="L81" s="4" t="str">
        <f>TRIM(RIGHT(SUBSTITUTE(TRIM(RIGHT(SUBSTITUTE(Candidate!B81,"/",REPT(" ",100)),100)),"\",REPT(" ",100)),100))</f>
        <v>W07R14.ribd25</v>
      </c>
      <c r="M81" s="4" t="str">
        <f t="shared" si="2"/>
        <v>W07R14</v>
      </c>
      <c r="N81" s="4" t="str">
        <f t="shared" si="3"/>
        <v>W07R14</v>
      </c>
    </row>
    <row r="82" spans="12:14" x14ac:dyDescent="0.3">
      <c r="L82" s="4" t="str">
        <f>TRIM(RIGHT(SUBSTITUTE(TRIM(RIGHT(SUBSTITUTE(Candidate!B82,"/",REPT(" ",100)),100)),"\",REPT(" ",100)),100))</f>
        <v>W07R15.ribd25</v>
      </c>
      <c r="M82" s="4" t="str">
        <f t="shared" si="2"/>
        <v>W07R15</v>
      </c>
      <c r="N82" s="4" t="str">
        <f t="shared" si="3"/>
        <v>W07R15</v>
      </c>
    </row>
    <row r="83" spans="12:14" x14ac:dyDescent="0.3">
      <c r="L83" s="4" t="str">
        <f>TRIM(RIGHT(SUBSTITUTE(TRIM(RIGHT(SUBSTITUTE(Candidate!B83,"/",REPT(" ",100)),100)),"\",REPT(" ",100)),100))</f>
        <v>W07R16.ribd25</v>
      </c>
      <c r="M83" s="4" t="str">
        <f t="shared" si="2"/>
        <v>W07R16</v>
      </c>
      <c r="N83" s="4" t="str">
        <f t="shared" si="3"/>
        <v>W07R16</v>
      </c>
    </row>
    <row r="84" spans="12:14" x14ac:dyDescent="0.3">
      <c r="L84" s="4" t="str">
        <f>TRIM(RIGHT(SUBSTITUTE(TRIM(RIGHT(SUBSTITUTE(Candidate!B84,"/",REPT(" ",100)),100)),"\",REPT(" ",100)),100))</f>
        <v>W07R17.ribd25</v>
      </c>
      <c r="M84" s="4" t="str">
        <f t="shared" si="2"/>
        <v>W07R17</v>
      </c>
      <c r="N84" s="4" t="str">
        <f t="shared" si="3"/>
        <v>W07R17</v>
      </c>
    </row>
    <row r="85" spans="12:14" x14ac:dyDescent="0.3">
      <c r="L85" s="4" t="str">
        <f>TRIM(RIGHT(SUBSTITUTE(TRIM(RIGHT(SUBSTITUTE(Candidate!B85,"/",REPT(" ",100)),100)),"\",REPT(" ",100)),100))</f>
        <v>W07R18.ribd25</v>
      </c>
      <c r="M85" s="4" t="str">
        <f t="shared" si="2"/>
        <v>W07R18</v>
      </c>
      <c r="N85" s="4" t="str">
        <f t="shared" si="3"/>
        <v>W07R18</v>
      </c>
    </row>
    <row r="86" spans="12:14" x14ac:dyDescent="0.3">
      <c r="L86" s="4" t="str">
        <f>TRIM(RIGHT(SUBSTITUTE(TRIM(RIGHT(SUBSTITUTE(Candidate!B86,"/",REPT(" ",100)),100)),"\",REPT(" ",100)),100))</f>
        <v>W07R19.ribd25</v>
      </c>
      <c r="M86" s="4" t="str">
        <f t="shared" si="2"/>
        <v>W07R19</v>
      </c>
      <c r="N86" s="4" t="str">
        <f t="shared" si="3"/>
        <v>W07R19</v>
      </c>
    </row>
    <row r="87" spans="12:14" x14ac:dyDescent="0.3">
      <c r="L87" s="4" t="str">
        <f>TRIM(RIGHT(SUBSTITUTE(TRIM(RIGHT(SUBSTITUTE(Candidate!B87,"/",REPT(" ",100)),100)),"\",REPT(" ",100)),100))</f>
        <v>W07R20.ribd25</v>
      </c>
      <c r="M87" s="4" t="str">
        <f t="shared" si="2"/>
        <v>W07R20</v>
      </c>
      <c r="N87" s="4" t="str">
        <f t="shared" si="3"/>
        <v>W07R20</v>
      </c>
    </row>
    <row r="88" spans="12:14" x14ac:dyDescent="0.3">
      <c r="L88" s="4" t="str">
        <f>TRIM(RIGHT(SUBSTITUTE(TRIM(RIGHT(SUBSTITUTE(Candidate!B88,"/",REPT(" ",100)),100)),"\",REPT(" ",100)),100))</f>
        <v>W08R01.ribd25</v>
      </c>
      <c r="M88" s="4" t="str">
        <f t="shared" si="2"/>
        <v>W08R01</v>
      </c>
      <c r="N88" s="4" t="str">
        <f t="shared" si="3"/>
        <v>W08R01</v>
      </c>
    </row>
    <row r="89" spans="12:14" x14ac:dyDescent="0.3">
      <c r="L89" s="4" t="str">
        <f>TRIM(RIGHT(SUBSTITUTE(TRIM(RIGHT(SUBSTITUTE(Candidate!B89,"/",REPT(" ",100)),100)),"\",REPT(" ",100)),100))</f>
        <v>W08R02.ribd25</v>
      </c>
      <c r="M89" s="4" t="str">
        <f t="shared" si="2"/>
        <v>W08R02</v>
      </c>
      <c r="N89" s="4" t="str">
        <f t="shared" si="3"/>
        <v>W08R02</v>
      </c>
    </row>
    <row r="90" spans="12:14" x14ac:dyDescent="0.3">
      <c r="L90" s="4" t="str">
        <f>TRIM(RIGHT(SUBSTITUTE(TRIM(RIGHT(SUBSTITUTE(Candidate!B90,"/",REPT(" ",100)),100)),"\",REPT(" ",100)),100))</f>
        <v>W08R03.ribd25</v>
      </c>
      <c r="M90" s="4" t="str">
        <f t="shared" si="2"/>
        <v>W08R03</v>
      </c>
      <c r="N90" s="4" t="str">
        <f t="shared" si="3"/>
        <v>W08R03</v>
      </c>
    </row>
    <row r="91" spans="12:14" x14ac:dyDescent="0.3">
      <c r="L91" s="4" t="str">
        <f>TRIM(RIGHT(SUBSTITUTE(TRIM(RIGHT(SUBSTITUTE(Candidate!B91,"/",REPT(" ",100)),100)),"\",REPT(" ",100)),100))</f>
        <v>W08R04.ribd25</v>
      </c>
      <c r="M91" s="4" t="str">
        <f t="shared" si="2"/>
        <v>W08R04</v>
      </c>
      <c r="N91" s="4" t="str">
        <f t="shared" si="3"/>
        <v>W08R04</v>
      </c>
    </row>
    <row r="92" spans="12:14" x14ac:dyDescent="0.3">
      <c r="L92" s="4" t="str">
        <f>TRIM(RIGHT(SUBSTITUTE(TRIM(RIGHT(SUBSTITUTE(Candidate!B92,"/",REPT(" ",100)),100)),"\",REPT(" ",100)),100))</f>
        <v>W08R05.ribd25</v>
      </c>
      <c r="M92" s="4" t="str">
        <f t="shared" si="2"/>
        <v>W08R05</v>
      </c>
      <c r="N92" s="4" t="str">
        <f t="shared" si="3"/>
        <v>W08R05</v>
      </c>
    </row>
    <row r="93" spans="12:14" x14ac:dyDescent="0.3">
      <c r="L93" s="4" t="str">
        <f>TRIM(RIGHT(SUBSTITUTE(TRIM(RIGHT(SUBSTITUTE(Candidate!B93,"/",REPT(" ",100)),100)),"\",REPT(" ",100)),100))</f>
        <v>W08R06.ribd25</v>
      </c>
      <c r="M93" s="4" t="str">
        <f t="shared" si="2"/>
        <v>W08R06</v>
      </c>
      <c r="N93" s="4" t="str">
        <f t="shared" si="3"/>
        <v>W08R06</v>
      </c>
    </row>
    <row r="94" spans="12:14" x14ac:dyDescent="0.3">
      <c r="L94" s="4" t="str">
        <f>TRIM(RIGHT(SUBSTITUTE(TRIM(RIGHT(SUBSTITUTE(Candidate!B94,"/",REPT(" ",100)),100)),"\",REPT(" ",100)),100))</f>
        <v>W08R07.ribd25</v>
      </c>
      <c r="M94" s="4" t="str">
        <f t="shared" si="2"/>
        <v>W08R07</v>
      </c>
      <c r="N94" s="4" t="str">
        <f t="shared" si="3"/>
        <v>W08R07</v>
      </c>
    </row>
    <row r="95" spans="12:14" x14ac:dyDescent="0.3">
      <c r="L95" s="4" t="str">
        <f>TRIM(RIGHT(SUBSTITUTE(TRIM(RIGHT(SUBSTITUTE(Candidate!B95,"/",REPT(" ",100)),100)),"\",REPT(" ",100)),100))</f>
        <v>W08R08.ribd25</v>
      </c>
      <c r="M95" s="4" t="str">
        <f t="shared" si="2"/>
        <v>W08R08</v>
      </c>
      <c r="N95" s="4" t="str">
        <f t="shared" si="3"/>
        <v>W08R08</v>
      </c>
    </row>
    <row r="96" spans="12:14" x14ac:dyDescent="0.3">
      <c r="L96" s="4" t="str">
        <f>TRIM(RIGHT(SUBSTITUTE(TRIM(RIGHT(SUBSTITUTE(Candidate!B96,"/",REPT(" ",100)),100)),"\",REPT(" ",100)),100))</f>
        <v>W08R09.ribd25</v>
      </c>
      <c r="M96" s="4" t="str">
        <f t="shared" si="2"/>
        <v>W08R09</v>
      </c>
      <c r="N96" s="4" t="str">
        <f t="shared" si="3"/>
        <v>W08R09</v>
      </c>
    </row>
    <row r="97" spans="12:14" x14ac:dyDescent="0.3">
      <c r="L97" s="4" t="str">
        <f>TRIM(RIGHT(SUBSTITUTE(TRIM(RIGHT(SUBSTITUTE(Candidate!B97,"/",REPT(" ",100)),100)),"\",REPT(" ",100)),100))</f>
        <v>W08R10.ribd25</v>
      </c>
      <c r="M97" s="4" t="str">
        <f t="shared" si="2"/>
        <v>W08R10</v>
      </c>
      <c r="N97" s="4" t="str">
        <f t="shared" si="3"/>
        <v>W08R10</v>
      </c>
    </row>
    <row r="98" spans="12:14" x14ac:dyDescent="0.3">
      <c r="L98" s="4" t="str">
        <f>TRIM(RIGHT(SUBSTITUTE(TRIM(RIGHT(SUBSTITUTE(Candidate!B98,"/",REPT(" ",100)),100)),"\",REPT(" ",100)),100))</f>
        <v>W09R01.ribd25</v>
      </c>
      <c r="M98" s="4" t="str">
        <f t="shared" si="2"/>
        <v>W09R01</v>
      </c>
      <c r="N98" s="4" t="str">
        <f t="shared" si="3"/>
        <v>W09R01</v>
      </c>
    </row>
    <row r="99" spans="12:14" x14ac:dyDescent="0.3">
      <c r="L99" s="4" t="str">
        <f>TRIM(RIGHT(SUBSTITUTE(TRIM(RIGHT(SUBSTITUTE(Candidate!B99,"/",REPT(" ",100)),100)),"\",REPT(" ",100)),100))</f>
        <v>W09R02.ribd25</v>
      </c>
      <c r="M99" s="4" t="str">
        <f t="shared" si="2"/>
        <v>W09R02</v>
      </c>
      <c r="N99" s="4" t="str">
        <f t="shared" si="3"/>
        <v>W09R02</v>
      </c>
    </row>
    <row r="100" spans="12:14" x14ac:dyDescent="0.3">
      <c r="L100" s="4" t="str">
        <f>TRIM(RIGHT(SUBSTITUTE(TRIM(RIGHT(SUBSTITUTE(Candidate!B100,"/",REPT(" ",100)),100)),"\",REPT(" ",100)),100))</f>
        <v>W09R02.ribd25</v>
      </c>
      <c r="M100" s="4" t="str">
        <f t="shared" si="2"/>
        <v>W09R02</v>
      </c>
      <c r="N100" s="4" t="str">
        <f t="shared" si="3"/>
        <v>W09R02</v>
      </c>
    </row>
    <row r="101" spans="12:14" x14ac:dyDescent="0.3">
      <c r="L101" s="4" t="str">
        <f>TRIM(RIGHT(SUBSTITUTE(TRIM(RIGHT(SUBSTITUTE(Candidate!B101,"/",REPT(" ",100)),100)),"\",REPT(" ",100)),100))</f>
        <v>W09R02.ribd25</v>
      </c>
      <c r="M101" s="4" t="str">
        <f t="shared" si="2"/>
        <v>W09R02</v>
      </c>
      <c r="N101" s="4" t="str">
        <f t="shared" si="3"/>
        <v>W09R02</v>
      </c>
    </row>
    <row r="102" spans="12:14" x14ac:dyDescent="0.3">
      <c r="L102" s="4" t="str">
        <f>TRIM(RIGHT(SUBSTITUTE(TRIM(RIGHT(SUBSTITUTE(Candidate!B102,"/",REPT(" ",100)),100)),"\",REPT(" ",100)),100))</f>
        <v>W09R02.ribd25</v>
      </c>
      <c r="M102" s="4" t="str">
        <f t="shared" si="2"/>
        <v>W09R02</v>
      </c>
      <c r="N102" s="4" t="str">
        <f t="shared" si="3"/>
        <v>W09R02</v>
      </c>
    </row>
    <row r="103" spans="12:14" x14ac:dyDescent="0.3">
      <c r="L103" s="4" t="str">
        <f>TRIM(RIGHT(SUBSTITUTE(TRIM(RIGHT(SUBSTITUTE(Candidate!B103,"/",REPT(" ",100)),100)),"\",REPT(" ",100)),100))</f>
        <v>W09R02.ribd25</v>
      </c>
      <c r="M103" s="4" t="str">
        <f t="shared" si="2"/>
        <v>W09R02</v>
      </c>
      <c r="N103" s="4" t="str">
        <f t="shared" si="3"/>
        <v>W09R02</v>
      </c>
    </row>
    <row r="104" spans="12:14" x14ac:dyDescent="0.3">
      <c r="L104" s="4" t="str">
        <f>TRIM(RIGHT(SUBSTITUTE(TRIM(RIGHT(SUBSTITUTE(Candidate!B104,"/",REPT(" ",100)),100)),"\",REPT(" ",100)),100))</f>
        <v>W09R06.ribd25</v>
      </c>
      <c r="M104" s="4" t="str">
        <f t="shared" si="2"/>
        <v>W09R06</v>
      </c>
      <c r="N104" s="4" t="str">
        <f t="shared" si="3"/>
        <v>W09R06</v>
      </c>
    </row>
    <row r="105" spans="12:14" x14ac:dyDescent="0.3">
      <c r="L105" s="4" t="str">
        <f>TRIM(RIGHT(SUBSTITUTE(TRIM(RIGHT(SUBSTITUTE(Candidate!B105,"/",REPT(" ",100)),100)),"\",REPT(" ",100)),100))</f>
        <v>W09R07.ribd25</v>
      </c>
      <c r="M105" s="4" t="str">
        <f>TRIM(LEFT(SUBSTITUTE(L105,".",REPT(" ",100)),100))</f>
        <v>W09R07</v>
      </c>
      <c r="N105" s="4" t="str">
        <f t="shared" si="3"/>
        <v>W09R07</v>
      </c>
    </row>
    <row r="106" spans="12:14" x14ac:dyDescent="0.3">
      <c r="L106" s="4" t="str">
        <f>TRIM(RIGHT(SUBSTITUTE(TRIM(RIGHT(SUBSTITUTE(Candidate!B106,"/",REPT(" ",100)),100)),"\",REPT(" ",100)),100))</f>
        <v>W09R07.ribd25</v>
      </c>
      <c r="M106" s="4" t="str">
        <f t="shared" si="2"/>
        <v>W09R07</v>
      </c>
      <c r="N106" s="4" t="str">
        <f t="shared" si="3"/>
        <v>W09R07</v>
      </c>
    </row>
    <row r="107" spans="12:14" x14ac:dyDescent="0.3">
      <c r="L107" s="4" t="str">
        <f>TRIM(RIGHT(SUBSTITUTE(TRIM(RIGHT(SUBSTITUTE(Candidate!B107,"/",REPT(" ",100)),100)),"\",REPT(" ",100)),100))</f>
        <v>W09R07.ribd25</v>
      </c>
      <c r="M107" s="4" t="str">
        <f t="shared" si="2"/>
        <v>W09R07</v>
      </c>
      <c r="N107" s="4" t="str">
        <f t="shared" si="3"/>
        <v>W09R07</v>
      </c>
    </row>
    <row r="108" spans="12:14" x14ac:dyDescent="0.3">
      <c r="L108" s="4" t="str">
        <f>TRIM(RIGHT(SUBSTITUTE(TRIM(RIGHT(SUBSTITUTE(Candidate!B108,"/",REPT(" ",100)),100)),"\",REPT(" ",100)),100))</f>
        <v>W09R07.ribd25</v>
      </c>
      <c r="M108" s="4" t="str">
        <f t="shared" si="2"/>
        <v>W09R07</v>
      </c>
      <c r="N108" s="4" t="str">
        <f t="shared" si="3"/>
        <v>W09R07</v>
      </c>
    </row>
    <row r="109" spans="12:14" x14ac:dyDescent="0.3">
      <c r="L109" s="4" t="str">
        <f>TRIM(RIGHT(SUBSTITUTE(TRIM(RIGHT(SUBSTITUTE(Candidate!B109,"/",REPT(" ",100)),100)),"\",REPT(" ",100)),100))</f>
        <v>W09R07.ribd25</v>
      </c>
      <c r="M109" s="4" t="str">
        <f t="shared" si="2"/>
        <v>W09R07</v>
      </c>
      <c r="N109" s="4" t="str">
        <f t="shared" si="3"/>
        <v>W09R07</v>
      </c>
    </row>
    <row r="110" spans="12:14" x14ac:dyDescent="0.3">
      <c r="L110" s="4" t="str">
        <f>TRIM(RIGHT(SUBSTITUTE(TRIM(RIGHT(SUBSTITUTE(Candidate!B110,"/",REPT(" ",100)),100)),"\",REPT(" ",100)),100))</f>
        <v>W12R02.ribd25</v>
      </c>
      <c r="M110" s="4" t="str">
        <f t="shared" si="2"/>
        <v>W12R02</v>
      </c>
      <c r="N110" s="4" t="str">
        <f t="shared" si="3"/>
        <v>W12R02</v>
      </c>
    </row>
    <row r="111" spans="12:14" x14ac:dyDescent="0.3">
      <c r="L111" s="4" t="str">
        <f>TRIM(RIGHT(SUBSTITUTE(TRIM(RIGHT(SUBSTITUTE(Candidate!B111,"/",REPT(" ",100)),100)),"\",REPT(" ",100)),100))</f>
        <v>W12R03.ribd25</v>
      </c>
      <c r="M111" s="4" t="str">
        <f t="shared" si="2"/>
        <v>W12R03</v>
      </c>
      <c r="N111" s="4" t="str">
        <f t="shared" si="3"/>
        <v>W12R03</v>
      </c>
    </row>
    <row r="112" spans="12:14" x14ac:dyDescent="0.3">
      <c r="L112" s="4" t="str">
        <f>TRIM(RIGHT(SUBSTITUTE(TRIM(RIGHT(SUBSTITUTE(Candidate!B112,"/",REPT(" ",100)),100)),"\",REPT(" ",100)),100))</f>
        <v>W12R04.ribd25</v>
      </c>
      <c r="M112" s="4" t="str">
        <f t="shared" si="2"/>
        <v>W12R04</v>
      </c>
      <c r="N112" s="4" t="str">
        <f t="shared" si="3"/>
        <v>W12R04</v>
      </c>
    </row>
    <row r="113" spans="12:14" x14ac:dyDescent="0.3">
      <c r="L113" s="4" t="str">
        <f>TRIM(RIGHT(SUBSTITUTE(TRIM(RIGHT(SUBSTITUTE(Candidate!B113,"/",REPT(" ",100)),100)),"\",REPT(" ",100)),100))</f>
        <v>W12R05.ribd25</v>
      </c>
      <c r="M113" s="4" t="str">
        <f t="shared" si="2"/>
        <v>W12R05</v>
      </c>
      <c r="N113" s="4" t="str">
        <f t="shared" si="3"/>
        <v>W12R05</v>
      </c>
    </row>
    <row r="114" spans="12:14" x14ac:dyDescent="0.3">
      <c r="L114" s="4" t="str">
        <f>TRIM(RIGHT(SUBSTITUTE(TRIM(RIGHT(SUBSTITUTE(Candidate!B114,"/",REPT(" ",100)),100)),"\",REPT(" ",100)),100))</f>
        <v>W12R06.ribd25</v>
      </c>
      <c r="M114" s="4" t="str">
        <f t="shared" si="2"/>
        <v>W12R06</v>
      </c>
      <c r="N114" s="4" t="str">
        <f t="shared" si="3"/>
        <v>W12R06</v>
      </c>
    </row>
    <row r="115" spans="12:14" x14ac:dyDescent="0.3">
      <c r="L115" s="4" t="str">
        <f>TRIM(RIGHT(SUBSTITUTE(TRIM(RIGHT(SUBSTITUTE(Candidate!B115,"/",REPT(" ",100)),100)),"\",REPT(" ",100)),100))</f>
        <v>W12R07.ribd25</v>
      </c>
      <c r="M115" s="4" t="str">
        <f t="shared" si="2"/>
        <v>W12R07</v>
      </c>
      <c r="N115" s="4" t="str">
        <f t="shared" si="3"/>
        <v>W12R07</v>
      </c>
    </row>
    <row r="116" spans="12:14" x14ac:dyDescent="0.3">
      <c r="L116" s="4" t="str">
        <f>TRIM(RIGHT(SUBSTITUTE(TRIM(RIGHT(SUBSTITUTE(Candidate!B116,"/",REPT(" ",100)),100)),"\",REPT(" ",100)),100))</f>
        <v>W12R08.ribd25</v>
      </c>
      <c r="M116" s="4" t="str">
        <f t="shared" si="2"/>
        <v>W12R08</v>
      </c>
      <c r="N116" s="4" t="str">
        <f t="shared" si="3"/>
        <v>W12R08</v>
      </c>
    </row>
    <row r="117" spans="12:14" x14ac:dyDescent="0.3">
      <c r="L117" s="4" t="str">
        <f>TRIM(RIGHT(SUBSTITUTE(TRIM(RIGHT(SUBSTITUTE(Candidate!B117,"/",REPT(" ",100)),100)),"\",REPT(" ",100)),100))</f>
        <v>W12R09.ribd25</v>
      </c>
      <c r="M117" s="4" t="str">
        <f t="shared" si="2"/>
        <v>W12R09</v>
      </c>
      <c r="N117" s="4" t="str">
        <f t="shared" si="3"/>
        <v>W12R09</v>
      </c>
    </row>
    <row r="118" spans="12:14" x14ac:dyDescent="0.3">
      <c r="L118" s="4" t="str">
        <f>TRIM(RIGHT(SUBSTITUTE(TRIM(RIGHT(SUBSTITUTE(Candidate!B118,"/",REPT(" ",100)),100)),"\",REPT(" ",100)),100))</f>
        <v>W12R10.ribd25</v>
      </c>
      <c r="M118" s="4" t="str">
        <f t="shared" si="2"/>
        <v>W12R10</v>
      </c>
      <c r="N118" s="4" t="str">
        <f t="shared" si="3"/>
        <v>W12R10</v>
      </c>
    </row>
    <row r="119" spans="12:14" x14ac:dyDescent="0.3">
      <c r="L119" s="4" t="str">
        <f>TRIM(RIGHT(SUBSTITUTE(TRIM(RIGHT(SUBSTITUTE(Candidate!B119,"/",REPT(" ",100)),100)),"\",REPT(" ",100)),100))</f>
        <v>W13R03.ribd25</v>
      </c>
      <c r="M119" s="4" t="str">
        <f t="shared" si="2"/>
        <v>W13R03</v>
      </c>
      <c r="N119" s="4" t="str">
        <f t="shared" si="3"/>
        <v>W13R03</v>
      </c>
    </row>
    <row r="120" spans="12:14" x14ac:dyDescent="0.3">
      <c r="L120" s="4" t="str">
        <f>TRIM(RIGHT(SUBSTITUTE(TRIM(RIGHT(SUBSTITUTE(Candidate!B120,"/",REPT(" ",100)),100)),"\",REPT(" ",100)),100))</f>
        <v>W13R04.ribd25</v>
      </c>
      <c r="M120" s="4" t="str">
        <f t="shared" si="2"/>
        <v>W13R04</v>
      </c>
      <c r="N120" s="4" t="str">
        <f t="shared" si="3"/>
        <v>W13R04</v>
      </c>
    </row>
    <row r="121" spans="12:14" x14ac:dyDescent="0.3">
      <c r="L121" s="4" t="str">
        <f>TRIM(RIGHT(SUBSTITUTE(TRIM(RIGHT(SUBSTITUTE(Candidate!B121,"/",REPT(" ",100)),100)),"\",REPT(" ",100)),100))</f>
        <v>W13R07.ribd25</v>
      </c>
      <c r="M121" s="4" t="str">
        <f t="shared" si="2"/>
        <v>W13R07</v>
      </c>
      <c r="N121" s="4" t="str">
        <f t="shared" si="3"/>
        <v>W13R07</v>
      </c>
    </row>
    <row r="122" spans="12:14" x14ac:dyDescent="0.3">
      <c r="L122" s="4" t="str">
        <f>TRIM(RIGHT(SUBSTITUTE(TRIM(RIGHT(SUBSTITUTE(Candidate!B122,"/",REPT(" ",100)),100)),"\",REPT(" ",100)),100))</f>
        <v>W13R08.ribd25</v>
      </c>
      <c r="M122" s="4" t="str">
        <f t="shared" si="2"/>
        <v>W13R08</v>
      </c>
      <c r="N122" s="4" t="str">
        <f t="shared" si="3"/>
        <v>W13R08</v>
      </c>
    </row>
    <row r="123" spans="12:14" x14ac:dyDescent="0.3">
      <c r="L123" s="4" t="str">
        <f>TRIM(RIGHT(SUBSTITUTE(TRIM(RIGHT(SUBSTITUTE(Candidate!B123,"/",REPT(" ",100)),100)),"\",REPT(" ",100)),100))</f>
        <v>W13R09.ribd25</v>
      </c>
      <c r="M123" s="4" t="str">
        <f t="shared" si="2"/>
        <v>W13R09</v>
      </c>
      <c r="N123" s="4" t="str">
        <f t="shared" si="3"/>
        <v>W13R09</v>
      </c>
    </row>
    <row r="124" spans="12:14" x14ac:dyDescent="0.3">
      <c r="L124" s="4" t="str">
        <f>TRIM(RIGHT(SUBSTITUTE(TRIM(RIGHT(SUBSTITUTE(Candidate!B124,"/",REPT(" ",100)),100)),"\",REPT(" ",100)),100))</f>
        <v>W13R10.ribd25</v>
      </c>
      <c r="M124" s="4" t="str">
        <f t="shared" si="2"/>
        <v>W13R10</v>
      </c>
      <c r="N124" s="4" t="str">
        <f t="shared" si="3"/>
        <v>W13R10</v>
      </c>
    </row>
    <row r="125" spans="12:14" x14ac:dyDescent="0.3">
      <c r="L125" s="4" t="str">
        <f>TRIM(RIGHT(SUBSTITUTE(TRIM(RIGHT(SUBSTITUTE(Candidate!B125,"/",REPT(" ",100)),100)),"\",REPT(" ",100)),100))</f>
        <v>W14R01.ribd25</v>
      </c>
      <c r="M125" s="4" t="str">
        <f t="shared" si="2"/>
        <v>W14R01</v>
      </c>
      <c r="N125" s="4" t="str">
        <f t="shared" si="3"/>
        <v>W14R01</v>
      </c>
    </row>
    <row r="126" spans="12:14" x14ac:dyDescent="0.3">
      <c r="L126" s="4" t="str">
        <f>TRIM(RIGHT(SUBSTITUTE(TRIM(RIGHT(SUBSTITUTE(Candidate!B126,"/",REPT(" ",100)),100)),"\",REPT(" ",100)),100))</f>
        <v>W14R02.ribd25</v>
      </c>
      <c r="M126" s="4" t="str">
        <f t="shared" si="2"/>
        <v>W14R02</v>
      </c>
      <c r="N126" s="4" t="str">
        <f t="shared" si="3"/>
        <v>W14R02</v>
      </c>
    </row>
    <row r="127" spans="12:14" x14ac:dyDescent="0.3">
      <c r="L127" s="4" t="str">
        <f>TRIM(RIGHT(SUBSTITUTE(TRIM(RIGHT(SUBSTITUTE(Candidate!B127,"/",REPT(" ",100)),100)),"\",REPT(" ",100)),100))</f>
        <v>W14R03.ribd25</v>
      </c>
      <c r="M127" s="4" t="str">
        <f t="shared" si="2"/>
        <v>W14R03</v>
      </c>
      <c r="N127" s="4" t="str">
        <f t="shared" si="3"/>
        <v>W14R03</v>
      </c>
    </row>
    <row r="128" spans="12:14" x14ac:dyDescent="0.3">
      <c r="L128" s="4" t="str">
        <f>TRIM(RIGHT(SUBSTITUTE(TRIM(RIGHT(SUBSTITUTE(Candidate!B128,"/",REPT(" ",100)),100)),"\",REPT(" ",100)),100))</f>
        <v>W14R04.ribd25</v>
      </c>
      <c r="M128" s="4" t="str">
        <f t="shared" si="2"/>
        <v>W14R04</v>
      </c>
      <c r="N128" s="4" t="str">
        <f t="shared" si="3"/>
        <v>W14R04</v>
      </c>
    </row>
    <row r="129" spans="12:14" x14ac:dyDescent="0.3">
      <c r="L129" s="4" t="str">
        <f>TRIM(RIGHT(SUBSTITUTE(TRIM(RIGHT(SUBSTITUTE(Candidate!B129,"/",REPT(" ",100)),100)),"\",REPT(" ",100)),100))</f>
        <v>W14R05.ribd25</v>
      </c>
      <c r="M129" s="4" t="str">
        <f t="shared" si="2"/>
        <v>W14R05</v>
      </c>
      <c r="N129" s="4" t="str">
        <f t="shared" si="3"/>
        <v>W14R05</v>
      </c>
    </row>
    <row r="130" spans="12:14" x14ac:dyDescent="0.3">
      <c r="L130" s="4" t="str">
        <f>TRIM(RIGHT(SUBSTITUTE(TRIM(RIGHT(SUBSTITUTE(Candidate!B130,"/",REPT(" ",100)),100)),"\",REPT(" ",100)),100))</f>
        <v>W14R06.ribd25</v>
      </c>
      <c r="M130" s="4" t="str">
        <f t="shared" si="2"/>
        <v>W14R06</v>
      </c>
      <c r="N130" s="4" t="str">
        <f t="shared" si="3"/>
        <v>W14R06</v>
      </c>
    </row>
    <row r="131" spans="12:14" x14ac:dyDescent="0.3">
      <c r="L131" s="4" t="str">
        <f>TRIM(RIGHT(SUBSTITUTE(TRIM(RIGHT(SUBSTITUTE(Candidate!B131,"/",REPT(" ",100)),100)),"\",REPT(" ",100)),100))</f>
        <v>W14R07.ribd25</v>
      </c>
      <c r="M131" s="4" t="str">
        <f t="shared" si="2"/>
        <v>W14R07</v>
      </c>
      <c r="N131" s="4" t="str">
        <f t="shared" si="3"/>
        <v>W14R07</v>
      </c>
    </row>
    <row r="132" spans="12:14" x14ac:dyDescent="0.3">
      <c r="L132" s="4" t="str">
        <f>TRIM(RIGHT(SUBSTITUTE(TRIM(RIGHT(SUBSTITUTE(Candidate!B132,"/",REPT(" ",100)),100)),"\",REPT(" ",100)),100))</f>
        <v>W14R08.ribd25</v>
      </c>
      <c r="M132" s="4" t="str">
        <f t="shared" si="2"/>
        <v>W14R08</v>
      </c>
      <c r="N132" s="4" t="str">
        <f t="shared" si="3"/>
        <v>W14R08</v>
      </c>
    </row>
    <row r="133" spans="12:14" x14ac:dyDescent="0.3">
      <c r="L133" s="4" t="str">
        <f>TRIM(RIGHT(SUBSTITUTE(TRIM(RIGHT(SUBSTITUTE(Candidate!B133,"/",REPT("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TRIM(RIGHT(SUBSTITUTE(TRIM(RIGHT(SUBSTITUTE(Candidate!B134,"/",REPT(" ",100)),100)),"\",REPT(" ",100)),100))</f>
        <v>W14R10.ribd25</v>
      </c>
      <c r="M134" s="4" t="str">
        <f t="shared" si="4"/>
        <v>W14R10</v>
      </c>
      <c r="N134" s="4" t="str">
        <f t="shared" si="5"/>
        <v>W14R10</v>
      </c>
    </row>
    <row r="135" spans="12:14" x14ac:dyDescent="0.3">
      <c r="L135" s="4" t="str">
        <f>TRIM(RIGHT(SUBSTITUTE(TRIM(RIGHT(SUBSTITUTE(Candidate!B135,"/",REPT(" ",100)),100)),"\",REPT(" ",100)),100))</f>
        <v>W14R11.ribd25</v>
      </c>
      <c r="M135" s="4" t="str">
        <f t="shared" si="4"/>
        <v>W14R11</v>
      </c>
      <c r="N135" s="4" t="str">
        <f t="shared" si="5"/>
        <v>W14R11</v>
      </c>
    </row>
    <row r="136" spans="12:14" x14ac:dyDescent="0.3">
      <c r="L136" s="4" t="str">
        <f>TRIM(RIGHT(SUBSTITUTE(TRIM(RIGHT(SUBSTITUTE(Candidate!B136,"/",REPT(" ",100)),100)),"\",REPT(" ",100)),100))</f>
        <v>W14R12.ribd25</v>
      </c>
      <c r="M136" s="4" t="str">
        <f t="shared" si="4"/>
        <v>W14R12</v>
      </c>
      <c r="N136" s="4" t="str">
        <f t="shared" si="5"/>
        <v>W14R12</v>
      </c>
    </row>
    <row r="137" spans="12:14" x14ac:dyDescent="0.3">
      <c r="L137" s="4" t="str">
        <f>TRIM(RIGHT(SUBSTITUTE(TRIM(RIGHT(SUBSTITUTE(Candidate!B137,"/",REPT(" ",100)),100)),"\",REPT(" ",100)),100))</f>
        <v>W14R13.ribd25</v>
      </c>
      <c r="M137" s="4" t="str">
        <f t="shared" si="4"/>
        <v>W14R13</v>
      </c>
      <c r="N137" s="4" t="str">
        <f t="shared" si="5"/>
        <v>W14R13</v>
      </c>
    </row>
    <row r="138" spans="12:14" x14ac:dyDescent="0.3">
      <c r="L138" s="4" t="str">
        <f>TRIM(RIGHT(SUBSTITUTE(TRIM(RIGHT(SUBSTITUTE(Candidate!B138,"/",REPT(" ",100)),100)),"\",REPT(" ",100)),100))</f>
        <v>W14R14.ribd25</v>
      </c>
      <c r="M138" s="4" t="str">
        <f t="shared" si="4"/>
        <v>W14R14</v>
      </c>
      <c r="N138" s="4" t="str">
        <f t="shared" si="5"/>
        <v>W14R14</v>
      </c>
    </row>
    <row r="139" spans="12:14" x14ac:dyDescent="0.3">
      <c r="L139" s="4" t="str">
        <f>TRIM(RIGHT(SUBSTITUTE(TRIM(RIGHT(SUBSTITUTE(Candidate!B139,"/",REPT(" ",100)),100)),"\",REPT(" ",100)),100))</f>
        <v>W14R15.ribd25</v>
      </c>
      <c r="M139" s="4" t="str">
        <f t="shared" si="4"/>
        <v>W14R15</v>
      </c>
      <c r="N139" s="4" t="str">
        <f t="shared" si="5"/>
        <v>W14R15</v>
      </c>
    </row>
    <row r="140" spans="12:14" x14ac:dyDescent="0.3">
      <c r="L140" s="4" t="str">
        <f>TRIM(RIGHT(SUBSTITUTE(TRIM(RIGHT(SUBSTITUTE(Candidate!B140,"/",REPT(" ",100)),100)),"\",REPT(" ",100)),100))</f>
        <v>W14R16.ribd25</v>
      </c>
      <c r="M140" s="4" t="str">
        <f t="shared" si="4"/>
        <v>W14R16</v>
      </c>
      <c r="N140" s="4" t="str">
        <f t="shared" si="5"/>
        <v>W14R16</v>
      </c>
    </row>
    <row r="141" spans="12:14" x14ac:dyDescent="0.3">
      <c r="L141" s="4" t="str">
        <f>TRIM(RIGHT(SUBSTITUTE(TRIM(RIGHT(SUBSTITUTE(Candidate!B141,"/",REPT(" ",100)),100)),"\",REPT(" ",100)),100))</f>
        <v>W15R01.ribd25</v>
      </c>
      <c r="M141" s="4" t="str">
        <f t="shared" si="4"/>
        <v>W15R01</v>
      </c>
      <c r="N141" s="4" t="str">
        <f t="shared" si="5"/>
        <v>W15R01</v>
      </c>
    </row>
    <row r="142" spans="12:14" x14ac:dyDescent="0.3">
      <c r="L142" s="4" t="str">
        <f>TRIM(RIGHT(SUBSTITUTE(TRIM(RIGHT(SUBSTITUTE(Candidate!B142,"/",REPT(" ",100)),100)),"\",REPT(" ",100)),100))</f>
        <v>W15R02.ribd25</v>
      </c>
      <c r="M142" s="4" t="str">
        <f t="shared" si="4"/>
        <v>W15R02</v>
      </c>
      <c r="N142" s="4" t="str">
        <f t="shared" si="5"/>
        <v>W15R02</v>
      </c>
    </row>
    <row r="143" spans="12:14" x14ac:dyDescent="0.3">
      <c r="L143" s="4" t="str">
        <f>TRIM(RIGHT(SUBSTITUTE(TRIM(RIGHT(SUBSTITUTE(Candidate!B143,"/",REPT(" ",100)),100)),"\",REPT(" ",100)),100))</f>
        <v>W15R03.ribd25</v>
      </c>
      <c r="M143" s="4" t="str">
        <f t="shared" si="4"/>
        <v>W15R03</v>
      </c>
      <c r="N143" s="4" t="str">
        <f t="shared" si="5"/>
        <v>W15R03</v>
      </c>
    </row>
    <row r="144" spans="12:14" x14ac:dyDescent="0.3">
      <c r="L144" s="4" t="str">
        <f>TRIM(RIGHT(SUBSTITUTE(TRIM(RIGHT(SUBSTITUTE(Candidate!B144,"/",REPT(" ",100)),100)),"\",REPT(" ",100)),100))</f>
        <v>W15R04.ribd25</v>
      </c>
      <c r="M144" s="4" t="str">
        <f t="shared" si="4"/>
        <v>W15R04</v>
      </c>
      <c r="N144" s="4" t="str">
        <f t="shared" si="5"/>
        <v>W15R04</v>
      </c>
    </row>
    <row r="145" spans="12:14" x14ac:dyDescent="0.3">
      <c r="L145" s="4" t="str">
        <f>TRIM(RIGHT(SUBSTITUTE(TRIM(RIGHT(SUBSTITUTE(Candidate!B145,"/",REPT(" ",100)),100)),"\",REPT(" ",100)),100))</f>
        <v>W15R05.ribd25</v>
      </c>
      <c r="M145" s="4" t="str">
        <f t="shared" si="4"/>
        <v>W15R05</v>
      </c>
      <c r="N145" s="4" t="str">
        <f t="shared" si="5"/>
        <v>W15R05</v>
      </c>
    </row>
    <row r="146" spans="12:14" x14ac:dyDescent="0.3">
      <c r="L146" s="4" t="str">
        <f>TRIM(RIGHT(SUBSTITUTE(TRIM(RIGHT(SUBSTITUTE(Candidate!B146,"/",REPT(" ",100)),100)),"\",REPT(" ",100)),100))</f>
        <v>W15R06.ribd25</v>
      </c>
      <c r="M146" s="4" t="str">
        <f t="shared" si="4"/>
        <v>W15R06</v>
      </c>
      <c r="N146" s="4" t="str">
        <f t="shared" si="5"/>
        <v>W15R06</v>
      </c>
    </row>
    <row r="147" spans="12:14" x14ac:dyDescent="0.3">
      <c r="L147" s="4" t="str">
        <f>TRIM(RIGHT(SUBSTITUTE(TRIM(RIGHT(SUBSTITUTE(Candidate!B147,"/",REPT(" ",100)),100)),"\",REPT(" ",100)),100))</f>
        <v>W15R07.ribd25</v>
      </c>
      <c r="M147" s="4" t="str">
        <f t="shared" si="4"/>
        <v>W15R07</v>
      </c>
      <c r="N147" s="4" t="str">
        <f t="shared" si="5"/>
        <v>W15R07</v>
      </c>
    </row>
    <row r="148" spans="12:14" x14ac:dyDescent="0.3">
      <c r="L148" s="4" t="str">
        <f>TRIM(RIGHT(SUBSTITUTE(TRIM(RIGHT(SUBSTITUTE(Candidate!B148,"/",REPT(" ",100)),100)),"\",REPT(" ",100)),100))</f>
        <v>W15R08.ribd25</v>
      </c>
      <c r="M148" s="4" t="str">
        <f t="shared" si="4"/>
        <v>W15R08</v>
      </c>
      <c r="N148" s="4" t="str">
        <f t="shared" si="5"/>
        <v>W15R08</v>
      </c>
    </row>
    <row r="149" spans="12:14" x14ac:dyDescent="0.3">
      <c r="L149" s="4" t="str">
        <f>TRIM(RIGHT(SUBSTITUTE(TRIM(RIGHT(SUBSTITUTE(Candidate!B149,"/",REPT(" ",100)),100)),"\",REPT(" ",100)),100))</f>
        <v>W15R09.ribd25</v>
      </c>
      <c r="M149" s="4" t="str">
        <f t="shared" si="4"/>
        <v>W15R09</v>
      </c>
      <c r="N149" s="4" t="str">
        <f t="shared" si="5"/>
        <v>W15R09</v>
      </c>
    </row>
    <row r="150" spans="12:14" x14ac:dyDescent="0.3">
      <c r="L150" s="4" t="str">
        <f>TRIM(RIGHT(SUBSTITUTE(TRIM(RIGHT(SUBSTITUTE(Candidate!B150,"/",REPT(" ",100)),100)),"\",REPT(" ",100)),100))</f>
        <v>W15R10.ribd25</v>
      </c>
      <c r="M150" s="4" t="str">
        <f t="shared" si="4"/>
        <v>W15R10</v>
      </c>
      <c r="N150" s="4" t="str">
        <f t="shared" si="5"/>
        <v>W15R10</v>
      </c>
    </row>
    <row r="151" spans="12:14" x14ac:dyDescent="0.3">
      <c r="L151" s="4" t="str">
        <f>TRIM(RIGHT(SUBSTITUTE(TRIM(RIGHT(SUBSTITUTE(Candidate!B151,"/",REPT(" ",100)),100)),"\",REPT(" ",100)),100))</f>
        <v>W15R11.ribd25</v>
      </c>
      <c r="M151" s="4" t="str">
        <f t="shared" si="4"/>
        <v>W15R11</v>
      </c>
      <c r="N151" s="4" t="str">
        <f t="shared" si="5"/>
        <v>W15R11</v>
      </c>
    </row>
    <row r="152" spans="12:14" x14ac:dyDescent="0.3">
      <c r="L152" s="4" t="str">
        <f>TRIM(RIGHT(SUBSTITUTE(TRIM(RIGHT(SUBSTITUTE(Candidate!B152,"/",REPT(" ",100)),100)),"\",REPT(" ",100)),100))</f>
        <v>W15R12.ribd25</v>
      </c>
      <c r="M152" s="4" t="str">
        <f t="shared" si="4"/>
        <v>W15R12</v>
      </c>
      <c r="N152" s="4" t="str">
        <f t="shared" si="5"/>
        <v>W15R12</v>
      </c>
    </row>
    <row r="153" spans="12:14" x14ac:dyDescent="0.3">
      <c r="L153" s="4" t="str">
        <f>TRIM(RIGHT(SUBSTITUTE(TRIM(RIGHT(SUBSTITUTE(Candidate!B153,"/",REPT(" ",100)),100)),"\",REPT(" ",100)),100))</f>
        <v>W15R13.ribd25</v>
      </c>
      <c r="M153" s="4" t="str">
        <f t="shared" si="4"/>
        <v>W15R13</v>
      </c>
      <c r="N153" s="4" t="str">
        <f t="shared" si="5"/>
        <v>W15R13</v>
      </c>
    </row>
    <row r="154" spans="12:14" x14ac:dyDescent="0.3">
      <c r="L154" s="4" t="str">
        <f>TRIM(RIGHT(SUBSTITUTE(TRIM(RIGHT(SUBSTITUTE(Candidate!B154,"/",REPT(" ",100)),100)),"\",REPT(" ",100)),100))</f>
        <v>W15R14.ribd25</v>
      </c>
      <c r="M154" s="4" t="str">
        <f t="shared" si="4"/>
        <v>W15R14</v>
      </c>
      <c r="N154" s="4" t="str">
        <f t="shared" si="5"/>
        <v>W15R14</v>
      </c>
    </row>
    <row r="155" spans="12:14" x14ac:dyDescent="0.3">
      <c r="L155" s="4" t="str">
        <f>TRIM(RIGHT(SUBSTITUTE(TRIM(RIGHT(SUBSTITUTE(Candidate!B155,"/",REPT(" ",100)),100)),"\",REPT(" ",100)),100))</f>
        <v>W15R15.ribd25</v>
      </c>
      <c r="M155" s="4" t="str">
        <f t="shared" si="4"/>
        <v>W15R15</v>
      </c>
      <c r="N155" s="4" t="str">
        <f t="shared" si="5"/>
        <v>W15R15</v>
      </c>
    </row>
    <row r="156" spans="12:14" x14ac:dyDescent="0.3">
      <c r="L156" s="4" t="str">
        <f>TRIM(RIGHT(SUBSTITUTE(TRIM(RIGHT(SUBSTITUTE(Candidate!B156,"/",REPT(" ",100)),100)),"\",REPT(" ",100)),100))</f>
        <v>W15R16.ribd25</v>
      </c>
      <c r="M156" s="4" t="str">
        <f t="shared" si="4"/>
        <v>W15R16</v>
      </c>
      <c r="N156" s="4" t="str">
        <f t="shared" si="5"/>
        <v>W15R16</v>
      </c>
    </row>
    <row r="157" spans="12:14" x14ac:dyDescent="0.3">
      <c r="L157" s="4" t="str">
        <f>TRIM(RIGHT(SUBSTITUTE(TRIM(RIGHT(SUBSTITUTE(Candidate!B157,"/",REPT(" ",100)),100)),"\",REPT(" ",100)),100))</f>
        <v>W17R01.ribd25</v>
      </c>
      <c r="M157" s="4" t="str">
        <f t="shared" si="4"/>
        <v>W17R01</v>
      </c>
      <c r="N157" s="4" t="str">
        <f t="shared" si="5"/>
        <v>W17R01</v>
      </c>
    </row>
    <row r="158" spans="12:14" x14ac:dyDescent="0.3">
      <c r="L158" s="4" t="str">
        <f>TRIM(RIGHT(SUBSTITUTE(TRIM(RIGHT(SUBSTITUTE(Candidate!B158,"/",REPT(" ",100)),100)),"\",REPT(" ",100)),100))</f>
        <v>W17R02.ribd25</v>
      </c>
      <c r="M158" s="4" t="str">
        <f t="shared" si="4"/>
        <v>W17R02</v>
      </c>
      <c r="N158" s="4" t="str">
        <f t="shared" si="5"/>
        <v>W17R02</v>
      </c>
    </row>
    <row r="159" spans="12:14" x14ac:dyDescent="0.3">
      <c r="L159" s="4" t="str">
        <f>TRIM(RIGHT(SUBSTITUTE(TRIM(RIGHT(SUBSTITUTE(Candidate!B159,"/",REPT(" ",100)),100)),"\",REPT(" ",100)),100))</f>
        <v>W17R03.ribd25</v>
      </c>
      <c r="M159" s="4" t="str">
        <f t="shared" si="4"/>
        <v>W17R03</v>
      </c>
      <c r="N159" s="4" t="str">
        <f t="shared" si="5"/>
        <v>W17R03</v>
      </c>
    </row>
    <row r="160" spans="12:14" x14ac:dyDescent="0.3">
      <c r="L160" s="4" t="str">
        <f>TRIM(RIGHT(SUBSTITUTE(TRIM(RIGHT(SUBSTITUTE(Candidate!B160,"/",REPT(" ",100)),100)),"\",REPT(" ",100)),100))</f>
        <v>W17R04.ribd25</v>
      </c>
      <c r="M160" s="4" t="str">
        <f t="shared" si="4"/>
        <v>W17R04</v>
      </c>
      <c r="N160" s="4" t="str">
        <f t="shared" si="5"/>
        <v>W17R04</v>
      </c>
    </row>
    <row r="161" spans="12:14" x14ac:dyDescent="0.3">
      <c r="L161" s="4" t="str">
        <f>TRIM(RIGHT(SUBSTITUTE(TRIM(RIGHT(SUBSTITUTE(Candidate!B161,"/",REPT(" ",100)),100)),"\",REPT(" ",100)),100))</f>
        <v>W17R05.ribd25</v>
      </c>
      <c r="M161" s="4" t="str">
        <f t="shared" si="4"/>
        <v>W17R05</v>
      </c>
      <c r="N161" s="4" t="str">
        <f t="shared" si="5"/>
        <v>W17R05</v>
      </c>
    </row>
    <row r="162" spans="12:14" x14ac:dyDescent="0.3">
      <c r="L162" s="4" t="str">
        <f>TRIM(RIGHT(SUBSTITUTE(TRIM(RIGHT(SUBSTITUTE(Candidate!B162,"/",REPT(" ",100)),100)),"\",REPT(" ",100)),100))</f>
        <v>W17R06.ribd25</v>
      </c>
      <c r="M162" s="4" t="str">
        <f t="shared" si="4"/>
        <v>W17R06</v>
      </c>
      <c r="N162" s="4" t="str">
        <f t="shared" si="5"/>
        <v>W17R06</v>
      </c>
    </row>
    <row r="163" spans="12:14" x14ac:dyDescent="0.3">
      <c r="L163" s="4" t="str">
        <f>TRIM(RIGHT(SUBSTITUTE(TRIM(RIGHT(SUBSTITUTE(Candidate!B163,"/",REPT(" ",100)),100)),"\",REPT(" ",100)),100))</f>
        <v>W17R07.ribd25</v>
      </c>
      <c r="M163" s="4" t="str">
        <f t="shared" si="4"/>
        <v>W17R07</v>
      </c>
      <c r="N163" s="4" t="str">
        <f t="shared" si="5"/>
        <v>W17R07</v>
      </c>
    </row>
    <row r="164" spans="12:14" x14ac:dyDescent="0.3">
      <c r="L164" s="4" t="str">
        <f>TRIM(RIGHT(SUBSTITUTE(TRIM(RIGHT(SUBSTITUTE(Candidate!B164,"/",REPT(" ",100)),100)),"\",REPT(" ",100)),100))</f>
        <v>W17R08.ribd25</v>
      </c>
      <c r="M164" s="4" t="str">
        <f t="shared" si="4"/>
        <v>W17R08</v>
      </c>
      <c r="N164" s="4" t="str">
        <f t="shared" si="5"/>
        <v>W17R08</v>
      </c>
    </row>
    <row r="165" spans="12:14" x14ac:dyDescent="0.3">
      <c r="L165" s="4" t="str">
        <f>TRIM(RIGHT(SUBSTITUTE(TRIM(RIGHT(SUBSTITUTE(Candidate!B165,"/",REPT(" ",100)),100)),"\",REPT(" ",100)),100))</f>
        <v>W17R09.ribd25</v>
      </c>
      <c r="M165" s="4" t="str">
        <f t="shared" si="4"/>
        <v>W17R09</v>
      </c>
      <c r="N165" s="4" t="str">
        <f t="shared" si="5"/>
        <v>W17R09</v>
      </c>
    </row>
    <row r="166" spans="12:14" x14ac:dyDescent="0.3">
      <c r="L166" s="4" t="str">
        <f>TRIM(RIGHT(SUBSTITUTE(TRIM(RIGHT(SUBSTITUTE(Candidate!B166,"/",REPT(" ",100)),100)),"\",REPT(" ",100)),100))</f>
        <v>W17R10.ribd25</v>
      </c>
      <c r="M166" s="4" t="str">
        <f t="shared" si="4"/>
        <v>W17R10</v>
      </c>
      <c r="N166" s="4" t="str">
        <f t="shared" si="5"/>
        <v>W17R10</v>
      </c>
    </row>
    <row r="167" spans="12:14" x14ac:dyDescent="0.3">
      <c r="L167" s="4" t="str">
        <f>TRIM(RIGHT(SUBSTITUTE(TRIM(RIGHT(SUBSTITUTE(Candidate!B167,"/",REPT(" ",100)),100)),"\",REPT(" ",100)),100))</f>
        <v>W17R11.ribd25</v>
      </c>
      <c r="M167" s="4" t="str">
        <f t="shared" si="4"/>
        <v>W17R11</v>
      </c>
      <c r="N167" s="4" t="str">
        <f t="shared" si="5"/>
        <v>W17R11</v>
      </c>
    </row>
    <row r="168" spans="12:14" x14ac:dyDescent="0.3">
      <c r="L168" s="4" t="str">
        <f>TRIM(RIGHT(SUBSTITUTE(TRIM(RIGHT(SUBSTITUTE(Candidate!B168,"/",REPT(" ",100)),100)),"\",REPT(" ",100)),100))</f>
        <v>W17R12.ribd25</v>
      </c>
      <c r="M168" s="4" t="str">
        <f t="shared" si="4"/>
        <v>W17R12</v>
      </c>
      <c r="N168" s="4" t="str">
        <f t="shared" si="5"/>
        <v>W17R12</v>
      </c>
    </row>
    <row r="169" spans="12:14" x14ac:dyDescent="0.3">
      <c r="L169" s="4" t="str">
        <f>TRIM(RIGHT(SUBSTITUTE(TRIM(RIGHT(SUBSTITUTE(Candidate!B169,"/",REPT(" ",100)),100)),"\",REPT(" ",100)),100))</f>
        <v>W17R13.ribd25</v>
      </c>
      <c r="M169" s="4" t="str">
        <f t="shared" si="4"/>
        <v>W17R13</v>
      </c>
      <c r="N169" s="4" t="str">
        <f t="shared" si="5"/>
        <v>W17R13</v>
      </c>
    </row>
    <row r="170" spans="12:14" x14ac:dyDescent="0.3">
      <c r="L170" s="4" t="str">
        <f>TRIM(RIGHT(SUBSTITUTE(TRIM(RIGHT(SUBSTITUTE(Candidate!B170,"/",REPT(" ",100)),100)),"\",REPT(" ",100)),100))</f>
        <v>W17R14.ribd25</v>
      </c>
      <c r="M170" s="4" t="str">
        <f t="shared" si="4"/>
        <v>W17R14</v>
      </c>
      <c r="N170" s="4" t="str">
        <f t="shared" si="5"/>
        <v>W17R14</v>
      </c>
    </row>
    <row r="171" spans="12:14" x14ac:dyDescent="0.3">
      <c r="L171" s="4" t="str">
        <f>TRIM(RIGHT(SUBSTITUTE(TRIM(RIGHT(SUBSTITUTE(Candidate!B171,"/",REPT(" ",100)),100)),"\",REPT(" ",100)),100))</f>
        <v>W17R15.ribd25</v>
      </c>
      <c r="M171" s="4" t="str">
        <f t="shared" si="4"/>
        <v>W17R15</v>
      </c>
      <c r="N171" s="4" t="str">
        <f t="shared" si="5"/>
        <v>W17R15</v>
      </c>
    </row>
    <row r="172" spans="12:14" x14ac:dyDescent="0.3">
      <c r="L172" s="4" t="str">
        <f>TRIM(RIGHT(SUBSTITUTE(TRIM(RIGHT(SUBSTITUTE(Candidate!B172,"/",REPT(" ",100)),100)),"\",REPT(" ",100)),100))</f>
        <v>W17R16.ribd25</v>
      </c>
      <c r="M172" s="4" t="str">
        <f t="shared" si="4"/>
        <v>W17R16</v>
      </c>
      <c r="N172" s="4" t="str">
        <f t="shared" si="5"/>
        <v>W17R16</v>
      </c>
    </row>
    <row r="173" spans="12:14" x14ac:dyDescent="0.3">
      <c r="L173" s="4" t="str">
        <f>TRIM(RIGHT(SUBSTITUTE(TRIM(RIGHT(SUBSTITUTE(Candidate!B173,"/",REPT(" ",100)),100)),"\",REPT(" ",100)),100))</f>
        <v>W18R01.ribd25</v>
      </c>
      <c r="M173" s="4" t="str">
        <f t="shared" si="4"/>
        <v>W18R01</v>
      </c>
      <c r="N173" s="4" t="str">
        <f t="shared" si="5"/>
        <v>W18R01</v>
      </c>
    </row>
    <row r="174" spans="12:14" x14ac:dyDescent="0.3">
      <c r="L174" s="4" t="str">
        <f>TRIM(RIGHT(SUBSTITUTE(TRIM(RIGHT(SUBSTITUTE(Candidate!B174,"/",REPT(" ",100)),100)),"\",REPT(" ",100)),100))</f>
        <v>W18R02.ribd25</v>
      </c>
      <c r="M174" s="4" t="str">
        <f t="shared" si="4"/>
        <v>W18R02</v>
      </c>
      <c r="N174" s="4" t="str">
        <f t="shared" si="5"/>
        <v>W18R02</v>
      </c>
    </row>
    <row r="175" spans="12:14" x14ac:dyDescent="0.3">
      <c r="L175" s="4" t="str">
        <f>TRIM(RIGHT(SUBSTITUTE(TRIM(RIGHT(SUBSTITUTE(Candidate!B175,"/",REPT(" ",100)),100)),"\",REPT(" ",100)),100))</f>
        <v>W18R03.ribd25</v>
      </c>
      <c r="M175" s="4" t="str">
        <f t="shared" si="4"/>
        <v>W18R03</v>
      </c>
      <c r="N175" s="4" t="str">
        <f t="shared" si="5"/>
        <v>W18R03</v>
      </c>
    </row>
    <row r="176" spans="12:14" x14ac:dyDescent="0.3">
      <c r="L176" s="4" t="str">
        <f>TRIM(RIGHT(SUBSTITUTE(TRIM(RIGHT(SUBSTITUTE(Candidate!B176,"/",REPT(" ",100)),100)),"\",REPT(" ",100)),100))</f>
        <v>W18R04.ribd25</v>
      </c>
      <c r="M176" s="4" t="str">
        <f t="shared" si="4"/>
        <v>W18R04</v>
      </c>
      <c r="N176" s="4" t="str">
        <f t="shared" si="5"/>
        <v>W18R04</v>
      </c>
    </row>
    <row r="177" spans="12:14" x14ac:dyDescent="0.3">
      <c r="L177" s="4" t="str">
        <f>TRIM(RIGHT(SUBSTITUTE(TRIM(RIGHT(SUBSTITUTE(Candidate!B177,"/",REPT(" ",100)),100)),"\",REPT(" ",100)),100))</f>
        <v>W18R05.ribd25</v>
      </c>
      <c r="M177" s="4" t="str">
        <f t="shared" si="4"/>
        <v>W18R05</v>
      </c>
      <c r="N177" s="4" t="str">
        <f t="shared" si="5"/>
        <v>W18R05</v>
      </c>
    </row>
    <row r="178" spans="12:14" x14ac:dyDescent="0.3">
      <c r="L178" s="4" t="str">
        <f>TRIM(RIGHT(SUBSTITUTE(TRIM(RIGHT(SUBSTITUTE(Candidate!B178,"/",REPT(" ",100)),100)),"\",REPT(" ",100)),100))</f>
        <v>W18R06.ribd25</v>
      </c>
      <c r="M178" s="4" t="str">
        <f t="shared" si="4"/>
        <v>W18R06</v>
      </c>
      <c r="N178" s="4" t="str">
        <f t="shared" si="5"/>
        <v>W18R06</v>
      </c>
    </row>
    <row r="179" spans="12:14" x14ac:dyDescent="0.3">
      <c r="L179" s="4" t="str">
        <f>TRIM(RIGHT(SUBSTITUTE(TRIM(RIGHT(SUBSTITUTE(Candidate!B179,"/",REPT(" ",100)),100)),"\",REPT(" ",100)),100))</f>
        <v>W18R07.ribd25</v>
      </c>
      <c r="M179" s="4" t="str">
        <f t="shared" si="4"/>
        <v>W18R07</v>
      </c>
      <c r="N179" s="4" t="str">
        <f t="shared" si="5"/>
        <v>W18R07</v>
      </c>
    </row>
    <row r="180" spans="12:14" x14ac:dyDescent="0.3">
      <c r="L180" s="4" t="str">
        <f>TRIM(RIGHT(SUBSTITUTE(TRIM(RIGHT(SUBSTITUTE(Candidate!B180,"/",REPT(" ",100)),100)),"\",REPT(" ",100)),100))</f>
        <v>W18R08.ribd25</v>
      </c>
      <c r="M180" s="4" t="str">
        <f t="shared" si="4"/>
        <v>W18R08</v>
      </c>
      <c r="N180" s="4" t="str">
        <f t="shared" si="5"/>
        <v>W18R08</v>
      </c>
    </row>
    <row r="181" spans="12:14" x14ac:dyDescent="0.3">
      <c r="L181" s="4" t="str">
        <f>TRIM(RIGHT(SUBSTITUTE(TRIM(RIGHT(SUBSTITUTE(Candidate!B181,"/",REPT(" ",100)),100)),"\",REPT(" ",100)),100))</f>
        <v>W18R09.ribd25</v>
      </c>
      <c r="M181" s="4" t="str">
        <f t="shared" si="4"/>
        <v>W18R09</v>
      </c>
      <c r="N181" s="4" t="str">
        <f t="shared" si="5"/>
        <v>W18R09</v>
      </c>
    </row>
    <row r="182" spans="12:14" x14ac:dyDescent="0.3">
      <c r="L182" s="4" t="str">
        <f>TRIM(RIGHT(SUBSTITUTE(TRIM(RIGHT(SUBSTITUTE(Candidate!B182,"/",REPT(" ",100)),100)),"\",REPT(" ",100)),100))</f>
        <v>W18R10.ribd25</v>
      </c>
      <c r="M182" s="4" t="str">
        <f t="shared" si="4"/>
        <v>W18R10</v>
      </c>
      <c r="N182" s="4" t="str">
        <f t="shared" si="5"/>
        <v>W18R10</v>
      </c>
    </row>
    <row r="183" spans="12:14" x14ac:dyDescent="0.3">
      <c r="L183" s="4" t="str">
        <f>TRIM(RIGHT(SUBSTITUTE(TRIM(RIGHT(SUBSTITUTE(Candidate!B183,"/",REPT(" ",100)),100)),"\",REPT(" ",100)),100))</f>
        <v>W18R11.ribd25</v>
      </c>
      <c r="M183" s="4" t="str">
        <f t="shared" si="4"/>
        <v>W18R11</v>
      </c>
      <c r="N183" s="4" t="str">
        <f t="shared" si="5"/>
        <v>W18R11</v>
      </c>
    </row>
    <row r="184" spans="12:14" x14ac:dyDescent="0.3">
      <c r="L184" s="4" t="str">
        <f>TRIM(RIGHT(SUBSTITUTE(TRIM(RIGHT(SUBSTITUTE(Candidate!B184,"/",REPT(" ",100)),100)),"\",REPT(" ",100)),100))</f>
        <v>W18R12.ribd25</v>
      </c>
      <c r="M184" s="4" t="str">
        <f t="shared" si="4"/>
        <v>W18R12</v>
      </c>
      <c r="N184" s="4" t="str">
        <f t="shared" si="5"/>
        <v>W18R12</v>
      </c>
    </row>
    <row r="185" spans="12:14" x14ac:dyDescent="0.3">
      <c r="L185" s="4" t="str">
        <f>TRIM(RIGHT(SUBSTITUTE(TRIM(RIGHT(SUBSTITUTE(Candidate!B185,"/",REPT(" ",100)),100)),"\",REPT(" ",100)),100))</f>
        <v>W18R13.ribd25</v>
      </c>
      <c r="M185" s="4" t="str">
        <f t="shared" si="4"/>
        <v>W18R13</v>
      </c>
      <c r="N185" s="4" t="str">
        <f t="shared" si="5"/>
        <v>W18R13</v>
      </c>
    </row>
    <row r="186" spans="12:14" x14ac:dyDescent="0.3">
      <c r="L186" s="4" t="str">
        <f>TRIM(RIGHT(SUBSTITUTE(TRIM(RIGHT(SUBSTITUTE(Candidate!B186,"/",REPT(" ",100)),100)),"\",REPT(" ",100)),100))</f>
        <v>W18R14.ribd25</v>
      </c>
      <c r="M186" s="4" t="str">
        <f t="shared" si="4"/>
        <v>W18R14</v>
      </c>
      <c r="N186" s="4" t="str">
        <f t="shared" si="5"/>
        <v>W18R14</v>
      </c>
    </row>
    <row r="187" spans="12:14" x14ac:dyDescent="0.3">
      <c r="L187" s="4" t="str">
        <f>TRIM(RIGHT(SUBSTITUTE(TRIM(RIGHT(SUBSTITUTE(Candidate!B187,"/",REPT(" ",100)),100)),"\",REPT(" ",100)),100))</f>
        <v>W18R15.ribd25</v>
      </c>
      <c r="M187" s="4" t="str">
        <f t="shared" si="4"/>
        <v>W18R15</v>
      </c>
      <c r="N187" s="4" t="str">
        <f t="shared" si="5"/>
        <v>W18R15</v>
      </c>
    </row>
    <row r="188" spans="12:14" x14ac:dyDescent="0.3">
      <c r="L188" s="4" t="str">
        <f>TRIM(RIGHT(SUBSTITUTE(TRIM(RIGHT(SUBSTITUTE(Candidate!B188,"/",REPT(" ",100)),100)),"\",REPT(" ",100)),100))</f>
        <v>W18R16.ribd25</v>
      </c>
      <c r="M188" s="4" t="str">
        <f t="shared" si="4"/>
        <v>W18R16</v>
      </c>
      <c r="N188" s="4" t="str">
        <f t="shared" si="5"/>
        <v>W18R16</v>
      </c>
    </row>
    <row r="189" spans="12:14" x14ac:dyDescent="0.3">
      <c r="L189" s="4" t="str">
        <f>TRIM(RIGHT(SUBSTITUTE(TRIM(RIGHT(SUBSTITUTE(Candidate!B189,"/",REPT(" ",100)),100)),"\",REPT(" ",100)),100))</f>
        <v>W20R01.ribd25</v>
      </c>
      <c r="M189" s="4" t="str">
        <f t="shared" si="4"/>
        <v>W20R01</v>
      </c>
      <c r="N189" s="4" t="str">
        <f t="shared" si="5"/>
        <v>W20R01</v>
      </c>
    </row>
    <row r="190" spans="12:14" x14ac:dyDescent="0.3">
      <c r="L190" s="4" t="str">
        <f>TRIM(RIGHT(SUBSTITUTE(TRIM(RIGHT(SUBSTITUTE(Candidate!B190,"/",REPT(" ",100)),100)),"\",REPT(" ",100)),100))</f>
        <v>W20R02.ribd25</v>
      </c>
      <c r="M190" s="4" t="str">
        <f t="shared" si="4"/>
        <v>W20R02</v>
      </c>
      <c r="N190" s="4" t="str">
        <f t="shared" si="5"/>
        <v>W20R02</v>
      </c>
    </row>
    <row r="191" spans="12:14" x14ac:dyDescent="0.3">
      <c r="L191" s="4" t="str">
        <f>TRIM(RIGHT(SUBSTITUTE(TRIM(RIGHT(SUBSTITUTE(Candidate!B191,"/",REPT(" ",100)),100)),"\",REPT(" ",100)),100))</f>
        <v>W20R03.ribd25</v>
      </c>
      <c r="M191" s="4" t="str">
        <f t="shared" si="4"/>
        <v>W20R03</v>
      </c>
      <c r="N191" s="4" t="str">
        <f t="shared" si="5"/>
        <v>W20R03</v>
      </c>
    </row>
    <row r="192" spans="12:14" x14ac:dyDescent="0.3">
      <c r="L192" s="4" t="str">
        <f>TRIM(RIGHT(SUBSTITUTE(TRIM(RIGHT(SUBSTITUTE(Candidate!B192,"/",REPT(" ",100)),100)),"\",REPT(" ",100)),100))</f>
        <v>W20R04.ribd25</v>
      </c>
      <c r="M192" s="4" t="str">
        <f t="shared" si="4"/>
        <v>W20R04</v>
      </c>
      <c r="N192" s="4" t="str">
        <f t="shared" si="5"/>
        <v>W20R04</v>
      </c>
    </row>
    <row r="193" spans="12:14" x14ac:dyDescent="0.3">
      <c r="L193" s="4" t="str">
        <f>TRIM(RIGHT(SUBSTITUTE(TRIM(RIGHT(SUBSTITUTE(Candidate!B193,"/",REPT(" ",100)),100)),"\",REPT(" ",100)),100))</f>
        <v>W20R05.ribd25</v>
      </c>
      <c r="M193" s="4" t="str">
        <f t="shared" si="4"/>
        <v>W20R05</v>
      </c>
      <c r="N193" s="4" t="str">
        <f t="shared" si="5"/>
        <v>W20R05</v>
      </c>
    </row>
    <row r="194" spans="12:14" x14ac:dyDescent="0.3">
      <c r="L194" s="4" t="str">
        <f>TRIM(RIGHT(SUBSTITUTE(TRIM(RIGHT(SUBSTITUTE(Candidate!B194,"/",REPT(" ",100)),100)),"\",REPT(" ",100)),100))</f>
        <v>W20R06.ribd25</v>
      </c>
      <c r="M194" s="4" t="str">
        <f t="shared" si="4"/>
        <v>W20R06</v>
      </c>
      <c r="N194" s="4" t="str">
        <f t="shared" si="5"/>
        <v>W20R06</v>
      </c>
    </row>
    <row r="195" spans="12:14" x14ac:dyDescent="0.3">
      <c r="L195" s="4" t="str">
        <f>TRIM(RIGHT(SUBSTITUTE(TRIM(RIGHT(SUBSTITUTE(Candidate!B195,"/",REPT(" ",100)),100)),"\",REPT(" ",100)),100))</f>
        <v>W20R07.ribd25</v>
      </c>
      <c r="M195" s="4" t="str">
        <f t="shared" si="4"/>
        <v>W20R07</v>
      </c>
      <c r="N195" s="4" t="str">
        <f t="shared" si="5"/>
        <v>W20R07</v>
      </c>
    </row>
    <row r="196" spans="12:14" x14ac:dyDescent="0.3">
      <c r="L196" s="4" t="str">
        <f>TRIM(RIGHT(SUBSTITUTE(TRIM(RIGHT(SUBSTITUTE(Candidate!B196,"/",REPT(" ",100)),100)),"\",REPT(" ",100)),100))</f>
        <v>W20R08.ribd25</v>
      </c>
      <c r="M196" s="4" t="str">
        <f t="shared" si="4"/>
        <v>W20R08</v>
      </c>
      <c r="N196" s="4" t="str">
        <f t="shared" si="5"/>
        <v>W20R08</v>
      </c>
    </row>
    <row r="197" spans="12:14" x14ac:dyDescent="0.3">
      <c r="L197" s="4" t="str">
        <f>TRIM(RIGHT(SUBSTITUTE(TRIM(RIGHT(SUBSTITUTE(Candidate!B197,"/",REPT("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TRIM(RIGHT(SUBSTITUTE(TRIM(RIGHT(SUBSTITUTE(Candidate!B198,"/",REPT(" ",100)),100)),"\",REPT(" ",100)),100))</f>
        <v>W20R10.ribd25</v>
      </c>
      <c r="M198" s="4" t="str">
        <f t="shared" si="6"/>
        <v>W20R10</v>
      </c>
      <c r="N198" s="4" t="str">
        <f t="shared" si="7"/>
        <v>W20R10</v>
      </c>
    </row>
    <row r="199" spans="12:14" x14ac:dyDescent="0.3">
      <c r="L199" s="4" t="str">
        <f>TRIM(RIGHT(SUBSTITUTE(TRIM(RIGHT(SUBSTITUTE(Candidate!B199,"/",REPT(" ",100)),100)),"\",REPT(" ",100)),100))</f>
        <v>W21R01.ribd25</v>
      </c>
      <c r="M199" s="4" t="str">
        <f t="shared" si="6"/>
        <v>W21R01</v>
      </c>
      <c r="N199" s="4" t="str">
        <f t="shared" si="7"/>
        <v>W21R01</v>
      </c>
    </row>
    <row r="200" spans="12:14" x14ac:dyDescent="0.3">
      <c r="L200" s="4" t="str">
        <f>TRIM(RIGHT(SUBSTITUTE(TRIM(RIGHT(SUBSTITUTE(Candidate!B200,"/",REPT(" ",100)),100)),"\",REPT(" ",100)),100))</f>
        <v>W21R02.ribd25</v>
      </c>
      <c r="M200" s="4" t="str">
        <f t="shared" si="6"/>
        <v>W21R02</v>
      </c>
      <c r="N200" s="4" t="str">
        <f t="shared" si="7"/>
        <v>W21R02</v>
      </c>
    </row>
    <row r="201" spans="12:14" x14ac:dyDescent="0.3">
      <c r="L201" s="4" t="str">
        <f>TRIM(RIGHT(SUBSTITUTE(TRIM(RIGHT(SUBSTITUTE(Candidate!B201,"/",REPT(" ",100)),100)),"\",REPT(" ",100)),100))</f>
        <v>W21R03.ribd25</v>
      </c>
      <c r="M201" s="4" t="str">
        <f t="shared" si="6"/>
        <v>W21R03</v>
      </c>
      <c r="N201" s="4" t="str">
        <f t="shared" si="7"/>
        <v>W21R03</v>
      </c>
    </row>
    <row r="202" spans="12:14" x14ac:dyDescent="0.3">
      <c r="L202" s="4" t="str">
        <f>TRIM(RIGHT(SUBSTITUTE(TRIM(RIGHT(SUBSTITUTE(Candidate!B202,"/",REPT(" ",100)),100)),"\",REPT(" ",100)),100))</f>
        <v>W21R04.ribd25</v>
      </c>
      <c r="M202" s="4" t="str">
        <f t="shared" si="6"/>
        <v>W21R04</v>
      </c>
      <c r="N202" s="4" t="str">
        <f t="shared" si="7"/>
        <v>W21R04</v>
      </c>
    </row>
    <row r="203" spans="12:14" x14ac:dyDescent="0.3">
      <c r="L203" s="4" t="str">
        <f>TRIM(RIGHT(SUBSTITUTE(TRIM(RIGHT(SUBSTITUTE(Candidate!B203,"/",REPT(" ",100)),100)),"\",REPT(" ",100)),100))</f>
        <v>W21R05.ribd25</v>
      </c>
      <c r="M203" s="4" t="str">
        <f t="shared" si="6"/>
        <v>W21R05</v>
      </c>
      <c r="N203" s="4" t="str">
        <f t="shared" si="7"/>
        <v>W21R05</v>
      </c>
    </row>
    <row r="204" spans="12:14" x14ac:dyDescent="0.3">
      <c r="L204" s="4" t="str">
        <f>TRIM(RIGHT(SUBSTITUTE(TRIM(RIGHT(SUBSTITUTE(Candidate!B204,"/",REPT(" ",100)),100)),"\",REPT(" ",100)),100))</f>
        <v>W21R06.ribd25</v>
      </c>
      <c r="M204" s="4" t="str">
        <f t="shared" si="6"/>
        <v>W21R06</v>
      </c>
      <c r="N204" s="4" t="str">
        <f t="shared" si="7"/>
        <v>W21R06</v>
      </c>
    </row>
    <row r="205" spans="12:14" x14ac:dyDescent="0.3">
      <c r="L205" s="4" t="str">
        <f>TRIM(RIGHT(SUBSTITUTE(TRIM(RIGHT(SUBSTITUTE(Candidate!B205,"/",REPT(" ",100)),100)),"\",REPT(" ",100)),100))</f>
        <v>W21R07.ribd25</v>
      </c>
      <c r="M205" s="4" t="str">
        <f t="shared" si="6"/>
        <v>W21R07</v>
      </c>
      <c r="N205" s="4" t="str">
        <f t="shared" si="7"/>
        <v>W21R07</v>
      </c>
    </row>
    <row r="206" spans="12:14" x14ac:dyDescent="0.3">
      <c r="L206" s="4" t="str">
        <f>TRIM(RIGHT(SUBSTITUTE(TRIM(RIGHT(SUBSTITUTE(Candidate!B206,"/",REPT(" ",100)),100)),"\",REPT(" ",100)),100))</f>
        <v>W21R08.ribd25</v>
      </c>
      <c r="M206" s="4" t="str">
        <f t="shared" si="6"/>
        <v>W21R08</v>
      </c>
      <c r="N206" s="4" t="str">
        <f t="shared" si="7"/>
        <v>W21R08</v>
      </c>
    </row>
    <row r="207" spans="12:14" x14ac:dyDescent="0.3">
      <c r="L207" s="4" t="str">
        <f>TRIM(RIGHT(SUBSTITUTE(TRIM(RIGHT(SUBSTITUTE(Candidate!B207,"/",REPT(" ",100)),100)),"\",REPT(" ",100)),100))</f>
        <v>W21R09.ribd25</v>
      </c>
      <c r="M207" s="4" t="str">
        <f t="shared" si="6"/>
        <v>W21R09</v>
      </c>
      <c r="N207" s="4" t="str">
        <f t="shared" si="7"/>
        <v>W21R09</v>
      </c>
    </row>
    <row r="208" spans="12:14" x14ac:dyDescent="0.3">
      <c r="L208" s="4" t="str">
        <f>TRIM(RIGHT(SUBSTITUTE(TRIM(RIGHT(SUBSTITUTE(Candidate!B208,"/",REPT(" ",100)),100)),"\",REPT(" ",100)),100))</f>
        <v>W22R01.ribd25</v>
      </c>
      <c r="M208" s="4" t="str">
        <f t="shared" si="6"/>
        <v>W22R01</v>
      </c>
      <c r="N208" s="4" t="str">
        <f t="shared" si="7"/>
        <v>W22R01</v>
      </c>
    </row>
    <row r="209" spans="12:14" x14ac:dyDescent="0.3">
      <c r="L209" s="4" t="str">
        <f>TRIM(RIGHT(SUBSTITUTE(TRIM(RIGHT(SUBSTITUTE(Candidate!B209,"/",REPT(" ",100)),100)),"\",REPT(" ",100)),100))</f>
        <v>W22R02.ribd25</v>
      </c>
      <c r="M209" s="4" t="str">
        <f t="shared" si="6"/>
        <v>W22R02</v>
      </c>
      <c r="N209" s="4" t="str">
        <f t="shared" si="7"/>
        <v>W22R02</v>
      </c>
    </row>
    <row r="210" spans="12:14" x14ac:dyDescent="0.3">
      <c r="L210" s="4" t="str">
        <f>TRIM(RIGHT(SUBSTITUTE(TRIM(RIGHT(SUBSTITUTE(Candidate!B210,"/",REPT(" ",100)),100)),"\",REPT(" ",100)),100))</f>
        <v>W22R03.ribd25</v>
      </c>
      <c r="M210" s="4" t="str">
        <f t="shared" si="6"/>
        <v>W22R03</v>
      </c>
      <c r="N210" s="4" t="str">
        <f t="shared" si="7"/>
        <v>W22R03</v>
      </c>
    </row>
    <row r="211" spans="12:14" x14ac:dyDescent="0.3">
      <c r="L211" s="4" t="str">
        <f>TRIM(RIGHT(SUBSTITUTE(TRIM(RIGHT(SUBSTITUTE(Candidate!B211,"/",REPT(" ",100)),100)),"\",REPT(" ",100)),100))</f>
        <v>W22R04.ribd25</v>
      </c>
      <c r="M211" s="4" t="str">
        <f t="shared" si="6"/>
        <v>W22R04</v>
      </c>
      <c r="N211" s="4" t="str">
        <f t="shared" si="7"/>
        <v>W22R04</v>
      </c>
    </row>
    <row r="212" spans="12:14" x14ac:dyDescent="0.3">
      <c r="L212" s="4" t="str">
        <f>TRIM(RIGHT(SUBSTITUTE(TRIM(RIGHT(SUBSTITUTE(Candidate!B212,"/",REPT(" ",100)),100)),"\",REPT(" ",100)),100))</f>
        <v>W22R05.ribd25</v>
      </c>
      <c r="M212" s="4" t="str">
        <f t="shared" si="6"/>
        <v>W22R05</v>
      </c>
      <c r="N212" s="4" t="str">
        <f t="shared" si="7"/>
        <v>W22R05</v>
      </c>
    </row>
    <row r="213" spans="12:14" x14ac:dyDescent="0.3">
      <c r="L213" s="4" t="str">
        <f>TRIM(RIGHT(SUBSTITUTE(TRIM(RIGHT(SUBSTITUTE(Candidate!B213,"/",REPT(" ",100)),100)),"\",REPT(" ",100)),100))</f>
        <v>W22R06.ribd25</v>
      </c>
      <c r="M213" s="4" t="str">
        <f t="shared" si="6"/>
        <v>W22R06</v>
      </c>
      <c r="N213" s="4" t="str">
        <f t="shared" si="7"/>
        <v>W22R06</v>
      </c>
    </row>
    <row r="214" spans="12:14" x14ac:dyDescent="0.3">
      <c r="L214" s="4" t="str">
        <f>TRIM(RIGHT(SUBSTITUTE(TRIM(RIGHT(SUBSTITUTE(Candidate!B214,"/",REPT(" ",100)),100)),"\",REPT(" ",100)),100))</f>
        <v>W22R07.ribd25</v>
      </c>
      <c r="M214" s="4" t="str">
        <f t="shared" si="6"/>
        <v>W22R07</v>
      </c>
      <c r="N214" s="4" t="str">
        <f t="shared" si="7"/>
        <v>W22R07</v>
      </c>
    </row>
    <row r="215" spans="12:14" x14ac:dyDescent="0.3">
      <c r="L215" s="4" t="str">
        <f>TRIM(RIGHT(SUBSTITUTE(TRIM(RIGHT(SUBSTITUTE(Candidate!B215,"/",REPT(" ",100)),100)),"\",REPT(" ",100)),100))</f>
        <v>W22R08.ribd25</v>
      </c>
      <c r="M215" s="4" t="str">
        <f t="shared" si="6"/>
        <v>W22R08</v>
      </c>
      <c r="N215" s="4" t="str">
        <f t="shared" si="7"/>
        <v>W22R08</v>
      </c>
    </row>
    <row r="216" spans="12:14" x14ac:dyDescent="0.3">
      <c r="L216" s="4" t="str">
        <f>TRIM(RIGHT(SUBSTITUTE(TRIM(RIGHT(SUBSTITUTE(Candidate!B216,"/",REPT(" ",100)),100)),"\",REPT(" ",100)),100))</f>
        <v>W22R09.ribd25</v>
      </c>
      <c r="M216" s="4" t="str">
        <f t="shared" si="6"/>
        <v>W22R09</v>
      </c>
      <c r="N216" s="4" t="str">
        <f t="shared" si="7"/>
        <v>W22R09</v>
      </c>
    </row>
    <row r="217" spans="12:14" x14ac:dyDescent="0.3">
      <c r="L217" s="4" t="str">
        <f>TRIM(RIGHT(SUBSTITUTE(TRIM(RIGHT(SUBSTITUTE(Candidate!B217,"/",REPT(" ",100)),100)),"\",REPT(" ",100)),100))</f>
        <v>W22R10.ribd25</v>
      </c>
      <c r="M217" s="4" t="str">
        <f t="shared" si="6"/>
        <v>W22R10</v>
      </c>
      <c r="N217" s="4" t="str">
        <f t="shared" si="7"/>
        <v>W22R10</v>
      </c>
    </row>
    <row r="218" spans="12:14" x14ac:dyDescent="0.3">
      <c r="L218" s="4" t="str">
        <f>TRIM(RIGHT(SUBSTITUTE(TRIM(RIGHT(SUBSTITUTE(Candidate!B218,"/",REPT(" ",100)),100)),"\",REPT(" ",100)),100))</f>
        <v>W22R10.ribd25</v>
      </c>
      <c r="M218" s="4" t="str">
        <f t="shared" si="6"/>
        <v>W22R10</v>
      </c>
      <c r="N218" s="4" t="str">
        <f t="shared" si="7"/>
        <v>W22R10</v>
      </c>
    </row>
    <row r="219" spans="12:14" x14ac:dyDescent="0.3">
      <c r="L219" s="4" t="str">
        <f>TRIM(RIGHT(SUBSTITUTE(TRIM(RIGHT(SUBSTITUTE(Candidate!B219,"/",REPT(" ",100)),100)),"\",REPT(" ",100)),100))</f>
        <v/>
      </c>
      <c r="M219" s="4" t="str">
        <f t="shared" si="6"/>
        <v/>
      </c>
      <c r="N219" s="4" t="str">
        <f t="shared" si="7"/>
        <v/>
      </c>
    </row>
    <row r="220" spans="12:14" x14ac:dyDescent="0.3">
      <c r="L220" s="4" t="str">
        <f>TRIM(RIGHT(SUBSTITUTE(TRIM(RIGHT(SUBSTITUTE(Candidate!B220,"/",REPT(" ",100)),100)),"\",REPT(" ",100)),100))</f>
        <v/>
      </c>
      <c r="M220" s="4" t="str">
        <f t="shared" si="6"/>
        <v/>
      </c>
      <c r="N220" s="4" t="str">
        <f t="shared" si="7"/>
        <v/>
      </c>
    </row>
    <row r="221" spans="12:14" x14ac:dyDescent="0.3">
      <c r="L221" s="4" t="str">
        <f>TRIM(RIGHT(SUBSTITUTE(TRIM(RIGHT(SUBSTITUTE(Candidate!B221,"/",REPT(" ",100)),100)),"\",REPT(" ",100)),100))</f>
        <v/>
      </c>
      <c r="M221" s="4" t="str">
        <f t="shared" si="6"/>
        <v/>
      </c>
      <c r="N221" s="4" t="str">
        <f t="shared" si="7"/>
        <v/>
      </c>
    </row>
    <row r="222" spans="12:14" x14ac:dyDescent="0.3">
      <c r="L222" s="4" t="str">
        <f>TRIM(RIGHT(SUBSTITUTE(TRIM(RIGHT(SUBSTITUTE(Candidate!B222,"/",REPT(" ",100)),100)),"\",REPT(" ",100)),100))</f>
        <v/>
      </c>
      <c r="M222" s="4" t="str">
        <f t="shared" si="6"/>
        <v/>
      </c>
      <c r="N222" s="4" t="str">
        <f t="shared" si="7"/>
        <v/>
      </c>
    </row>
    <row r="223" spans="12:14" x14ac:dyDescent="0.3">
      <c r="L223" s="4" t="str">
        <f>TRIM(RIGHT(SUBSTITUTE(TRIM(RIGHT(SUBSTITUTE(Candidate!B223,"/",REPT(" ",100)),100)),"\",REPT(" ",100)),100))</f>
        <v/>
      </c>
      <c r="M223" s="4" t="str">
        <f t="shared" si="6"/>
        <v/>
      </c>
      <c r="N223" s="4" t="str">
        <f t="shared" si="7"/>
        <v/>
      </c>
    </row>
    <row r="224" spans="12:14" x14ac:dyDescent="0.3">
      <c r="L224" s="4" t="str">
        <f>TRIM(RIGHT(SUBSTITUTE(TRIM(RIGHT(SUBSTITUTE(Candidate!B224,"/",REPT(" ",100)),100)),"\",REPT(" ",100)),100))</f>
        <v/>
      </c>
      <c r="M224" s="4" t="str">
        <f t="shared" si="6"/>
        <v/>
      </c>
      <c r="N224" s="4" t="str">
        <f t="shared" si="7"/>
        <v/>
      </c>
    </row>
    <row r="225" spans="12:14" x14ac:dyDescent="0.3">
      <c r="L225" s="4" t="str">
        <f>TRIM(RIGHT(SUBSTITUTE(TRIM(RIGHT(SUBSTITUTE(Candidate!B225,"/",REPT(" ",100)),100)),"\",REPT(" ",100)),100))</f>
        <v/>
      </c>
      <c r="M225" s="4" t="str">
        <f t="shared" si="6"/>
        <v/>
      </c>
      <c r="N225" s="4" t="str">
        <f t="shared" si="7"/>
        <v/>
      </c>
    </row>
    <row r="226" spans="12:14" x14ac:dyDescent="0.3">
      <c r="L226" s="4" t="str">
        <f>TRIM(RIGHT(SUBSTITUTE(TRIM(RIGHT(SUBSTITUTE(Candidate!B226,"/",REPT(" ",100)),100)),"\",REPT(" ",100)),100))</f>
        <v/>
      </c>
      <c r="M226" s="4" t="str">
        <f t="shared" si="6"/>
        <v/>
      </c>
      <c r="N226" s="4" t="str">
        <f t="shared" si="7"/>
        <v/>
      </c>
    </row>
    <row r="227" spans="12:14" x14ac:dyDescent="0.3">
      <c r="L227" s="4" t="str">
        <f>TRIM(RIGHT(SUBSTITUTE(TRIM(RIGHT(SUBSTITUTE(Candidate!B227,"/",REPT(" ",100)),100)),"\",REPT(" ",100)),100))</f>
        <v/>
      </c>
      <c r="M227" s="4" t="str">
        <f t="shared" si="6"/>
        <v/>
      </c>
      <c r="N227" s="4" t="str">
        <f t="shared" si="7"/>
        <v/>
      </c>
    </row>
    <row r="228" spans="12:14" x14ac:dyDescent="0.3">
      <c r="L228" s="4" t="str">
        <f>TRIM(RIGHT(SUBSTITUTE(TRIM(RIGHT(SUBSTITUTE(Candidate!B228,"/",REPT(" ",100)),100)),"\",REPT(" ",100)),100))</f>
        <v/>
      </c>
      <c r="M228" s="4" t="str">
        <f t="shared" si="6"/>
        <v/>
      </c>
      <c r="N228" s="4" t="str">
        <f t="shared" si="7"/>
        <v/>
      </c>
    </row>
    <row r="229" spans="12:14" x14ac:dyDescent="0.3">
      <c r="L229" s="4" t="str">
        <f>TRIM(RIGHT(SUBSTITUTE(TRIM(RIGHT(SUBSTITUTE(Candidate!B229,"/",REPT(" ",100)),100)),"\",REPT(" ",100)),100))</f>
        <v/>
      </c>
      <c r="M229" s="4" t="str">
        <f t="shared" si="6"/>
        <v/>
      </c>
      <c r="N229" s="4" t="str">
        <f t="shared" si="7"/>
        <v/>
      </c>
    </row>
    <row r="230" spans="12:14" x14ac:dyDescent="0.3">
      <c r="L230" s="4" t="str">
        <f>TRIM(RIGHT(SUBSTITUTE(TRIM(RIGHT(SUBSTITUTE(Candidate!B230,"/",REPT(" ",100)),100)),"\",REPT(" ",100)),100))</f>
        <v/>
      </c>
      <c r="M230" s="4" t="str">
        <f t="shared" si="6"/>
        <v/>
      </c>
      <c r="N230" s="4" t="str">
        <f t="shared" si="7"/>
        <v/>
      </c>
    </row>
    <row r="231" spans="12:14" x14ac:dyDescent="0.3">
      <c r="L231" s="4" t="str">
        <f>TRIM(RIGHT(SUBSTITUTE(TRIM(RIGHT(SUBSTITUTE(Candidate!B231,"/",REPT(" ",100)),100)),"\",REPT(" ",100)),100))</f>
        <v/>
      </c>
      <c r="M231" s="4" t="str">
        <f t="shared" si="6"/>
        <v/>
      </c>
      <c r="N231" s="4" t="str">
        <f t="shared" si="7"/>
        <v/>
      </c>
    </row>
    <row r="232" spans="12:14" x14ac:dyDescent="0.3">
      <c r="L232" s="4" t="str">
        <f>TRIM(RIGHT(SUBSTITUTE(TRIM(RIGHT(SUBSTITUTE(Candidate!B232,"/",REPT(" ",100)),100)),"\",REPT(" ",100)),100))</f>
        <v/>
      </c>
      <c r="M232" s="4" t="str">
        <f t="shared" si="6"/>
        <v/>
      </c>
      <c r="N232" s="4" t="str">
        <f t="shared" si="7"/>
        <v/>
      </c>
    </row>
    <row r="233" spans="12:14" x14ac:dyDescent="0.3">
      <c r="L233" s="4" t="str">
        <f>TRIM(RIGHT(SUBSTITUTE(TRIM(RIGHT(SUBSTITUTE(Candidate!B233,"/",REPT(" ",100)),100)),"\",REPT(" ",100)),100))</f>
        <v/>
      </c>
      <c r="M233" s="4" t="str">
        <f t="shared" si="6"/>
        <v/>
      </c>
      <c r="N233" s="4" t="str">
        <f t="shared" si="7"/>
        <v/>
      </c>
    </row>
    <row r="234" spans="12:14" x14ac:dyDescent="0.3">
      <c r="L234" s="4" t="str">
        <f>TRIM(RIGHT(SUBSTITUTE(TRIM(RIGHT(SUBSTITUTE(Candidate!B234,"/",REPT(" ",100)),100)),"\",REPT(" ",100)),100))</f>
        <v/>
      </c>
      <c r="M234" s="4" t="str">
        <f t="shared" si="6"/>
        <v/>
      </c>
      <c r="N234" s="4" t="str">
        <f t="shared" si="7"/>
        <v/>
      </c>
    </row>
    <row r="235" spans="12:14" x14ac:dyDescent="0.3">
      <c r="L235" s="4" t="str">
        <f>TRIM(RIGHT(SUBSTITUTE(TRIM(RIGHT(SUBSTITUTE(Candidate!B235,"/",REPT(" ",100)),100)),"\",REPT(" ",100)),100))</f>
        <v/>
      </c>
      <c r="M235" s="4" t="str">
        <f t="shared" si="6"/>
        <v/>
      </c>
      <c r="N235" s="4" t="str">
        <f t="shared" si="7"/>
        <v/>
      </c>
    </row>
    <row r="236" spans="12:14" x14ac:dyDescent="0.3">
      <c r="L236" s="4" t="str">
        <f>TRIM(RIGHT(SUBSTITUTE(TRIM(RIGHT(SUBSTITUTE(Candidate!B236,"/",REPT(" ",100)),100)),"\",REPT(" ",100)),100))</f>
        <v/>
      </c>
      <c r="M236" s="4" t="str">
        <f t="shared" si="6"/>
        <v/>
      </c>
      <c r="N236" s="4" t="str">
        <f t="shared" si="7"/>
        <v/>
      </c>
    </row>
    <row r="237" spans="12:14" x14ac:dyDescent="0.3">
      <c r="L237" s="4" t="str">
        <f>TRIM(RIGHT(SUBSTITUTE(TRIM(RIGHT(SUBSTITUTE(Candidate!B237,"/",REPT(" ",100)),100)),"\",REPT(" ",100)),100))</f>
        <v/>
      </c>
      <c r="M237" s="4" t="str">
        <f t="shared" si="6"/>
        <v/>
      </c>
      <c r="N237" s="4" t="str">
        <f t="shared" si="7"/>
        <v/>
      </c>
    </row>
    <row r="238" spans="12:14" x14ac:dyDescent="0.3">
      <c r="L238" s="4" t="str">
        <f>TRIM(RIGHT(SUBSTITUTE(TRIM(RIGHT(SUBSTITUTE(Candidate!B238,"/",REPT(" ",100)),100)),"\",REPT(" ",100)),100))</f>
        <v/>
      </c>
      <c r="M238" s="4" t="str">
        <f t="shared" si="6"/>
        <v/>
      </c>
      <c r="N238" s="4" t="str">
        <f t="shared" si="7"/>
        <v/>
      </c>
    </row>
    <row r="239" spans="12:14" x14ac:dyDescent="0.3">
      <c r="L239" s="4" t="str">
        <f>TRIM(RIGHT(SUBSTITUTE(TRIM(RIGHT(SUBSTITUTE(Candidate!B239,"/",REPT(" ",100)),100)),"\",REPT(" ",100)),100))</f>
        <v/>
      </c>
      <c r="M239" s="4" t="str">
        <f t="shared" si="6"/>
        <v/>
      </c>
      <c r="N239" s="4" t="str">
        <f t="shared" si="7"/>
        <v/>
      </c>
    </row>
    <row r="240" spans="12:14" x14ac:dyDescent="0.3">
      <c r="L240" s="4" t="str">
        <f>TRIM(RIGHT(SUBSTITUTE(TRIM(RIGHT(SUBSTITUTE(Candidate!B240,"/",REPT(" ",100)),100)),"\",REPT(" ",100)),100))</f>
        <v/>
      </c>
      <c r="M240" s="4" t="str">
        <f t="shared" si="6"/>
        <v/>
      </c>
      <c r="N240" s="4" t="str">
        <f t="shared" si="7"/>
        <v/>
      </c>
    </row>
    <row r="241" spans="12:14" x14ac:dyDescent="0.3">
      <c r="L241" s="4" t="str">
        <f>TRIM(RIGHT(SUBSTITUTE(TRIM(RIGHT(SUBSTITUTE(Candidate!B241,"/",REPT(" ",100)),100)),"\",REPT(" ",100)),100))</f>
        <v/>
      </c>
      <c r="M241" s="4" t="str">
        <f t="shared" si="6"/>
        <v/>
      </c>
      <c r="N241" s="4" t="str">
        <f t="shared" si="7"/>
        <v/>
      </c>
    </row>
    <row r="242" spans="12:14" x14ac:dyDescent="0.3">
      <c r="L242" s="4" t="str">
        <f>TRIM(RIGHT(SUBSTITUTE(TRIM(RIGHT(SUBSTITUTE(Candidate!B242,"/",REPT(" ",100)),100)),"\",REPT(" ",100)),100))</f>
        <v/>
      </c>
      <c r="M242" s="4" t="str">
        <f t="shared" si="6"/>
        <v/>
      </c>
      <c r="N242" s="4" t="str">
        <f t="shared" si="7"/>
        <v/>
      </c>
    </row>
    <row r="243" spans="12:14" x14ac:dyDescent="0.3">
      <c r="L243" s="4" t="str">
        <f>TRIM(RIGHT(SUBSTITUTE(TRIM(RIGHT(SUBSTITUTE(Candidate!B243,"/",REPT(" ",100)),100)),"\",REPT(" ",100)),100))</f>
        <v/>
      </c>
      <c r="M243" s="4" t="str">
        <f t="shared" si="6"/>
        <v/>
      </c>
      <c r="N243" s="4" t="str">
        <f t="shared" si="7"/>
        <v/>
      </c>
    </row>
    <row r="244" spans="12:14" x14ac:dyDescent="0.3">
      <c r="L244" s="4" t="str">
        <f>TRIM(RIGHT(SUBSTITUTE(TRIM(RIGHT(SUBSTITUTE(Candidate!B244,"/",REPT(" ",100)),100)),"\",REPT(" ",100)),100))</f>
        <v/>
      </c>
      <c r="M244" s="4" t="str">
        <f t="shared" si="6"/>
        <v/>
      </c>
      <c r="N244" s="4" t="str">
        <f t="shared" si="7"/>
        <v/>
      </c>
    </row>
    <row r="245" spans="12:14" x14ac:dyDescent="0.3">
      <c r="L245" s="4" t="str">
        <f>TRIM(RIGHT(SUBSTITUTE(TRIM(RIGHT(SUBSTITUTE(Candidate!B245,"/",REPT(" ",100)),100)),"\",REPT(" ",100)),100))</f>
        <v/>
      </c>
      <c r="M245" s="4" t="str">
        <f t="shared" si="6"/>
        <v/>
      </c>
      <c r="N245" s="4" t="str">
        <f t="shared" si="7"/>
        <v/>
      </c>
    </row>
    <row r="246" spans="12:14" x14ac:dyDescent="0.3">
      <c r="L246" s="4" t="str">
        <f>TRIM(RIGHT(SUBSTITUTE(TRIM(RIGHT(SUBSTITUTE(Candidate!B246,"/",REPT(" ",100)),100)),"\",REPT(" ",100)),100))</f>
        <v/>
      </c>
      <c r="M246" s="4" t="str">
        <f t="shared" si="6"/>
        <v/>
      </c>
      <c r="N246" s="4" t="str">
        <f t="shared" si="7"/>
        <v/>
      </c>
    </row>
    <row r="247" spans="12:14" x14ac:dyDescent="0.3">
      <c r="L247" s="4" t="str">
        <f>TRIM(RIGHT(SUBSTITUTE(TRIM(RIGHT(SUBSTITUTE(Candidate!B247,"/",REPT(" ",100)),100)),"\",REPT(" ",100)),100))</f>
        <v/>
      </c>
      <c r="M247" s="4" t="str">
        <f t="shared" si="6"/>
        <v/>
      </c>
      <c r="N247" s="4" t="str">
        <f t="shared" si="7"/>
        <v/>
      </c>
    </row>
    <row r="248" spans="12:14" x14ac:dyDescent="0.3">
      <c r="L248" s="4" t="str">
        <f>TRIM(RIGHT(SUBSTITUTE(TRIM(RIGHT(SUBSTITUTE(Candidate!B248,"/",REPT(" ",100)),100)),"\",REPT(" ",100)),100))</f>
        <v/>
      </c>
      <c r="M248" s="4" t="str">
        <f t="shared" si="6"/>
        <v/>
      </c>
      <c r="N248" s="4" t="str">
        <f t="shared" si="7"/>
        <v/>
      </c>
    </row>
    <row r="249" spans="12:14" x14ac:dyDescent="0.3">
      <c r="L249" s="4" t="str">
        <f>TRIM(RIGHT(SUBSTITUTE(TRIM(RIGHT(SUBSTITUTE(Candidate!B249,"/",REPT(" ",100)),100)),"\",REPT(" ",100)),100))</f>
        <v/>
      </c>
      <c r="M249" s="4" t="str">
        <f t="shared" si="6"/>
        <v/>
      </c>
      <c r="N249" s="4" t="str">
        <f t="shared" si="7"/>
        <v/>
      </c>
    </row>
    <row r="250" spans="12:14" x14ac:dyDescent="0.3">
      <c r="L250" s="4" t="str">
        <f>TRIM(RIGHT(SUBSTITUTE(TRIM(RIGHT(SUBSTITUTE(Candidate!B250,"/",REPT(" ",100)),100)),"\",REPT(" ",100)),100))</f>
        <v/>
      </c>
      <c r="M250" s="4" t="str">
        <f t="shared" si="6"/>
        <v/>
      </c>
      <c r="N250" s="4" t="str">
        <f t="shared" si="7"/>
        <v/>
      </c>
    </row>
    <row r="251" spans="12:14" x14ac:dyDescent="0.3">
      <c r="L251" s="4" t="str">
        <f>TRIM(RIGHT(SUBSTITUTE(TRIM(RIGHT(SUBSTITUTE(Candidate!B251,"/",REPT(" ",100)),100)),"\",REPT(" ",100)),100))</f>
        <v/>
      </c>
      <c r="M251" s="4" t="str">
        <f t="shared" si="6"/>
        <v/>
      </c>
      <c r="N251" s="4" t="str">
        <f t="shared" si="7"/>
        <v/>
      </c>
    </row>
    <row r="252" spans="12:14" x14ac:dyDescent="0.3">
      <c r="L252" s="4" t="str">
        <f>TRIM(RIGHT(SUBSTITUTE(TRIM(RIGHT(SUBSTITUTE(Candidate!B252,"/",REPT(" ",100)),100)),"\",REPT(" ",100)),100))</f>
        <v/>
      </c>
      <c r="M252" s="4" t="str">
        <f t="shared" si="6"/>
        <v/>
      </c>
      <c r="N252" s="4" t="str">
        <f t="shared" si="7"/>
        <v/>
      </c>
    </row>
    <row r="253" spans="12:14" x14ac:dyDescent="0.3">
      <c r="L253" s="4" t="str">
        <f>TRIM(RIGHT(SUBSTITUTE(TRIM(RIGHT(SUBSTITUTE(Candidate!B253,"/",REPT(" ",100)),100)),"\",REPT(" ",100)),100))</f>
        <v/>
      </c>
      <c r="M253" s="4" t="str">
        <f t="shared" si="6"/>
        <v/>
      </c>
      <c r="N253" s="4" t="str">
        <f t="shared" si="7"/>
        <v/>
      </c>
    </row>
    <row r="254" spans="12:14" x14ac:dyDescent="0.3">
      <c r="L254" s="4" t="str">
        <f>TRIM(RIGHT(SUBSTITUTE(TRIM(RIGHT(SUBSTITUTE(Candidate!B254,"/",REPT(" ",100)),100)),"\",REPT(" ",100)),100))</f>
        <v/>
      </c>
      <c r="M254" s="4" t="str">
        <f t="shared" si="6"/>
        <v/>
      </c>
      <c r="N254" s="4" t="str">
        <f t="shared" si="7"/>
        <v/>
      </c>
    </row>
    <row r="255" spans="12:14" x14ac:dyDescent="0.3">
      <c r="L255" s="4" t="str">
        <f>TRIM(RIGHT(SUBSTITUTE(TRIM(RIGHT(SUBSTITUTE(Candidate!B255,"/",REPT(" ",100)),100)),"\",REPT(" ",100)),100))</f>
        <v/>
      </c>
      <c r="M255" s="4" t="str">
        <f t="shared" si="6"/>
        <v/>
      </c>
      <c r="N255" s="4" t="str">
        <f t="shared" si="7"/>
        <v/>
      </c>
    </row>
    <row r="256" spans="12:14" x14ac:dyDescent="0.3">
      <c r="L256" s="4" t="str">
        <f>TRIM(RIGHT(SUBSTITUTE(TRIM(RIGHT(SUBSTITUTE(Candidate!B256,"/",REPT(" ",100)),100)),"\",REPT(" ",100)),100))</f>
        <v/>
      </c>
      <c r="M256" s="4" t="str">
        <f t="shared" si="6"/>
        <v/>
      </c>
      <c r="N256" s="4" t="str">
        <f t="shared" si="7"/>
        <v/>
      </c>
    </row>
    <row r="257" spans="12:14" x14ac:dyDescent="0.3">
      <c r="L257" s="4" t="str">
        <f>TRIM(RIGHT(SUBSTITUTE(TRIM(RIGHT(SUBSTITUTE(Candidate!B257,"/",REPT(" ",100)),100)),"\",REPT(" ",100)),100))</f>
        <v/>
      </c>
      <c r="M257" s="4" t="str">
        <f t="shared" si="6"/>
        <v/>
      </c>
      <c r="N257" s="4" t="str">
        <f t="shared" si="7"/>
        <v/>
      </c>
    </row>
    <row r="258" spans="12:14" x14ac:dyDescent="0.3">
      <c r="L258" s="4" t="str">
        <f>TRIM(RIGHT(SUBSTITUTE(TRIM(RIGHT(SUBSTITUTE(Candidate!B258,"/",REPT(" ",100)),100)),"\",REPT(" ",100)),100))</f>
        <v/>
      </c>
      <c r="M258" s="4" t="str">
        <f t="shared" si="6"/>
        <v/>
      </c>
      <c r="N258" s="4" t="str">
        <f t="shared" si="7"/>
        <v/>
      </c>
    </row>
    <row r="259" spans="12:14" x14ac:dyDescent="0.3">
      <c r="L259" s="4" t="str">
        <f>TRIM(RIGHT(SUBSTITUTE(TRIM(RIGHT(SUBSTITUTE(Candidate!B259,"/",REPT(" ",100)),100)),"\",REPT(" ",100)),100))</f>
        <v/>
      </c>
      <c r="M259" s="4" t="str">
        <f t="shared" si="6"/>
        <v/>
      </c>
      <c r="N259" s="4" t="str">
        <f t="shared" si="7"/>
        <v/>
      </c>
    </row>
    <row r="260" spans="12:14" x14ac:dyDescent="0.3">
      <c r="L260" s="4" t="str">
        <f>TRIM(RIGHT(SUBSTITUTE(TRIM(RIGHT(SUBSTITUTE(Candidate!B260,"/",REPT(" ",100)),100)),"\",REPT(" ",100)),100))</f>
        <v/>
      </c>
      <c r="M260" s="4" t="str">
        <f t="shared" si="6"/>
        <v/>
      </c>
      <c r="N260" s="4" t="str">
        <f t="shared" si="7"/>
        <v/>
      </c>
    </row>
    <row r="261" spans="12:14" x14ac:dyDescent="0.3">
      <c r="L261" s="4" t="str">
        <f>TRIM(RIGHT(SUBSTITUTE(TRIM(RIGHT(SUBSTITUTE(Candidate!B261,"/",REPT(" ",100)),100)),"\",REPT(" ",100)),100))</f>
        <v/>
      </c>
      <c r="M261" s="4" t="str">
        <f t="shared" ref="M261:M324" si="8">TRIM(LEFT(SUBSTITUTE(L261,".",REPT(" ",100)),100))</f>
        <v/>
      </c>
      <c r="N261" s="4" t="str">
        <f t="shared" ref="N261:N324" si="9">M261</f>
        <v/>
      </c>
    </row>
    <row r="262" spans="12:14" x14ac:dyDescent="0.3">
      <c r="L262" s="4" t="str">
        <f>TRIM(RIGHT(SUBSTITUTE(TRIM(RIGHT(SUBSTITUTE(Candidate!B262,"/",REPT(" ",100)),100)),"\",REPT(" ",100)),100))</f>
        <v/>
      </c>
      <c r="M262" s="4" t="str">
        <f t="shared" si="8"/>
        <v/>
      </c>
      <c r="N262" s="4" t="str">
        <f t="shared" si="9"/>
        <v/>
      </c>
    </row>
    <row r="263" spans="12:14" x14ac:dyDescent="0.3">
      <c r="L263" s="4" t="str">
        <f>TRIM(RIGHT(SUBSTITUTE(TRIM(RIGHT(SUBSTITUTE(Candidate!B263,"/",REPT(" ",100)),100)),"\",REPT(" ",100)),100))</f>
        <v/>
      </c>
      <c r="M263" s="4" t="str">
        <f t="shared" si="8"/>
        <v/>
      </c>
      <c r="N263" s="4" t="str">
        <f t="shared" si="9"/>
        <v/>
      </c>
    </row>
    <row r="264" spans="12:14" x14ac:dyDescent="0.3">
      <c r="L264" s="4" t="str">
        <f>TRIM(RIGHT(SUBSTITUTE(TRIM(RIGHT(SUBSTITUTE(Candidate!B264,"/",REPT(" ",100)),100)),"\",REPT(" ",100)),100))</f>
        <v/>
      </c>
      <c r="M264" s="4" t="str">
        <f t="shared" si="8"/>
        <v/>
      </c>
      <c r="N264" s="4" t="str">
        <f t="shared" si="9"/>
        <v/>
      </c>
    </row>
    <row r="265" spans="12:14" x14ac:dyDescent="0.3">
      <c r="L265" s="4" t="str">
        <f>TRIM(RIGHT(SUBSTITUTE(TRIM(RIGHT(SUBSTITUTE(Candidate!B265,"/",REPT(" ",100)),100)),"\",REPT(" ",100)),100))</f>
        <v/>
      </c>
      <c r="M265" s="4" t="str">
        <f t="shared" si="8"/>
        <v/>
      </c>
      <c r="N265" s="4" t="str">
        <f t="shared" si="9"/>
        <v/>
      </c>
    </row>
    <row r="266" spans="12:14" x14ac:dyDescent="0.3">
      <c r="L266" s="4" t="str">
        <f>TRIM(RIGHT(SUBSTITUTE(TRIM(RIGHT(SUBSTITUTE(Candidate!B266,"/",REPT(" ",100)),100)),"\",REPT(" ",100)),100))</f>
        <v/>
      </c>
      <c r="M266" s="4" t="str">
        <f t="shared" si="8"/>
        <v/>
      </c>
      <c r="N266" s="4" t="str">
        <f t="shared" si="9"/>
        <v/>
      </c>
    </row>
    <row r="267" spans="12:14" x14ac:dyDescent="0.3">
      <c r="L267" s="4" t="str">
        <f>TRIM(RIGHT(SUBSTITUTE(TRIM(RIGHT(SUBSTITUTE(Candidate!B267,"/",REPT(" ",100)),100)),"\",REPT(" ",100)),100))</f>
        <v/>
      </c>
      <c r="M267" s="4" t="str">
        <f t="shared" si="8"/>
        <v/>
      </c>
      <c r="N267" s="4" t="str">
        <f t="shared" si="9"/>
        <v/>
      </c>
    </row>
    <row r="268" spans="12:14" x14ac:dyDescent="0.3">
      <c r="L268" s="4" t="str">
        <f>TRIM(RIGHT(SUBSTITUTE(TRIM(RIGHT(SUBSTITUTE(Candidate!B268,"/",REPT(" ",100)),100)),"\",REPT(" ",100)),100))</f>
        <v/>
      </c>
      <c r="M268" s="4" t="str">
        <f t="shared" si="8"/>
        <v/>
      </c>
      <c r="N268" s="4" t="str">
        <f t="shared" si="9"/>
        <v/>
      </c>
    </row>
    <row r="269" spans="12:14" x14ac:dyDescent="0.3">
      <c r="L269" s="4" t="str">
        <f>TRIM(RIGHT(SUBSTITUTE(TRIM(RIGHT(SUBSTITUTE(Candidate!B269,"/",REPT(" ",100)),100)),"\",REPT(" ",100)),100))</f>
        <v/>
      </c>
      <c r="M269" s="4" t="str">
        <f t="shared" si="8"/>
        <v/>
      </c>
      <c r="N269" s="4" t="str">
        <f t="shared" si="9"/>
        <v/>
      </c>
    </row>
    <row r="270" spans="12:14" x14ac:dyDescent="0.3">
      <c r="L270" s="4" t="str">
        <f>TRIM(RIGHT(SUBSTITUTE(TRIM(RIGHT(SUBSTITUTE(Candidate!B270,"/",REPT(" ",100)),100)),"\",REPT(" ",100)),100))</f>
        <v/>
      </c>
      <c r="M270" s="4" t="str">
        <f t="shared" si="8"/>
        <v/>
      </c>
      <c r="N270" s="4" t="str">
        <f t="shared" si="9"/>
        <v/>
      </c>
    </row>
    <row r="271" spans="12:14" x14ac:dyDescent="0.3">
      <c r="L271" s="4" t="str">
        <f>TRIM(RIGHT(SUBSTITUTE(TRIM(RIGHT(SUBSTITUTE(Candidate!B271,"/",REPT(" ",100)),100)),"\",REPT(" ",100)),100))</f>
        <v/>
      </c>
      <c r="M271" s="4" t="str">
        <f t="shared" si="8"/>
        <v/>
      </c>
      <c r="N271" s="4" t="str">
        <f t="shared" si="9"/>
        <v/>
      </c>
    </row>
    <row r="272" spans="12:14" x14ac:dyDescent="0.3">
      <c r="L272" s="4" t="str">
        <f>TRIM(RIGHT(SUBSTITUTE(TRIM(RIGHT(SUBSTITUTE(Candidate!B272,"/",REPT(" ",100)),100)),"\",REPT(" ",100)),100))</f>
        <v/>
      </c>
      <c r="M272" s="4" t="str">
        <f t="shared" si="8"/>
        <v/>
      </c>
      <c r="N272" s="4" t="str">
        <f t="shared" si="9"/>
        <v/>
      </c>
    </row>
    <row r="273" spans="12:14" x14ac:dyDescent="0.3">
      <c r="L273" s="4" t="str">
        <f>TRIM(RIGHT(SUBSTITUTE(TRIM(RIGHT(SUBSTITUTE(Candidate!B273,"/",REPT(" ",100)),100)),"\",REPT(" ",100)),100))</f>
        <v/>
      </c>
      <c r="M273" s="4" t="str">
        <f t="shared" si="8"/>
        <v/>
      </c>
      <c r="N273" s="4" t="str">
        <f t="shared" si="9"/>
        <v/>
      </c>
    </row>
    <row r="274" spans="12:14" x14ac:dyDescent="0.3">
      <c r="L274" s="4" t="str">
        <f>TRIM(RIGHT(SUBSTITUTE(TRIM(RIGHT(SUBSTITUTE(Candidate!B274,"/",REPT(" ",100)),100)),"\",REPT(" ",100)),100))</f>
        <v/>
      </c>
      <c r="M274" s="4" t="str">
        <f t="shared" si="8"/>
        <v/>
      </c>
      <c r="N274" s="4" t="str">
        <f t="shared" si="9"/>
        <v/>
      </c>
    </row>
    <row r="275" spans="12:14" x14ac:dyDescent="0.3">
      <c r="L275" s="4" t="str">
        <f>TRIM(RIGHT(SUBSTITUTE(TRIM(RIGHT(SUBSTITUTE(Candidate!B275,"/",REPT(" ",100)),100)),"\",REPT(" ",100)),100))</f>
        <v/>
      </c>
      <c r="M275" s="4" t="str">
        <f t="shared" si="8"/>
        <v/>
      </c>
      <c r="N275" s="4" t="str">
        <f t="shared" si="9"/>
        <v/>
      </c>
    </row>
    <row r="276" spans="12:14" x14ac:dyDescent="0.3">
      <c r="L276" s="4" t="str">
        <f>TRIM(RIGHT(SUBSTITUTE(TRIM(RIGHT(SUBSTITUTE(Candidate!B276,"/",REPT(" ",100)),100)),"\",REPT(" ",100)),100))</f>
        <v/>
      </c>
      <c r="M276" s="4" t="str">
        <f t="shared" si="8"/>
        <v/>
      </c>
      <c r="N276" s="4" t="str">
        <f t="shared" si="9"/>
        <v/>
      </c>
    </row>
    <row r="277" spans="12:14" x14ac:dyDescent="0.3">
      <c r="L277" s="4" t="str">
        <f>TRIM(RIGHT(SUBSTITUTE(TRIM(RIGHT(SUBSTITUTE(Candidate!B277,"/",REPT(" ",100)),100)),"\",REPT(" ",100)),100))</f>
        <v/>
      </c>
      <c r="M277" s="4" t="str">
        <f t="shared" si="8"/>
        <v/>
      </c>
      <c r="N277" s="4" t="str">
        <f t="shared" si="9"/>
        <v/>
      </c>
    </row>
    <row r="278" spans="12:14" x14ac:dyDescent="0.3">
      <c r="L278" s="4" t="str">
        <f>TRIM(RIGHT(SUBSTITUTE(TRIM(RIGHT(SUBSTITUTE(Candidate!B278,"/",REPT(" ",100)),100)),"\",REPT(" ",100)),100))</f>
        <v/>
      </c>
      <c r="M278" s="4" t="str">
        <f t="shared" si="8"/>
        <v/>
      </c>
      <c r="N278" s="4" t="str">
        <f t="shared" si="9"/>
        <v/>
      </c>
    </row>
    <row r="279" spans="12:14" x14ac:dyDescent="0.3">
      <c r="L279" s="4" t="str">
        <f>TRIM(RIGHT(SUBSTITUTE(TRIM(RIGHT(SUBSTITUTE(Candidate!B279,"/",REPT(" ",100)),100)),"\",REPT(" ",100)),100))</f>
        <v/>
      </c>
      <c r="M279" s="4" t="str">
        <f t="shared" si="8"/>
        <v/>
      </c>
      <c r="N279" s="4" t="str">
        <f t="shared" si="9"/>
        <v/>
      </c>
    </row>
    <row r="280" spans="12:14" x14ac:dyDescent="0.3">
      <c r="L280" s="4" t="str">
        <f>TRIM(RIGHT(SUBSTITUTE(TRIM(RIGHT(SUBSTITUTE(Candidate!B280,"/",REPT(" ",100)),100)),"\",REPT(" ",100)),100))</f>
        <v/>
      </c>
      <c r="M280" s="4" t="str">
        <f t="shared" si="8"/>
        <v/>
      </c>
      <c r="N280" s="4" t="str">
        <f t="shared" si="9"/>
        <v/>
      </c>
    </row>
    <row r="281" spans="12:14" x14ac:dyDescent="0.3">
      <c r="L281" s="4" t="str">
        <f>TRIM(RIGHT(SUBSTITUTE(TRIM(RIGHT(SUBSTITUTE(Candidate!B281,"/",REPT(" ",100)),100)),"\",REPT(" ",100)),100))</f>
        <v/>
      </c>
      <c r="M281" s="4" t="str">
        <f t="shared" si="8"/>
        <v/>
      </c>
      <c r="N281" s="4" t="str">
        <f t="shared" si="9"/>
        <v/>
      </c>
    </row>
    <row r="282" spans="12:14" x14ac:dyDescent="0.3">
      <c r="L282" s="4" t="str">
        <f>TRIM(RIGHT(SUBSTITUTE(TRIM(RIGHT(SUBSTITUTE(Candidate!B282,"/",REPT(" ",100)),100)),"\",REPT(" ",100)),100))</f>
        <v/>
      </c>
      <c r="M282" s="4" t="str">
        <f t="shared" si="8"/>
        <v/>
      </c>
      <c r="N282" s="4" t="str">
        <f t="shared" si="9"/>
        <v/>
      </c>
    </row>
    <row r="283" spans="12:14" x14ac:dyDescent="0.3">
      <c r="L283" s="4" t="str">
        <f>TRIM(RIGHT(SUBSTITUTE(TRIM(RIGHT(SUBSTITUTE(Candidate!B283,"/",REPT(" ",100)),100)),"\",REPT(" ",100)),100))</f>
        <v/>
      </c>
      <c r="M283" s="4" t="str">
        <f t="shared" si="8"/>
        <v/>
      </c>
      <c r="N283" s="4" t="str">
        <f t="shared" si="9"/>
        <v/>
      </c>
    </row>
    <row r="284" spans="12:14" x14ac:dyDescent="0.3">
      <c r="L284" s="4" t="str">
        <f>TRIM(RIGHT(SUBSTITUTE(TRIM(RIGHT(SUBSTITUTE(Candidate!B284,"/",REPT(" ",100)),100)),"\",REPT(" ",100)),100))</f>
        <v/>
      </c>
      <c r="M284" s="4" t="str">
        <f t="shared" si="8"/>
        <v/>
      </c>
      <c r="N284" s="4" t="str">
        <f t="shared" si="9"/>
        <v/>
      </c>
    </row>
    <row r="285" spans="12:14" x14ac:dyDescent="0.3">
      <c r="L285" s="4" t="str">
        <f>TRIM(RIGHT(SUBSTITUTE(TRIM(RIGHT(SUBSTITUTE(Candidate!B285,"/",REPT(" ",100)),100)),"\",REPT(" ",100)),100))</f>
        <v/>
      </c>
      <c r="M285" s="4" t="str">
        <f t="shared" si="8"/>
        <v/>
      </c>
      <c r="N285" s="4" t="str">
        <f t="shared" si="9"/>
        <v/>
      </c>
    </row>
    <row r="286" spans="12:14" x14ac:dyDescent="0.3">
      <c r="L286" s="4" t="str">
        <f>TRIM(RIGHT(SUBSTITUTE(TRIM(RIGHT(SUBSTITUTE(Candidate!B286,"/",REPT(" ",100)),100)),"\",REPT(" ",100)),100))</f>
        <v/>
      </c>
      <c r="M286" s="4" t="str">
        <f t="shared" si="8"/>
        <v/>
      </c>
      <c r="N286" s="4" t="str">
        <f t="shared" si="9"/>
        <v/>
      </c>
    </row>
    <row r="287" spans="12:14" x14ac:dyDescent="0.3">
      <c r="L287" s="4" t="str">
        <f>TRIM(RIGHT(SUBSTITUTE(TRIM(RIGHT(SUBSTITUTE(Candidate!B287,"/",REPT(" ",100)),100)),"\",REPT(" ",100)),100))</f>
        <v/>
      </c>
      <c r="M287" s="4" t="str">
        <f t="shared" si="8"/>
        <v/>
      </c>
      <c r="N287" s="4" t="str">
        <f t="shared" si="9"/>
        <v/>
      </c>
    </row>
    <row r="288" spans="12:14" x14ac:dyDescent="0.3">
      <c r="L288" s="4" t="str">
        <f>TRIM(RIGHT(SUBSTITUTE(TRIM(RIGHT(SUBSTITUTE(Candidate!B288,"/",REPT(" ",100)),100)),"\",REPT(" ",100)),100))</f>
        <v/>
      </c>
      <c r="M288" s="4" t="str">
        <f t="shared" si="8"/>
        <v/>
      </c>
      <c r="N288" s="4" t="str">
        <f t="shared" si="9"/>
        <v/>
      </c>
    </row>
    <row r="289" spans="12:14" x14ac:dyDescent="0.3">
      <c r="L289" s="4" t="str">
        <f>TRIM(RIGHT(SUBSTITUTE(TRIM(RIGHT(SUBSTITUTE(Candidate!B289,"/",REPT(" ",100)),100)),"\",REPT(" ",100)),100))</f>
        <v/>
      </c>
      <c r="M289" s="4" t="str">
        <f t="shared" si="8"/>
        <v/>
      </c>
      <c r="N289" s="4" t="str">
        <f t="shared" si="9"/>
        <v/>
      </c>
    </row>
    <row r="290" spans="12:14" x14ac:dyDescent="0.3">
      <c r="L290" s="4" t="str">
        <f>TRIM(RIGHT(SUBSTITUTE(TRIM(RIGHT(SUBSTITUTE(Candidate!B290,"/",REPT(" ",100)),100)),"\",REPT(" ",100)),100))</f>
        <v/>
      </c>
      <c r="M290" s="4" t="str">
        <f t="shared" si="8"/>
        <v/>
      </c>
      <c r="N290" s="4" t="str">
        <f t="shared" si="9"/>
        <v/>
      </c>
    </row>
    <row r="291" spans="12:14" x14ac:dyDescent="0.3">
      <c r="L291" s="4" t="str">
        <f>TRIM(RIGHT(SUBSTITUTE(TRIM(RIGHT(SUBSTITUTE(Candidate!B291,"/",REPT(" ",100)),100)),"\",REPT(" ",100)),100))</f>
        <v/>
      </c>
      <c r="M291" s="4" t="str">
        <f t="shared" si="8"/>
        <v/>
      </c>
      <c r="N291" s="4" t="str">
        <f t="shared" si="9"/>
        <v/>
      </c>
    </row>
    <row r="292" spans="12:14" x14ac:dyDescent="0.3">
      <c r="L292" s="4" t="str">
        <f>TRIM(RIGHT(SUBSTITUTE(TRIM(RIGHT(SUBSTITUTE(Candidate!B292,"/",REPT(" ",100)),100)),"\",REPT(" ",100)),100))</f>
        <v/>
      </c>
      <c r="M292" s="4" t="str">
        <f t="shared" si="8"/>
        <v/>
      </c>
      <c r="N292" s="4" t="str">
        <f t="shared" si="9"/>
        <v/>
      </c>
    </row>
    <row r="293" spans="12:14" x14ac:dyDescent="0.3">
      <c r="L293" s="4" t="str">
        <f>TRIM(RIGHT(SUBSTITUTE(TRIM(RIGHT(SUBSTITUTE(Candidate!B293,"/",REPT(" ",100)),100)),"\",REPT(" ",100)),100))</f>
        <v/>
      </c>
      <c r="M293" s="4" t="str">
        <f t="shared" si="8"/>
        <v/>
      </c>
      <c r="N293" s="4" t="str">
        <f t="shared" si="9"/>
        <v/>
      </c>
    </row>
    <row r="294" spans="12:14" x14ac:dyDescent="0.3">
      <c r="L294" s="4" t="str">
        <f>TRIM(RIGHT(SUBSTITUTE(TRIM(RIGHT(SUBSTITUTE(Candidate!B294,"/",REPT(" ",100)),100)),"\",REPT(" ",100)),100))</f>
        <v/>
      </c>
      <c r="M294" s="4" t="str">
        <f t="shared" si="8"/>
        <v/>
      </c>
      <c r="N294" s="4" t="str">
        <f t="shared" si="9"/>
        <v/>
      </c>
    </row>
    <row r="295" spans="12:14" x14ac:dyDescent="0.3">
      <c r="L295" s="4" t="str">
        <f>TRIM(RIGHT(SUBSTITUTE(TRIM(RIGHT(SUBSTITUTE(Candidate!B295,"/",REPT(" ",100)),100)),"\",REPT(" ",100)),100))</f>
        <v/>
      </c>
      <c r="M295" s="4" t="str">
        <f t="shared" si="8"/>
        <v/>
      </c>
      <c r="N295" s="4" t="str">
        <f t="shared" si="9"/>
        <v/>
      </c>
    </row>
    <row r="296" spans="12:14" x14ac:dyDescent="0.3">
      <c r="L296" s="4" t="str">
        <f>TRIM(RIGHT(SUBSTITUTE(TRIM(RIGHT(SUBSTITUTE(Candidate!B296,"/",REPT(" ",100)),100)),"\",REPT(" ",100)),100))</f>
        <v/>
      </c>
      <c r="M296" s="4" t="str">
        <f t="shared" si="8"/>
        <v/>
      </c>
      <c r="N296" s="4" t="str">
        <f t="shared" si="9"/>
        <v/>
      </c>
    </row>
    <row r="297" spans="12:14" x14ac:dyDescent="0.3">
      <c r="L297" s="4" t="str">
        <f>TRIM(RIGHT(SUBSTITUTE(TRIM(RIGHT(SUBSTITUTE(Candidate!B297,"/",REPT(" ",100)),100)),"\",REPT(" ",100)),100))</f>
        <v/>
      </c>
      <c r="M297" s="4" t="str">
        <f t="shared" si="8"/>
        <v/>
      </c>
      <c r="N297" s="4" t="str">
        <f t="shared" si="9"/>
        <v/>
      </c>
    </row>
    <row r="298" spans="12:14" x14ac:dyDescent="0.3">
      <c r="L298" s="4" t="str">
        <f>TRIM(RIGHT(SUBSTITUTE(TRIM(RIGHT(SUBSTITUTE(Candidate!B298,"/",REPT(" ",100)),100)),"\",REPT(" ",100)),100))</f>
        <v/>
      </c>
      <c r="M298" s="4" t="str">
        <f t="shared" si="8"/>
        <v/>
      </c>
      <c r="N298" s="4" t="str">
        <f t="shared" si="9"/>
        <v/>
      </c>
    </row>
    <row r="299" spans="12:14" x14ac:dyDescent="0.3">
      <c r="L299" s="4" t="str">
        <f>TRIM(RIGHT(SUBSTITUTE(TRIM(RIGHT(SUBSTITUTE(Candidate!B299,"/",REPT(" ",100)),100)),"\",REPT(" ",100)),100))</f>
        <v/>
      </c>
      <c r="M299" s="4" t="str">
        <f t="shared" si="8"/>
        <v/>
      </c>
      <c r="N299" s="4" t="str">
        <f t="shared" si="9"/>
        <v/>
      </c>
    </row>
    <row r="300" spans="12:14" x14ac:dyDescent="0.3">
      <c r="L300" s="4" t="str">
        <f>TRIM(RIGHT(SUBSTITUTE(TRIM(RIGHT(SUBSTITUTE(Candidate!B300,"/",REPT(" ",100)),100)),"\",REPT(" ",100)),100))</f>
        <v/>
      </c>
      <c r="M300" s="4" t="str">
        <f t="shared" si="8"/>
        <v/>
      </c>
      <c r="N300" s="4" t="str">
        <f t="shared" si="9"/>
        <v/>
      </c>
    </row>
    <row r="301" spans="12:14" x14ac:dyDescent="0.3">
      <c r="L301" s="4" t="str">
        <f>TRIM(RIGHT(SUBSTITUTE(TRIM(RIGHT(SUBSTITUTE(Candidate!B301,"/",REPT(" ",100)),100)),"\",REPT(" ",100)),100))</f>
        <v/>
      </c>
      <c r="M301" s="4" t="str">
        <f t="shared" si="8"/>
        <v/>
      </c>
      <c r="N301" s="4" t="str">
        <f t="shared" si="9"/>
        <v/>
      </c>
    </row>
    <row r="302" spans="12:14" x14ac:dyDescent="0.3">
      <c r="L302" s="4" t="str">
        <f>TRIM(RIGHT(SUBSTITUTE(TRIM(RIGHT(SUBSTITUTE(Candidate!B302,"/",REPT(" ",100)),100)),"\",REPT(" ",100)),100))</f>
        <v/>
      </c>
      <c r="M302" s="4" t="str">
        <f t="shared" si="8"/>
        <v/>
      </c>
      <c r="N302" s="4" t="str">
        <f t="shared" si="9"/>
        <v/>
      </c>
    </row>
    <row r="303" spans="12:14" x14ac:dyDescent="0.3">
      <c r="L303" s="4" t="str">
        <f>TRIM(RIGHT(SUBSTITUTE(TRIM(RIGHT(SUBSTITUTE(Candidate!B303,"/",REPT(" ",100)),100)),"\",REPT(" ",100)),100))</f>
        <v/>
      </c>
      <c r="M303" s="4" t="str">
        <f t="shared" si="8"/>
        <v/>
      </c>
      <c r="N303" s="4" t="str">
        <f t="shared" si="9"/>
        <v/>
      </c>
    </row>
    <row r="304" spans="12:14" x14ac:dyDescent="0.3">
      <c r="L304" s="4" t="str">
        <f>TRIM(RIGHT(SUBSTITUTE(TRIM(RIGHT(SUBSTITUTE(Candidate!B304,"/",REPT(" ",100)),100)),"\",REPT(" ",100)),100))</f>
        <v/>
      </c>
      <c r="M304" s="4" t="str">
        <f t="shared" si="8"/>
        <v/>
      </c>
      <c r="N304" s="4" t="str">
        <f t="shared" si="9"/>
        <v/>
      </c>
    </row>
    <row r="305" spans="12:14" x14ac:dyDescent="0.3">
      <c r="L305" s="4" t="str">
        <f>TRIM(RIGHT(SUBSTITUTE(TRIM(RIGHT(SUBSTITUTE(Candidate!B305,"/",REPT(" ",100)),100)),"\",REPT(" ",100)),100))</f>
        <v/>
      </c>
      <c r="M305" s="4" t="str">
        <f t="shared" si="8"/>
        <v/>
      </c>
      <c r="N305" s="4" t="str">
        <f t="shared" si="9"/>
        <v/>
      </c>
    </row>
    <row r="306" spans="12:14" x14ac:dyDescent="0.3">
      <c r="L306" s="4" t="str">
        <f>TRIM(RIGHT(SUBSTITUTE(TRIM(RIGHT(SUBSTITUTE(Candidate!B306,"/",REPT(" ",100)),100)),"\",REPT(" ",100)),100))</f>
        <v/>
      </c>
      <c r="M306" s="4" t="str">
        <f t="shared" si="8"/>
        <v/>
      </c>
      <c r="N306" s="4" t="str">
        <f t="shared" si="9"/>
        <v/>
      </c>
    </row>
    <row r="307" spans="12:14" x14ac:dyDescent="0.3">
      <c r="L307" s="4" t="str">
        <f>TRIM(RIGHT(SUBSTITUTE(TRIM(RIGHT(SUBSTITUTE(Candidate!B307,"/",REPT(" ",100)),100)),"\",REPT(" ",100)),100))</f>
        <v/>
      </c>
      <c r="M307" s="4" t="str">
        <f t="shared" si="8"/>
        <v/>
      </c>
      <c r="N307" s="4" t="str">
        <f t="shared" si="9"/>
        <v/>
      </c>
    </row>
    <row r="308" spans="12:14" x14ac:dyDescent="0.3">
      <c r="L308" s="4" t="str">
        <f>TRIM(RIGHT(SUBSTITUTE(TRIM(RIGHT(SUBSTITUTE(Candidate!B308,"/",REPT(" ",100)),100)),"\",REPT(" ",100)),100))</f>
        <v/>
      </c>
      <c r="M308" s="4" t="str">
        <f t="shared" si="8"/>
        <v/>
      </c>
      <c r="N308" s="4" t="str">
        <f t="shared" si="9"/>
        <v/>
      </c>
    </row>
    <row r="309" spans="12:14" x14ac:dyDescent="0.3">
      <c r="L309" s="4" t="str">
        <f>TRIM(RIGHT(SUBSTITUTE(TRIM(RIGHT(SUBSTITUTE(Candidate!B309,"/",REPT(" ",100)),100)),"\",REPT(" ",100)),100))</f>
        <v/>
      </c>
      <c r="M309" s="4" t="str">
        <f t="shared" si="8"/>
        <v/>
      </c>
      <c r="N309" s="4" t="str">
        <f t="shared" si="9"/>
        <v/>
      </c>
    </row>
    <row r="310" spans="12:14" x14ac:dyDescent="0.3">
      <c r="L310" s="4" t="str">
        <f>TRIM(RIGHT(SUBSTITUTE(TRIM(RIGHT(SUBSTITUTE(Candidate!B310,"/",REPT(" ",100)),100)),"\",REPT(" ",100)),100))</f>
        <v/>
      </c>
      <c r="M310" s="4" t="str">
        <f t="shared" si="8"/>
        <v/>
      </c>
      <c r="N310" s="4" t="str">
        <f t="shared" si="9"/>
        <v/>
      </c>
    </row>
    <row r="311" spans="12:14" x14ac:dyDescent="0.3">
      <c r="L311" s="4" t="str">
        <f>TRIM(RIGHT(SUBSTITUTE(TRIM(RIGHT(SUBSTITUTE(Candidate!B311,"/",REPT(" ",100)),100)),"\",REPT(" ",100)),100))</f>
        <v/>
      </c>
      <c r="M311" s="4" t="str">
        <f t="shared" si="8"/>
        <v/>
      </c>
      <c r="N311" s="4" t="str">
        <f t="shared" si="9"/>
        <v/>
      </c>
    </row>
    <row r="312" spans="12:14" x14ac:dyDescent="0.3">
      <c r="L312" s="4" t="str">
        <f>TRIM(RIGHT(SUBSTITUTE(TRIM(RIGHT(SUBSTITUTE(Candidate!B312,"/",REPT(" ",100)),100)),"\",REPT(" ",100)),100))</f>
        <v/>
      </c>
      <c r="M312" s="4" t="str">
        <f t="shared" si="8"/>
        <v/>
      </c>
      <c r="N312" s="4" t="str">
        <f t="shared" si="9"/>
        <v/>
      </c>
    </row>
    <row r="313" spans="12:14" x14ac:dyDescent="0.3">
      <c r="L313" s="4" t="str">
        <f>TRIM(RIGHT(SUBSTITUTE(TRIM(RIGHT(SUBSTITUTE(Candidate!B313,"/",REPT(" ",100)),100)),"\",REPT(" ",100)),100))</f>
        <v/>
      </c>
      <c r="M313" s="4" t="str">
        <f t="shared" si="8"/>
        <v/>
      </c>
      <c r="N313" s="4" t="str">
        <f t="shared" si="9"/>
        <v/>
      </c>
    </row>
    <row r="314" spans="12:14" x14ac:dyDescent="0.3">
      <c r="L314" s="4" t="str">
        <f>TRIM(RIGHT(SUBSTITUTE(TRIM(RIGHT(SUBSTITUTE(Candidate!B314,"/",REPT(" ",100)),100)),"\",REPT(" ",100)),100))</f>
        <v/>
      </c>
      <c r="M314" s="4" t="str">
        <f t="shared" si="8"/>
        <v/>
      </c>
      <c r="N314" s="4" t="str">
        <f t="shared" si="9"/>
        <v/>
      </c>
    </row>
    <row r="315" spans="12:14" x14ac:dyDescent="0.3">
      <c r="L315" s="4" t="str">
        <f>TRIM(RIGHT(SUBSTITUTE(TRIM(RIGHT(SUBSTITUTE(Candidate!B315,"/",REPT(" ",100)),100)),"\",REPT(" ",100)),100))</f>
        <v/>
      </c>
      <c r="M315" s="4" t="str">
        <f t="shared" si="8"/>
        <v/>
      </c>
      <c r="N315" s="4" t="str">
        <f t="shared" si="9"/>
        <v/>
      </c>
    </row>
    <row r="316" spans="12:14" x14ac:dyDescent="0.3">
      <c r="L316" s="4" t="str">
        <f>TRIM(RIGHT(SUBSTITUTE(TRIM(RIGHT(SUBSTITUTE(Candidate!B316,"/",REPT(" ",100)),100)),"\",REPT(" ",100)),100))</f>
        <v/>
      </c>
      <c r="M316" s="4" t="str">
        <f t="shared" si="8"/>
        <v/>
      </c>
      <c r="N316" s="4" t="str">
        <f t="shared" si="9"/>
        <v/>
      </c>
    </row>
    <row r="317" spans="12:14" x14ac:dyDescent="0.3">
      <c r="L317" s="4" t="str">
        <f>TRIM(RIGHT(SUBSTITUTE(TRIM(RIGHT(SUBSTITUTE(Candidate!B317,"/",REPT(" ",100)),100)),"\",REPT(" ",100)),100))</f>
        <v/>
      </c>
      <c r="M317" s="4" t="str">
        <f t="shared" si="8"/>
        <v/>
      </c>
      <c r="N317" s="4" t="str">
        <f t="shared" si="9"/>
        <v/>
      </c>
    </row>
    <row r="318" spans="12:14" x14ac:dyDescent="0.3">
      <c r="L318" s="4" t="str">
        <f>TRIM(RIGHT(SUBSTITUTE(TRIM(RIGHT(SUBSTITUTE(Candidate!B318,"/",REPT(" ",100)),100)),"\",REPT(" ",100)),100))</f>
        <v/>
      </c>
      <c r="M318" s="4" t="str">
        <f t="shared" si="8"/>
        <v/>
      </c>
      <c r="N318" s="4" t="str">
        <f t="shared" si="9"/>
        <v/>
      </c>
    </row>
    <row r="319" spans="12:14" x14ac:dyDescent="0.3">
      <c r="L319" s="4" t="str">
        <f>TRIM(RIGHT(SUBSTITUTE(TRIM(RIGHT(SUBSTITUTE(Candidate!B319,"/",REPT(" ",100)),100)),"\",REPT(" ",100)),100))</f>
        <v/>
      </c>
      <c r="M319" s="4" t="str">
        <f t="shared" si="8"/>
        <v/>
      </c>
      <c r="N319" s="4" t="str">
        <f t="shared" si="9"/>
        <v/>
      </c>
    </row>
    <row r="320" spans="12:14" x14ac:dyDescent="0.3">
      <c r="L320" s="4" t="str">
        <f>TRIM(RIGHT(SUBSTITUTE(TRIM(RIGHT(SUBSTITUTE(Candidate!B320,"/",REPT(" ",100)),100)),"\",REPT(" ",100)),100))</f>
        <v/>
      </c>
      <c r="M320" s="4" t="str">
        <f t="shared" si="8"/>
        <v/>
      </c>
      <c r="N320" s="4" t="str">
        <f t="shared" si="9"/>
        <v/>
      </c>
    </row>
    <row r="321" spans="12:14" x14ac:dyDescent="0.3">
      <c r="L321" s="4" t="str">
        <f>TRIM(RIGHT(SUBSTITUTE(TRIM(RIGHT(SUBSTITUTE(Candidate!B321,"/",REPT(" ",100)),100)),"\",REPT(" ",100)),100))</f>
        <v/>
      </c>
      <c r="M321" s="4" t="str">
        <f t="shared" si="8"/>
        <v/>
      </c>
      <c r="N321" s="4" t="str">
        <f t="shared" si="9"/>
        <v/>
      </c>
    </row>
    <row r="322" spans="12:14" x14ac:dyDescent="0.3">
      <c r="L322" s="4" t="str">
        <f>TRIM(RIGHT(SUBSTITUTE(TRIM(RIGHT(SUBSTITUTE(Candidate!B322,"/",REPT(" ",100)),100)),"\",REPT(" ",100)),100))</f>
        <v/>
      </c>
      <c r="M322" s="4" t="str">
        <f t="shared" si="8"/>
        <v/>
      </c>
      <c r="N322" s="4" t="str">
        <f t="shared" si="9"/>
        <v/>
      </c>
    </row>
    <row r="323" spans="12:14" x14ac:dyDescent="0.3">
      <c r="L323" s="4" t="str">
        <f>TRIM(RIGHT(SUBSTITUTE(TRIM(RIGHT(SUBSTITUTE(Candidate!B323,"/",REPT(" ",100)),100)),"\",REPT(" ",100)),100))</f>
        <v/>
      </c>
      <c r="M323" s="4" t="str">
        <f t="shared" si="8"/>
        <v/>
      </c>
      <c r="N323" s="4" t="str">
        <f t="shared" si="9"/>
        <v/>
      </c>
    </row>
    <row r="324" spans="12:14" x14ac:dyDescent="0.3">
      <c r="L324" s="4" t="str">
        <f>TRIM(RIGHT(SUBSTITUTE(TRIM(RIGHT(SUBSTITUTE(Candidate!B324,"/",REPT(" ",100)),100)),"\",REPT(" ",100)),100))</f>
        <v/>
      </c>
      <c r="M324" s="4" t="str">
        <f t="shared" si="8"/>
        <v/>
      </c>
      <c r="N324" s="4" t="str">
        <f t="shared" si="9"/>
        <v/>
      </c>
    </row>
    <row r="325" spans="12:14" x14ac:dyDescent="0.3">
      <c r="L325" s="4" t="str">
        <f>TRIM(RIGHT(SUBSTITUTE(TRIM(RIGHT(SUBSTITUTE(Candidate!B325,"/",REPT(" ",100)),100)),"\",REPT(" ",100)),100))</f>
        <v/>
      </c>
      <c r="M325" s="4" t="str">
        <f t="shared" ref="M325:M388" si="10">TRIM(LEFT(SUBSTITUTE(L325,".",REPT(" ",100)),100))</f>
        <v/>
      </c>
      <c r="N325" s="4" t="str">
        <f t="shared" ref="N325:N388" si="11">M325</f>
        <v/>
      </c>
    </row>
    <row r="326" spans="12:14" x14ac:dyDescent="0.3">
      <c r="L326" s="4" t="str">
        <f>TRIM(RIGHT(SUBSTITUTE(TRIM(RIGHT(SUBSTITUTE(Candidate!B326,"/",REPT(" ",100)),100)),"\",REPT(" ",100)),100))</f>
        <v/>
      </c>
      <c r="M326" s="4" t="str">
        <f t="shared" si="10"/>
        <v/>
      </c>
      <c r="N326" s="4" t="str">
        <f t="shared" si="11"/>
        <v/>
      </c>
    </row>
    <row r="327" spans="12:14" x14ac:dyDescent="0.3">
      <c r="L327" s="4" t="str">
        <f>TRIM(RIGHT(SUBSTITUTE(TRIM(RIGHT(SUBSTITUTE(Candidate!B327,"/",REPT(" ",100)),100)),"\",REPT(" ",100)),100))</f>
        <v/>
      </c>
      <c r="M327" s="4" t="str">
        <f t="shared" si="10"/>
        <v/>
      </c>
      <c r="N327" s="4" t="str">
        <f t="shared" si="11"/>
        <v/>
      </c>
    </row>
    <row r="328" spans="12:14" x14ac:dyDescent="0.3">
      <c r="L328" s="4" t="str">
        <f>TRIM(RIGHT(SUBSTITUTE(TRIM(RIGHT(SUBSTITUTE(Candidate!B328,"/",REPT(" ",100)),100)),"\",REPT(" ",100)),100))</f>
        <v/>
      </c>
      <c r="M328" s="4" t="str">
        <f t="shared" si="10"/>
        <v/>
      </c>
      <c r="N328" s="4" t="str">
        <f t="shared" si="11"/>
        <v/>
      </c>
    </row>
    <row r="329" spans="12:14" x14ac:dyDescent="0.3">
      <c r="L329" s="4" t="str">
        <f>TRIM(RIGHT(SUBSTITUTE(TRIM(RIGHT(SUBSTITUTE(Candidate!B329,"/",REPT(" ",100)),100)),"\",REPT(" ",100)),100))</f>
        <v/>
      </c>
      <c r="M329" s="4" t="str">
        <f t="shared" si="10"/>
        <v/>
      </c>
      <c r="N329" s="4" t="str">
        <f t="shared" si="11"/>
        <v/>
      </c>
    </row>
    <row r="330" spans="12:14" x14ac:dyDescent="0.3">
      <c r="L330" s="4" t="str">
        <f>TRIM(RIGHT(SUBSTITUTE(TRIM(RIGHT(SUBSTITUTE(Candidate!B330,"/",REPT(" ",100)),100)),"\",REPT(" ",100)),100))</f>
        <v/>
      </c>
      <c r="M330" s="4" t="str">
        <f t="shared" si="10"/>
        <v/>
      </c>
      <c r="N330" s="4" t="str">
        <f t="shared" si="11"/>
        <v/>
      </c>
    </row>
    <row r="331" spans="12:14" x14ac:dyDescent="0.3">
      <c r="L331" s="4" t="str">
        <f>TRIM(RIGHT(SUBSTITUTE(TRIM(RIGHT(SUBSTITUTE(Candidate!B331,"/",REPT(" ",100)),100)),"\",REPT(" ",100)),100))</f>
        <v/>
      </c>
      <c r="M331" s="4" t="str">
        <f t="shared" si="10"/>
        <v/>
      </c>
      <c r="N331" s="4" t="str">
        <f t="shared" si="11"/>
        <v/>
      </c>
    </row>
    <row r="332" spans="12:14" x14ac:dyDescent="0.3">
      <c r="L332" s="4" t="str">
        <f>TRIM(RIGHT(SUBSTITUTE(TRIM(RIGHT(SUBSTITUTE(Candidate!B332,"/",REPT(" ",100)),100)),"\",REPT(" ",100)),100))</f>
        <v/>
      </c>
      <c r="M332" s="4" t="str">
        <f t="shared" si="10"/>
        <v/>
      </c>
      <c r="N332" s="4" t="str">
        <f t="shared" si="11"/>
        <v/>
      </c>
    </row>
    <row r="333" spans="12:14" x14ac:dyDescent="0.3">
      <c r="L333" s="4" t="str">
        <f>TRIM(RIGHT(SUBSTITUTE(TRIM(RIGHT(SUBSTITUTE(Candidate!B333,"/",REPT(" ",100)),100)),"\",REPT(" ",100)),100))</f>
        <v/>
      </c>
      <c r="M333" s="4" t="str">
        <f t="shared" si="10"/>
        <v/>
      </c>
      <c r="N333" s="4" t="str">
        <f t="shared" si="11"/>
        <v/>
      </c>
    </row>
    <row r="334" spans="12:14" x14ac:dyDescent="0.3">
      <c r="L334" s="4" t="str">
        <f>TRIM(RIGHT(SUBSTITUTE(TRIM(RIGHT(SUBSTITUTE(Candidate!B334,"/",REPT(" ",100)),100)),"\",REPT(" ",100)),100))</f>
        <v/>
      </c>
      <c r="M334" s="4" t="str">
        <f t="shared" si="10"/>
        <v/>
      </c>
      <c r="N334" s="4" t="str">
        <f t="shared" si="11"/>
        <v/>
      </c>
    </row>
    <row r="335" spans="12:14" x14ac:dyDescent="0.3">
      <c r="L335" s="4" t="str">
        <f>TRIM(RIGHT(SUBSTITUTE(TRIM(RIGHT(SUBSTITUTE(Candidate!B335,"/",REPT(" ",100)),100)),"\",REPT(" ",100)),100))</f>
        <v/>
      </c>
      <c r="M335" s="4" t="str">
        <f t="shared" si="10"/>
        <v/>
      </c>
      <c r="N335" s="4" t="str">
        <f t="shared" si="11"/>
        <v/>
      </c>
    </row>
    <row r="336" spans="12:14" x14ac:dyDescent="0.3">
      <c r="L336" s="4" t="str">
        <f>TRIM(RIGHT(SUBSTITUTE(TRIM(RIGHT(SUBSTITUTE(Candidate!B336,"/",REPT(" ",100)),100)),"\",REPT(" ",100)),100))</f>
        <v/>
      </c>
      <c r="M336" s="4" t="str">
        <f t="shared" si="10"/>
        <v/>
      </c>
      <c r="N336" s="4" t="str">
        <f t="shared" si="11"/>
        <v/>
      </c>
    </row>
    <row r="337" spans="12:14" x14ac:dyDescent="0.3">
      <c r="L337" s="4" t="str">
        <f>TRIM(RIGHT(SUBSTITUTE(TRIM(RIGHT(SUBSTITUTE(Candidate!B337,"/",REPT(" ",100)),100)),"\",REPT(" ",100)),100))</f>
        <v/>
      </c>
      <c r="M337" s="4" t="str">
        <f t="shared" si="10"/>
        <v/>
      </c>
      <c r="N337" s="4" t="str">
        <f t="shared" si="11"/>
        <v/>
      </c>
    </row>
    <row r="338" spans="12:14" x14ac:dyDescent="0.3">
      <c r="L338" s="4" t="str">
        <f>TRIM(RIGHT(SUBSTITUTE(TRIM(RIGHT(SUBSTITUTE(Candidate!B338,"/",REPT(" ",100)),100)),"\",REPT(" ",100)),100))</f>
        <v/>
      </c>
      <c r="M338" s="4" t="str">
        <f t="shared" si="10"/>
        <v/>
      </c>
      <c r="N338" s="4" t="str">
        <f t="shared" si="11"/>
        <v/>
      </c>
    </row>
    <row r="339" spans="12:14" x14ac:dyDescent="0.3">
      <c r="L339" s="4" t="str">
        <f>TRIM(RIGHT(SUBSTITUTE(TRIM(RIGHT(SUBSTITUTE(Candidate!B339,"/",REPT(" ",100)),100)),"\",REPT(" ",100)),100))</f>
        <v/>
      </c>
      <c r="M339" s="4" t="str">
        <f t="shared" si="10"/>
        <v/>
      </c>
      <c r="N339" s="4" t="str">
        <f t="shared" si="11"/>
        <v/>
      </c>
    </row>
    <row r="340" spans="12:14" x14ac:dyDescent="0.3">
      <c r="L340" s="4" t="str">
        <f>TRIM(RIGHT(SUBSTITUTE(TRIM(RIGHT(SUBSTITUTE(Candidate!B340,"/",REPT(" ",100)),100)),"\",REPT(" ",100)),100))</f>
        <v/>
      </c>
      <c r="M340" s="4" t="str">
        <f t="shared" si="10"/>
        <v/>
      </c>
      <c r="N340" s="4" t="str">
        <f t="shared" si="11"/>
        <v/>
      </c>
    </row>
    <row r="341" spans="12:14" x14ac:dyDescent="0.3">
      <c r="L341" s="4" t="str">
        <f>TRIM(RIGHT(SUBSTITUTE(TRIM(RIGHT(SUBSTITUTE(Candidate!B341,"/",REPT(" ",100)),100)),"\",REPT(" ",100)),100))</f>
        <v/>
      </c>
      <c r="M341" s="4" t="str">
        <f t="shared" si="10"/>
        <v/>
      </c>
      <c r="N341" s="4" t="str">
        <f t="shared" si="11"/>
        <v/>
      </c>
    </row>
    <row r="342" spans="12:14" x14ac:dyDescent="0.3">
      <c r="L342" s="4" t="str">
        <f>TRIM(RIGHT(SUBSTITUTE(TRIM(RIGHT(SUBSTITUTE(Candidate!B342,"/",REPT(" ",100)),100)),"\",REPT(" ",100)),100))</f>
        <v/>
      </c>
      <c r="M342" s="4" t="str">
        <f t="shared" si="10"/>
        <v/>
      </c>
      <c r="N342" s="4" t="str">
        <f t="shared" si="11"/>
        <v/>
      </c>
    </row>
    <row r="343" spans="12:14" x14ac:dyDescent="0.3">
      <c r="L343" s="4" t="str">
        <f>TRIM(RIGHT(SUBSTITUTE(TRIM(RIGHT(SUBSTITUTE(Candidate!B343,"/",REPT(" ",100)),100)),"\",REPT(" ",100)),100))</f>
        <v/>
      </c>
      <c r="M343" s="4" t="str">
        <f t="shared" si="10"/>
        <v/>
      </c>
      <c r="N343" s="4" t="str">
        <f t="shared" si="11"/>
        <v/>
      </c>
    </row>
    <row r="344" spans="12:14" x14ac:dyDescent="0.3">
      <c r="L344" s="4" t="str">
        <f>TRIM(RIGHT(SUBSTITUTE(TRIM(RIGHT(SUBSTITUTE(Candidate!B344,"/",REPT(" ",100)),100)),"\",REPT(" ",100)),100))</f>
        <v/>
      </c>
      <c r="M344" s="4" t="str">
        <f t="shared" si="10"/>
        <v/>
      </c>
      <c r="N344" s="4" t="str">
        <f t="shared" si="11"/>
        <v/>
      </c>
    </row>
    <row r="345" spans="12:14" x14ac:dyDescent="0.3">
      <c r="L345" s="4" t="str">
        <f>TRIM(RIGHT(SUBSTITUTE(TRIM(RIGHT(SUBSTITUTE(Candidate!B345,"/",REPT(" ",100)),100)),"\",REPT(" ",100)),100))</f>
        <v/>
      </c>
      <c r="M345" s="4" t="str">
        <f t="shared" si="10"/>
        <v/>
      </c>
      <c r="N345" s="4" t="str">
        <f t="shared" si="11"/>
        <v/>
      </c>
    </row>
    <row r="346" spans="12:14" x14ac:dyDescent="0.3">
      <c r="L346" s="4" t="str">
        <f>TRIM(RIGHT(SUBSTITUTE(TRIM(RIGHT(SUBSTITUTE(Candidate!B346,"/",REPT(" ",100)),100)),"\",REPT(" ",100)),100))</f>
        <v/>
      </c>
      <c r="M346" s="4" t="str">
        <f t="shared" si="10"/>
        <v/>
      </c>
      <c r="N346" s="4" t="str">
        <f t="shared" si="11"/>
        <v/>
      </c>
    </row>
    <row r="347" spans="12:14" x14ac:dyDescent="0.3">
      <c r="L347" s="4" t="str">
        <f>TRIM(RIGHT(SUBSTITUTE(TRIM(RIGHT(SUBSTITUTE(Candidate!B347,"/",REPT(" ",100)),100)),"\",REPT(" ",100)),100))</f>
        <v/>
      </c>
      <c r="M347" s="4" t="str">
        <f t="shared" si="10"/>
        <v/>
      </c>
      <c r="N347" s="4" t="str">
        <f t="shared" si="11"/>
        <v/>
      </c>
    </row>
    <row r="348" spans="12:14" x14ac:dyDescent="0.3">
      <c r="L348" s="4" t="str">
        <f>TRIM(RIGHT(SUBSTITUTE(TRIM(RIGHT(SUBSTITUTE(Candidate!B348,"/",REPT(" ",100)),100)),"\",REPT(" ",100)),100))</f>
        <v/>
      </c>
      <c r="M348" s="4" t="str">
        <f t="shared" si="10"/>
        <v/>
      </c>
      <c r="N348" s="4" t="str">
        <f t="shared" si="11"/>
        <v/>
      </c>
    </row>
    <row r="349" spans="12:14" x14ac:dyDescent="0.3">
      <c r="L349" s="4" t="str">
        <f>TRIM(RIGHT(SUBSTITUTE(TRIM(RIGHT(SUBSTITUTE(Candidate!B349,"/",REPT(" ",100)),100)),"\",REPT(" ",100)),100))</f>
        <v/>
      </c>
      <c r="M349" s="4" t="str">
        <f t="shared" si="10"/>
        <v/>
      </c>
      <c r="N349" s="4" t="str">
        <f t="shared" si="11"/>
        <v/>
      </c>
    </row>
    <row r="350" spans="12:14" x14ac:dyDescent="0.3">
      <c r="L350" s="4" t="str">
        <f>TRIM(RIGHT(SUBSTITUTE(TRIM(RIGHT(SUBSTITUTE(Candidate!B350,"/",REPT(" ",100)),100)),"\",REPT(" ",100)),100))</f>
        <v/>
      </c>
      <c r="M350" s="4" t="str">
        <f t="shared" si="10"/>
        <v/>
      </c>
      <c r="N350" s="4" t="str">
        <f t="shared" si="11"/>
        <v/>
      </c>
    </row>
    <row r="351" spans="12:14" x14ac:dyDescent="0.3">
      <c r="L351" s="4" t="str">
        <f>TRIM(RIGHT(SUBSTITUTE(TRIM(RIGHT(SUBSTITUTE(Candidate!B351,"/",REPT(" ",100)),100)),"\",REPT(" ",100)),100))</f>
        <v/>
      </c>
      <c r="M351" s="4" t="str">
        <f t="shared" si="10"/>
        <v/>
      </c>
      <c r="N351" s="4" t="str">
        <f t="shared" si="11"/>
        <v/>
      </c>
    </row>
    <row r="352" spans="12:14" x14ac:dyDescent="0.3">
      <c r="L352" s="4" t="str">
        <f>TRIM(RIGHT(SUBSTITUTE(TRIM(RIGHT(SUBSTITUTE(Candidate!B352,"/",REPT(" ",100)),100)),"\",REPT(" ",100)),100))</f>
        <v/>
      </c>
      <c r="M352" s="4" t="str">
        <f t="shared" si="10"/>
        <v/>
      </c>
      <c r="N352" s="4" t="str">
        <f t="shared" si="11"/>
        <v/>
      </c>
    </row>
    <row r="353" spans="12:14" x14ac:dyDescent="0.3">
      <c r="L353" s="4" t="str">
        <f>TRIM(RIGHT(SUBSTITUTE(TRIM(RIGHT(SUBSTITUTE(Candidate!B353,"/",REPT(" ",100)),100)),"\",REPT(" ",100)),100))</f>
        <v/>
      </c>
      <c r="M353" s="4" t="str">
        <f t="shared" si="10"/>
        <v/>
      </c>
      <c r="N353" s="4" t="str">
        <f t="shared" si="11"/>
        <v/>
      </c>
    </row>
    <row r="354" spans="12:14" x14ac:dyDescent="0.3">
      <c r="L354" s="4" t="str">
        <f>TRIM(RIGHT(SUBSTITUTE(TRIM(RIGHT(SUBSTITUTE(Candidate!B354,"/",REPT(" ",100)),100)),"\",REPT(" ",100)),100))</f>
        <v/>
      </c>
      <c r="M354" s="4" t="str">
        <f t="shared" si="10"/>
        <v/>
      </c>
      <c r="N354" s="4" t="str">
        <f t="shared" si="11"/>
        <v/>
      </c>
    </row>
    <row r="355" spans="12:14" x14ac:dyDescent="0.3">
      <c r="L355" s="4" t="str">
        <f>TRIM(RIGHT(SUBSTITUTE(TRIM(RIGHT(SUBSTITUTE(Candidate!B355,"/",REPT(" ",100)),100)),"\",REPT(" ",100)),100))</f>
        <v/>
      </c>
      <c r="M355" s="4" t="str">
        <f t="shared" si="10"/>
        <v/>
      </c>
      <c r="N355" s="4" t="str">
        <f t="shared" si="11"/>
        <v/>
      </c>
    </row>
    <row r="356" spans="12:14" x14ac:dyDescent="0.3">
      <c r="L356" s="4" t="str">
        <f>TRIM(RIGHT(SUBSTITUTE(TRIM(RIGHT(SUBSTITUTE(Candidate!B356,"/",REPT(" ",100)),100)),"\",REPT(" ",100)),100))</f>
        <v/>
      </c>
      <c r="M356" s="4" t="str">
        <f t="shared" si="10"/>
        <v/>
      </c>
      <c r="N356" s="4" t="str">
        <f t="shared" si="11"/>
        <v/>
      </c>
    </row>
    <row r="357" spans="12:14" x14ac:dyDescent="0.3">
      <c r="L357" s="4" t="str">
        <f>TRIM(RIGHT(SUBSTITUTE(TRIM(RIGHT(SUBSTITUTE(Candidate!B357,"/",REPT(" ",100)),100)),"\",REPT(" ",100)),100))</f>
        <v/>
      </c>
      <c r="M357" s="4" t="str">
        <f t="shared" si="10"/>
        <v/>
      </c>
      <c r="N357" s="4" t="str">
        <f t="shared" si="11"/>
        <v/>
      </c>
    </row>
    <row r="358" spans="12:14" x14ac:dyDescent="0.3">
      <c r="L358" s="4" t="str">
        <f>TRIM(RIGHT(SUBSTITUTE(TRIM(RIGHT(SUBSTITUTE(Candidate!B358,"/",REPT(" ",100)),100)),"\",REPT(" ",100)),100))</f>
        <v/>
      </c>
      <c r="M358" s="4" t="str">
        <f t="shared" si="10"/>
        <v/>
      </c>
      <c r="N358" s="4" t="str">
        <f t="shared" si="11"/>
        <v/>
      </c>
    </row>
    <row r="359" spans="12:14" x14ac:dyDescent="0.3">
      <c r="L359" s="4" t="str">
        <f>TRIM(RIGHT(SUBSTITUTE(TRIM(RIGHT(SUBSTITUTE(Candidate!B359,"/",REPT(" ",100)),100)),"\",REPT(" ",100)),100))</f>
        <v/>
      </c>
      <c r="M359" s="4" t="str">
        <f t="shared" si="10"/>
        <v/>
      </c>
      <c r="N359" s="4" t="str">
        <f t="shared" si="11"/>
        <v/>
      </c>
    </row>
    <row r="360" spans="12:14" x14ac:dyDescent="0.3">
      <c r="L360" s="4" t="str">
        <f>TRIM(RIGHT(SUBSTITUTE(TRIM(RIGHT(SUBSTITUTE(Candidate!B360,"/",REPT(" ",100)),100)),"\",REPT(" ",100)),100))</f>
        <v/>
      </c>
      <c r="M360" s="4" t="str">
        <f t="shared" si="10"/>
        <v/>
      </c>
      <c r="N360" s="4" t="str">
        <f t="shared" si="11"/>
        <v/>
      </c>
    </row>
    <row r="361" spans="12:14" x14ac:dyDescent="0.3">
      <c r="L361" s="4" t="str">
        <f>TRIM(RIGHT(SUBSTITUTE(TRIM(RIGHT(SUBSTITUTE(Candidate!B361,"/",REPT(" ",100)),100)),"\",REPT(" ",100)),100))</f>
        <v/>
      </c>
      <c r="M361" s="4" t="str">
        <f t="shared" si="10"/>
        <v/>
      </c>
      <c r="N361" s="4" t="str">
        <f t="shared" si="11"/>
        <v/>
      </c>
    </row>
    <row r="362" spans="12:14" x14ac:dyDescent="0.3">
      <c r="L362" s="4" t="str">
        <f>TRIM(RIGHT(SUBSTITUTE(TRIM(RIGHT(SUBSTITUTE(Candidate!B362,"/",REPT(" ",100)),100)),"\",REPT(" ",100)),100))</f>
        <v/>
      </c>
      <c r="M362" s="4" t="str">
        <f t="shared" si="10"/>
        <v/>
      </c>
      <c r="N362" s="4" t="str">
        <f t="shared" si="11"/>
        <v/>
      </c>
    </row>
    <row r="363" spans="12:14" x14ac:dyDescent="0.3">
      <c r="L363" s="4" t="str">
        <f>TRIM(RIGHT(SUBSTITUTE(TRIM(RIGHT(SUBSTITUTE(Candidate!B363,"/",REPT(" ",100)),100)),"\",REPT(" ",100)),100))</f>
        <v/>
      </c>
      <c r="M363" s="4" t="str">
        <f t="shared" si="10"/>
        <v/>
      </c>
      <c r="N363" s="4" t="str">
        <f t="shared" si="11"/>
        <v/>
      </c>
    </row>
    <row r="364" spans="12:14" x14ac:dyDescent="0.3">
      <c r="L364" s="4" t="str">
        <f>TRIM(RIGHT(SUBSTITUTE(TRIM(RIGHT(SUBSTITUTE(Candidate!B364,"/",REPT(" ",100)),100)),"\",REPT(" ",100)),100))</f>
        <v/>
      </c>
      <c r="M364" s="4" t="str">
        <f t="shared" si="10"/>
        <v/>
      </c>
      <c r="N364" s="4" t="str">
        <f t="shared" si="11"/>
        <v/>
      </c>
    </row>
    <row r="365" spans="12:14" x14ac:dyDescent="0.3">
      <c r="L365" s="4" t="str">
        <f>TRIM(RIGHT(SUBSTITUTE(TRIM(RIGHT(SUBSTITUTE(Candidate!B365,"/",REPT(" ",100)),100)),"\",REPT(" ",100)),100))</f>
        <v/>
      </c>
      <c r="M365" s="4" t="str">
        <f t="shared" si="10"/>
        <v/>
      </c>
      <c r="N365" s="4" t="str">
        <f t="shared" si="11"/>
        <v/>
      </c>
    </row>
    <row r="366" spans="12:14" x14ac:dyDescent="0.3">
      <c r="L366" s="4" t="str">
        <f>TRIM(RIGHT(SUBSTITUTE(TRIM(RIGHT(SUBSTITUTE(Candidate!B366,"/",REPT(" ",100)),100)),"\",REPT(" ",100)),100))</f>
        <v/>
      </c>
      <c r="M366" s="4" t="str">
        <f t="shared" si="10"/>
        <v/>
      </c>
      <c r="N366" s="4" t="str">
        <f t="shared" si="11"/>
        <v/>
      </c>
    </row>
    <row r="367" spans="12:14" x14ac:dyDescent="0.3">
      <c r="L367" s="4" t="str">
        <f>TRIM(RIGHT(SUBSTITUTE(TRIM(RIGHT(SUBSTITUTE(Candidate!B367,"/",REPT(" ",100)),100)),"\",REPT(" ",100)),100))</f>
        <v/>
      </c>
      <c r="M367" s="4" t="str">
        <f t="shared" si="10"/>
        <v/>
      </c>
      <c r="N367" s="4" t="str">
        <f t="shared" si="11"/>
        <v/>
      </c>
    </row>
    <row r="368" spans="12:14" x14ac:dyDescent="0.3">
      <c r="L368" s="4" t="str">
        <f>TRIM(RIGHT(SUBSTITUTE(TRIM(RIGHT(SUBSTITUTE(Candidate!B368,"/",REPT(" ",100)),100)),"\",REPT(" ",100)),100))</f>
        <v/>
      </c>
      <c r="M368" s="4" t="str">
        <f t="shared" si="10"/>
        <v/>
      </c>
      <c r="N368" s="4" t="str">
        <f t="shared" si="11"/>
        <v/>
      </c>
    </row>
    <row r="369" spans="12:14" x14ac:dyDescent="0.3">
      <c r="L369" s="4" t="str">
        <f>TRIM(RIGHT(SUBSTITUTE(TRIM(RIGHT(SUBSTITUTE(Candidate!B369,"/",REPT(" ",100)),100)),"\",REPT(" ",100)),100))</f>
        <v/>
      </c>
      <c r="M369" s="4" t="str">
        <f t="shared" si="10"/>
        <v/>
      </c>
      <c r="N369" s="4" t="str">
        <f t="shared" si="11"/>
        <v/>
      </c>
    </row>
    <row r="370" spans="12:14" x14ac:dyDescent="0.3">
      <c r="L370" s="4" t="str">
        <f>TRIM(RIGHT(SUBSTITUTE(TRIM(RIGHT(SUBSTITUTE(Candidate!B370,"/",REPT(" ",100)),100)),"\",REPT(" ",100)),100))</f>
        <v/>
      </c>
      <c r="M370" s="4" t="str">
        <f t="shared" si="10"/>
        <v/>
      </c>
      <c r="N370" s="4" t="str">
        <f t="shared" si="11"/>
        <v/>
      </c>
    </row>
    <row r="371" spans="12:14" x14ac:dyDescent="0.3">
      <c r="L371" s="4" t="str">
        <f>TRIM(RIGHT(SUBSTITUTE(TRIM(RIGHT(SUBSTITUTE(Candidate!B371,"/",REPT(" ",100)),100)),"\",REPT(" ",100)),100))</f>
        <v/>
      </c>
      <c r="M371" s="4" t="str">
        <f t="shared" si="10"/>
        <v/>
      </c>
      <c r="N371" s="4" t="str">
        <f t="shared" si="11"/>
        <v/>
      </c>
    </row>
    <row r="372" spans="12:14" x14ac:dyDescent="0.3">
      <c r="L372" s="4" t="str">
        <f>TRIM(RIGHT(SUBSTITUTE(TRIM(RIGHT(SUBSTITUTE(Candidate!B372,"/",REPT(" ",100)),100)),"\",REPT(" ",100)),100))</f>
        <v/>
      </c>
      <c r="M372" s="4" t="str">
        <f t="shared" si="10"/>
        <v/>
      </c>
      <c r="N372" s="4" t="str">
        <f t="shared" si="11"/>
        <v/>
      </c>
    </row>
    <row r="373" spans="12:14" x14ac:dyDescent="0.3">
      <c r="L373" s="4" t="str">
        <f>TRIM(RIGHT(SUBSTITUTE(TRIM(RIGHT(SUBSTITUTE(Candidate!B373,"/",REPT(" ",100)),100)),"\",REPT(" ",100)),100))</f>
        <v/>
      </c>
      <c r="M373" s="4" t="str">
        <f t="shared" si="10"/>
        <v/>
      </c>
      <c r="N373" s="4" t="str">
        <f t="shared" si="11"/>
        <v/>
      </c>
    </row>
    <row r="374" spans="12:14" x14ac:dyDescent="0.3">
      <c r="L374" s="4" t="str">
        <f>TRIM(RIGHT(SUBSTITUTE(TRIM(RIGHT(SUBSTITUTE(Candidate!B374,"/",REPT(" ",100)),100)),"\",REPT(" ",100)),100))</f>
        <v/>
      </c>
      <c r="M374" s="4" t="str">
        <f t="shared" si="10"/>
        <v/>
      </c>
      <c r="N374" s="4" t="str">
        <f t="shared" si="11"/>
        <v/>
      </c>
    </row>
    <row r="375" spans="12:14" x14ac:dyDescent="0.3">
      <c r="L375" s="4" t="str">
        <f>TRIM(RIGHT(SUBSTITUTE(TRIM(RIGHT(SUBSTITUTE(Candidate!B375,"/",REPT(" ",100)),100)),"\",REPT(" ",100)),100))</f>
        <v/>
      </c>
      <c r="M375" s="4" t="str">
        <f t="shared" si="10"/>
        <v/>
      </c>
      <c r="N375" s="4" t="str">
        <f t="shared" si="11"/>
        <v/>
      </c>
    </row>
    <row r="376" spans="12:14" x14ac:dyDescent="0.3">
      <c r="L376" s="4" t="str">
        <f>TRIM(RIGHT(SUBSTITUTE(TRIM(RIGHT(SUBSTITUTE(Candidate!B376,"/",REPT(" ",100)),100)),"\",REPT(" ",100)),100))</f>
        <v/>
      </c>
      <c r="M376" s="4" t="str">
        <f t="shared" si="10"/>
        <v/>
      </c>
      <c r="N376" s="4" t="str">
        <f t="shared" si="11"/>
        <v/>
      </c>
    </row>
    <row r="377" spans="12:14" x14ac:dyDescent="0.3">
      <c r="L377" s="4" t="str">
        <f>TRIM(RIGHT(SUBSTITUTE(TRIM(RIGHT(SUBSTITUTE(Candidate!B377,"/",REPT(" ",100)),100)),"\",REPT(" ",100)),100))</f>
        <v/>
      </c>
      <c r="M377" s="4" t="str">
        <f t="shared" si="10"/>
        <v/>
      </c>
      <c r="N377" s="4" t="str">
        <f t="shared" si="11"/>
        <v/>
      </c>
    </row>
    <row r="378" spans="12:14" x14ac:dyDescent="0.3">
      <c r="L378" s="4" t="str">
        <f>TRIM(RIGHT(SUBSTITUTE(TRIM(RIGHT(SUBSTITUTE(Candidate!B378,"/",REPT(" ",100)),100)),"\",REPT(" ",100)),100))</f>
        <v/>
      </c>
      <c r="M378" s="4" t="str">
        <f t="shared" si="10"/>
        <v/>
      </c>
      <c r="N378" s="4" t="str">
        <f t="shared" si="11"/>
        <v/>
      </c>
    </row>
    <row r="379" spans="12:14" x14ac:dyDescent="0.3">
      <c r="L379" s="4" t="str">
        <f>TRIM(RIGHT(SUBSTITUTE(TRIM(RIGHT(SUBSTITUTE(Candidate!B379,"/",REPT(" ",100)),100)),"\",REPT(" ",100)),100))</f>
        <v/>
      </c>
      <c r="M379" s="4" t="str">
        <f t="shared" si="10"/>
        <v/>
      </c>
      <c r="N379" s="4" t="str">
        <f t="shared" si="11"/>
        <v/>
      </c>
    </row>
    <row r="380" spans="12:14" x14ac:dyDescent="0.3">
      <c r="L380" s="4" t="str">
        <f>TRIM(RIGHT(SUBSTITUTE(TRIM(RIGHT(SUBSTITUTE(Candidate!B380,"/",REPT(" ",100)),100)),"\",REPT(" ",100)),100))</f>
        <v/>
      </c>
      <c r="M380" s="4" t="str">
        <f t="shared" si="10"/>
        <v/>
      </c>
      <c r="N380" s="4" t="str">
        <f t="shared" si="11"/>
        <v/>
      </c>
    </row>
    <row r="381" spans="12:14" x14ac:dyDescent="0.3">
      <c r="L381" s="4" t="str">
        <f>TRIM(RIGHT(SUBSTITUTE(TRIM(RIGHT(SUBSTITUTE(Candidate!B381,"/",REPT(" ",100)),100)),"\",REPT(" ",100)),100))</f>
        <v/>
      </c>
      <c r="M381" s="4" t="str">
        <f t="shared" si="10"/>
        <v/>
      </c>
      <c r="N381" s="4" t="str">
        <f t="shared" si="11"/>
        <v/>
      </c>
    </row>
    <row r="382" spans="12:14" x14ac:dyDescent="0.3">
      <c r="L382" s="4" t="str">
        <f>TRIM(RIGHT(SUBSTITUTE(TRIM(RIGHT(SUBSTITUTE(Candidate!B382,"/",REPT(" ",100)),100)),"\",REPT(" ",100)),100))</f>
        <v/>
      </c>
      <c r="M382" s="4" t="str">
        <f t="shared" si="10"/>
        <v/>
      </c>
      <c r="N382" s="4" t="str">
        <f t="shared" si="11"/>
        <v/>
      </c>
    </row>
    <row r="383" spans="12:14" x14ac:dyDescent="0.3">
      <c r="L383" s="4" t="str">
        <f>TRIM(RIGHT(SUBSTITUTE(TRIM(RIGHT(SUBSTITUTE(Candidate!B383,"/",REPT(" ",100)),100)),"\",REPT(" ",100)),100))</f>
        <v/>
      </c>
      <c r="M383" s="4" t="str">
        <f t="shared" si="10"/>
        <v/>
      </c>
      <c r="N383" s="4" t="str">
        <f t="shared" si="11"/>
        <v/>
      </c>
    </row>
    <row r="384" spans="12:14" x14ac:dyDescent="0.3">
      <c r="L384" s="4" t="str">
        <f>TRIM(RIGHT(SUBSTITUTE(TRIM(RIGHT(SUBSTITUTE(Candidate!B384,"/",REPT(" ",100)),100)),"\",REPT(" ",100)),100))</f>
        <v/>
      </c>
      <c r="M384" s="4" t="str">
        <f t="shared" si="10"/>
        <v/>
      </c>
      <c r="N384" s="4" t="str">
        <f t="shared" si="11"/>
        <v/>
      </c>
    </row>
    <row r="385" spans="12:14" x14ac:dyDescent="0.3">
      <c r="L385" s="4" t="str">
        <f>TRIM(RIGHT(SUBSTITUTE(TRIM(RIGHT(SUBSTITUTE(Candidate!B385,"/",REPT(" ",100)),100)),"\",REPT(" ",100)),100))</f>
        <v/>
      </c>
      <c r="M385" s="4" t="str">
        <f t="shared" si="10"/>
        <v/>
      </c>
      <c r="N385" s="4" t="str">
        <f t="shared" si="11"/>
        <v/>
      </c>
    </row>
    <row r="386" spans="12:14" x14ac:dyDescent="0.3">
      <c r="L386" s="4" t="str">
        <f>TRIM(RIGHT(SUBSTITUTE(TRIM(RIGHT(SUBSTITUTE(Candidate!B386,"/",REPT(" ",100)),100)),"\",REPT(" ",100)),100))</f>
        <v/>
      </c>
      <c r="M386" s="4" t="str">
        <f t="shared" si="10"/>
        <v/>
      </c>
      <c r="N386" s="4" t="str">
        <f t="shared" si="11"/>
        <v/>
      </c>
    </row>
    <row r="387" spans="12:14" x14ac:dyDescent="0.3">
      <c r="L387" s="4" t="str">
        <f>TRIM(RIGHT(SUBSTITUTE(TRIM(RIGHT(SUBSTITUTE(Candidate!B387,"/",REPT(" ",100)),100)),"\",REPT(" ",100)),100))</f>
        <v/>
      </c>
      <c r="M387" s="4" t="str">
        <f t="shared" si="10"/>
        <v/>
      </c>
      <c r="N387" s="4" t="str">
        <f t="shared" si="11"/>
        <v/>
      </c>
    </row>
    <row r="388" spans="12:14" x14ac:dyDescent="0.3">
      <c r="L388" s="4" t="str">
        <f>TRIM(RIGHT(SUBSTITUTE(TRIM(RIGHT(SUBSTITUTE(Candidate!B388,"/",REPT(" ",100)),100)),"\",REPT(" ",100)),100))</f>
        <v/>
      </c>
      <c r="M388" s="4" t="str">
        <f t="shared" si="10"/>
        <v/>
      </c>
      <c r="N388" s="4" t="str">
        <f t="shared" si="11"/>
        <v/>
      </c>
    </row>
    <row r="389" spans="12:14" x14ac:dyDescent="0.3">
      <c r="L389" s="4" t="str">
        <f>TRIM(RIGHT(SUBSTITUTE(TRIM(RIGHT(SUBSTITUTE(Candidate!B389,"/",REPT(" ",100)),100)),"\",REPT(" ",100)),100))</f>
        <v/>
      </c>
      <c r="M389" s="4" t="str">
        <f t="shared" ref="M389:M452" si="12">TRIM(LEFT(SUBSTITUTE(L389,".",REPT(" ",100)),100))</f>
        <v/>
      </c>
      <c r="N389" s="4" t="str">
        <f t="shared" ref="N389:N452" si="13">M389</f>
        <v/>
      </c>
    </row>
    <row r="390" spans="12:14" x14ac:dyDescent="0.3">
      <c r="L390" s="4" t="str">
        <f>TRIM(RIGHT(SUBSTITUTE(TRIM(RIGHT(SUBSTITUTE(Candidate!B390,"/",REPT(" ",100)),100)),"\",REPT(" ",100)),100))</f>
        <v/>
      </c>
      <c r="M390" s="4" t="str">
        <f t="shared" si="12"/>
        <v/>
      </c>
      <c r="N390" s="4" t="str">
        <f t="shared" si="13"/>
        <v/>
      </c>
    </row>
    <row r="391" spans="12:14" x14ac:dyDescent="0.3">
      <c r="L391" s="4" t="str">
        <f>TRIM(RIGHT(SUBSTITUTE(TRIM(RIGHT(SUBSTITUTE(Candidate!B391,"/",REPT(" ",100)),100)),"\",REPT(" ",100)),100))</f>
        <v/>
      </c>
      <c r="M391" s="4" t="str">
        <f t="shared" si="12"/>
        <v/>
      </c>
      <c r="N391" s="4" t="str">
        <f t="shared" si="13"/>
        <v/>
      </c>
    </row>
    <row r="392" spans="12:14" x14ac:dyDescent="0.3">
      <c r="L392" s="4" t="str">
        <f>TRIM(RIGHT(SUBSTITUTE(TRIM(RIGHT(SUBSTITUTE(Candidate!B392,"/",REPT(" ",100)),100)),"\",REPT(" ",100)),100))</f>
        <v/>
      </c>
      <c r="M392" s="4" t="str">
        <f t="shared" si="12"/>
        <v/>
      </c>
      <c r="N392" s="4" t="str">
        <f t="shared" si="13"/>
        <v/>
      </c>
    </row>
    <row r="393" spans="12:14" x14ac:dyDescent="0.3">
      <c r="L393" s="4" t="str">
        <f>TRIM(RIGHT(SUBSTITUTE(TRIM(RIGHT(SUBSTITUTE(Candidate!B393,"/",REPT(" ",100)),100)),"\",REPT(" ",100)),100))</f>
        <v/>
      </c>
      <c r="M393" s="4" t="str">
        <f t="shared" si="12"/>
        <v/>
      </c>
      <c r="N393" s="4" t="str">
        <f t="shared" si="13"/>
        <v/>
      </c>
    </row>
    <row r="394" spans="12:14" x14ac:dyDescent="0.3">
      <c r="L394" s="4" t="str">
        <f>TRIM(RIGHT(SUBSTITUTE(TRIM(RIGHT(SUBSTITUTE(Candidate!B394,"/",REPT(" ",100)),100)),"\",REPT(" ",100)),100))</f>
        <v/>
      </c>
      <c r="M394" s="4" t="str">
        <f t="shared" si="12"/>
        <v/>
      </c>
      <c r="N394" s="4" t="str">
        <f t="shared" si="13"/>
        <v/>
      </c>
    </row>
    <row r="395" spans="12:14" x14ac:dyDescent="0.3">
      <c r="L395" s="4" t="str">
        <f>TRIM(RIGHT(SUBSTITUTE(TRIM(RIGHT(SUBSTITUTE(Candidate!B395,"/",REPT(" ",100)),100)),"\",REPT(" ",100)),100))</f>
        <v/>
      </c>
      <c r="M395" s="4" t="str">
        <f t="shared" si="12"/>
        <v/>
      </c>
      <c r="N395" s="4" t="str">
        <f t="shared" si="13"/>
        <v/>
      </c>
    </row>
    <row r="396" spans="12:14" x14ac:dyDescent="0.3">
      <c r="L396" s="4" t="str">
        <f>TRIM(RIGHT(SUBSTITUTE(TRIM(RIGHT(SUBSTITUTE(Candidate!B396,"/",REPT(" ",100)),100)),"\",REPT(" ",100)),100))</f>
        <v/>
      </c>
      <c r="M396" s="4" t="str">
        <f t="shared" si="12"/>
        <v/>
      </c>
      <c r="N396" s="4" t="str">
        <f t="shared" si="13"/>
        <v/>
      </c>
    </row>
    <row r="397" spans="12:14" x14ac:dyDescent="0.3">
      <c r="L397" s="4" t="str">
        <f>TRIM(RIGHT(SUBSTITUTE(TRIM(RIGHT(SUBSTITUTE(Candidate!B397,"/",REPT(" ",100)),100)),"\",REPT(" ",100)),100))</f>
        <v/>
      </c>
      <c r="M397" s="4" t="str">
        <f t="shared" si="12"/>
        <v/>
      </c>
      <c r="N397" s="4" t="str">
        <f t="shared" si="13"/>
        <v/>
      </c>
    </row>
    <row r="398" spans="12:14" x14ac:dyDescent="0.3">
      <c r="L398" s="4" t="str">
        <f>TRIM(RIGHT(SUBSTITUTE(TRIM(RIGHT(SUBSTITUTE(Candidate!B398,"/",REPT(" ",100)),100)),"\",REPT(" ",100)),100))</f>
        <v/>
      </c>
      <c r="M398" s="4" t="str">
        <f t="shared" si="12"/>
        <v/>
      </c>
      <c r="N398" s="4" t="str">
        <f t="shared" si="13"/>
        <v/>
      </c>
    </row>
    <row r="399" spans="12:14" x14ac:dyDescent="0.3">
      <c r="L399" s="4" t="str">
        <f>TRIM(RIGHT(SUBSTITUTE(TRIM(RIGHT(SUBSTITUTE(Candidate!B399,"/",REPT(" ",100)),100)),"\",REPT(" ",100)),100))</f>
        <v/>
      </c>
      <c r="M399" s="4" t="str">
        <f t="shared" si="12"/>
        <v/>
      </c>
      <c r="N399" s="4" t="str">
        <f t="shared" si="13"/>
        <v/>
      </c>
    </row>
    <row r="400" spans="12:14" x14ac:dyDescent="0.3">
      <c r="L400" s="4" t="str">
        <f>TRIM(RIGHT(SUBSTITUTE(TRIM(RIGHT(SUBSTITUTE(Candidate!B400,"/",REPT(" ",100)),100)),"\",REPT(" ",100)),100))</f>
        <v/>
      </c>
      <c r="M400" s="4" t="str">
        <f t="shared" si="12"/>
        <v/>
      </c>
      <c r="N400" s="4" t="str">
        <f t="shared" si="13"/>
        <v/>
      </c>
    </row>
    <row r="401" spans="12:14" x14ac:dyDescent="0.3">
      <c r="L401" s="4" t="str">
        <f>TRIM(RIGHT(SUBSTITUTE(TRIM(RIGHT(SUBSTITUTE(Candidate!B401,"/",REPT(" ",100)),100)),"\",REPT(" ",100)),100))</f>
        <v/>
      </c>
      <c r="M401" s="4" t="str">
        <f t="shared" si="12"/>
        <v/>
      </c>
      <c r="N401" s="4" t="str">
        <f t="shared" si="13"/>
        <v/>
      </c>
    </row>
    <row r="402" spans="12:14" x14ac:dyDescent="0.3">
      <c r="L402" s="4" t="str">
        <f>TRIM(RIGHT(SUBSTITUTE(TRIM(RIGHT(SUBSTITUTE(Candidate!B402,"/",REPT(" ",100)),100)),"\",REPT(" ",100)),100))</f>
        <v/>
      </c>
      <c r="M402" s="4" t="str">
        <f t="shared" si="12"/>
        <v/>
      </c>
      <c r="N402" s="4" t="str">
        <f t="shared" si="13"/>
        <v/>
      </c>
    </row>
    <row r="403" spans="12:14" x14ac:dyDescent="0.3">
      <c r="L403" s="4" t="str">
        <f>TRIM(RIGHT(SUBSTITUTE(TRIM(RIGHT(SUBSTITUTE(Candidate!B403,"/",REPT(" ",100)),100)),"\",REPT(" ",100)),100))</f>
        <v/>
      </c>
      <c r="M403" s="4" t="str">
        <f t="shared" si="12"/>
        <v/>
      </c>
      <c r="N403" s="4" t="str">
        <f t="shared" si="13"/>
        <v/>
      </c>
    </row>
    <row r="404" spans="12:14" x14ac:dyDescent="0.3">
      <c r="L404" s="4" t="str">
        <f>TRIM(RIGHT(SUBSTITUTE(TRIM(RIGHT(SUBSTITUTE(Candidate!B404,"/",REPT(" ",100)),100)),"\",REPT(" ",100)),100))</f>
        <v/>
      </c>
      <c r="M404" s="4" t="str">
        <f t="shared" si="12"/>
        <v/>
      </c>
      <c r="N404" s="4" t="str">
        <f t="shared" si="13"/>
        <v/>
      </c>
    </row>
    <row r="405" spans="12:14" x14ac:dyDescent="0.3">
      <c r="L405" s="4" t="str">
        <f>TRIM(RIGHT(SUBSTITUTE(TRIM(RIGHT(SUBSTITUTE(Candidate!B405,"/",REPT(" ",100)),100)),"\",REPT(" ",100)),100))</f>
        <v/>
      </c>
      <c r="M405" s="4" t="str">
        <f t="shared" si="12"/>
        <v/>
      </c>
      <c r="N405" s="4" t="str">
        <f t="shared" si="13"/>
        <v/>
      </c>
    </row>
    <row r="406" spans="12:14" x14ac:dyDescent="0.3">
      <c r="L406" s="4" t="str">
        <f>TRIM(RIGHT(SUBSTITUTE(TRIM(RIGHT(SUBSTITUTE(Candidate!B406,"/",REPT(" ",100)),100)),"\",REPT(" ",100)),100))</f>
        <v/>
      </c>
      <c r="M406" s="4" t="str">
        <f t="shared" si="12"/>
        <v/>
      </c>
      <c r="N406" s="4" t="str">
        <f t="shared" si="13"/>
        <v/>
      </c>
    </row>
    <row r="407" spans="12:14" x14ac:dyDescent="0.3">
      <c r="L407" s="4" t="str">
        <f>TRIM(RIGHT(SUBSTITUTE(TRIM(RIGHT(SUBSTITUTE(Candidate!B407,"/",REPT(" ",100)),100)),"\",REPT(" ",100)),100))</f>
        <v/>
      </c>
      <c r="M407" s="4" t="str">
        <f t="shared" si="12"/>
        <v/>
      </c>
      <c r="N407" s="4" t="str">
        <f t="shared" si="13"/>
        <v/>
      </c>
    </row>
    <row r="408" spans="12:14" x14ac:dyDescent="0.3">
      <c r="L408" s="4" t="str">
        <f>TRIM(RIGHT(SUBSTITUTE(TRIM(RIGHT(SUBSTITUTE(Candidate!B408,"/",REPT(" ",100)),100)),"\",REPT(" ",100)),100))</f>
        <v/>
      </c>
      <c r="M408" s="4" t="str">
        <f t="shared" si="12"/>
        <v/>
      </c>
      <c r="N408" s="4" t="str">
        <f t="shared" si="13"/>
        <v/>
      </c>
    </row>
    <row r="409" spans="12:14" x14ac:dyDescent="0.3">
      <c r="L409" s="4" t="str">
        <f>TRIM(RIGHT(SUBSTITUTE(TRIM(RIGHT(SUBSTITUTE(Candidate!B409,"/",REPT(" ",100)),100)),"\",REPT(" ",100)),100))</f>
        <v/>
      </c>
      <c r="M409" s="4" t="str">
        <f t="shared" si="12"/>
        <v/>
      </c>
      <c r="N409" s="4" t="str">
        <f t="shared" si="13"/>
        <v/>
      </c>
    </row>
    <row r="410" spans="12:14" x14ac:dyDescent="0.3">
      <c r="L410" s="4" t="str">
        <f>TRIM(RIGHT(SUBSTITUTE(TRIM(RIGHT(SUBSTITUTE(Candidate!B410,"/",REPT(" ",100)),100)),"\",REPT(" ",100)),100))</f>
        <v/>
      </c>
      <c r="M410" s="4" t="str">
        <f t="shared" si="12"/>
        <v/>
      </c>
      <c r="N410" s="4" t="str">
        <f t="shared" si="13"/>
        <v/>
      </c>
    </row>
    <row r="411" spans="12:14" x14ac:dyDescent="0.3">
      <c r="L411" s="4" t="str">
        <f>TRIM(RIGHT(SUBSTITUTE(TRIM(RIGHT(SUBSTITUTE(Candidate!B411,"/",REPT(" ",100)),100)),"\",REPT(" ",100)),100))</f>
        <v/>
      </c>
      <c r="M411" s="4" t="str">
        <f t="shared" si="12"/>
        <v/>
      </c>
      <c r="N411" s="4" t="str">
        <f t="shared" si="13"/>
        <v/>
      </c>
    </row>
    <row r="412" spans="12:14" x14ac:dyDescent="0.3">
      <c r="L412" s="4" t="str">
        <f>TRIM(RIGHT(SUBSTITUTE(TRIM(RIGHT(SUBSTITUTE(Candidate!B412,"/",REPT(" ",100)),100)),"\",REPT(" ",100)),100))</f>
        <v/>
      </c>
      <c r="M412" s="4" t="str">
        <f t="shared" si="12"/>
        <v/>
      </c>
      <c r="N412" s="4" t="str">
        <f t="shared" si="13"/>
        <v/>
      </c>
    </row>
    <row r="413" spans="12:14" x14ac:dyDescent="0.3">
      <c r="L413" s="4" t="str">
        <f>TRIM(RIGHT(SUBSTITUTE(TRIM(RIGHT(SUBSTITUTE(Candidate!B413,"/",REPT(" ",100)),100)),"\",REPT(" ",100)),100))</f>
        <v/>
      </c>
      <c r="M413" s="4" t="str">
        <f t="shared" si="12"/>
        <v/>
      </c>
      <c r="N413" s="4" t="str">
        <f t="shared" si="13"/>
        <v/>
      </c>
    </row>
    <row r="414" spans="12:14" x14ac:dyDescent="0.3">
      <c r="L414" s="4" t="str">
        <f>TRIM(RIGHT(SUBSTITUTE(TRIM(RIGHT(SUBSTITUTE(Candidate!B414,"/",REPT(" ",100)),100)),"\",REPT(" ",100)),100))</f>
        <v/>
      </c>
      <c r="M414" s="4" t="str">
        <f t="shared" si="12"/>
        <v/>
      </c>
      <c r="N414" s="4" t="str">
        <f t="shared" si="13"/>
        <v/>
      </c>
    </row>
    <row r="415" spans="12:14" x14ac:dyDescent="0.3">
      <c r="L415" s="4" t="str">
        <f>TRIM(RIGHT(SUBSTITUTE(TRIM(RIGHT(SUBSTITUTE(Candidate!B415,"/",REPT(" ",100)),100)),"\",REPT(" ",100)),100))</f>
        <v/>
      </c>
      <c r="M415" s="4" t="str">
        <f t="shared" si="12"/>
        <v/>
      </c>
      <c r="N415" s="4" t="str">
        <f t="shared" si="13"/>
        <v/>
      </c>
    </row>
    <row r="416" spans="12:14" x14ac:dyDescent="0.3">
      <c r="L416" s="4" t="str">
        <f>TRIM(RIGHT(SUBSTITUTE(TRIM(RIGHT(SUBSTITUTE(Candidate!B416,"/",REPT(" ",100)),100)),"\",REPT(" ",100)),100))</f>
        <v/>
      </c>
      <c r="M416" s="4" t="str">
        <f t="shared" si="12"/>
        <v/>
      </c>
      <c r="N416" s="4" t="str">
        <f t="shared" si="13"/>
        <v/>
      </c>
    </row>
    <row r="417" spans="12:14" x14ac:dyDescent="0.3">
      <c r="L417" s="4" t="str">
        <f>TRIM(RIGHT(SUBSTITUTE(TRIM(RIGHT(SUBSTITUTE(Candidate!B417,"/",REPT(" ",100)),100)),"\",REPT(" ",100)),100))</f>
        <v/>
      </c>
      <c r="M417" s="4" t="str">
        <f t="shared" si="12"/>
        <v/>
      </c>
      <c r="N417" s="4" t="str">
        <f t="shared" si="13"/>
        <v/>
      </c>
    </row>
    <row r="418" spans="12:14" x14ac:dyDescent="0.3">
      <c r="L418" s="4" t="str">
        <f>TRIM(RIGHT(SUBSTITUTE(TRIM(RIGHT(SUBSTITUTE(Candidate!B418,"/",REPT(" ",100)),100)),"\",REPT(" ",100)),100))</f>
        <v/>
      </c>
      <c r="M418" s="4" t="str">
        <f t="shared" si="12"/>
        <v/>
      </c>
      <c r="N418" s="4" t="str">
        <f t="shared" si="13"/>
        <v/>
      </c>
    </row>
    <row r="419" spans="12:14" x14ac:dyDescent="0.3">
      <c r="L419" s="4" t="str">
        <f>TRIM(RIGHT(SUBSTITUTE(TRIM(RIGHT(SUBSTITUTE(Candidate!B419,"/",REPT(" ",100)),100)),"\",REPT(" ",100)),100))</f>
        <v/>
      </c>
      <c r="M419" s="4" t="str">
        <f t="shared" si="12"/>
        <v/>
      </c>
      <c r="N419" s="4" t="str">
        <f t="shared" si="13"/>
        <v/>
      </c>
    </row>
    <row r="420" spans="12:14" x14ac:dyDescent="0.3">
      <c r="L420" s="4" t="str">
        <f>TRIM(RIGHT(SUBSTITUTE(TRIM(RIGHT(SUBSTITUTE(Candidate!B420,"/",REPT(" ",100)),100)),"\",REPT(" ",100)),100))</f>
        <v/>
      </c>
      <c r="M420" s="4" t="str">
        <f t="shared" si="12"/>
        <v/>
      </c>
      <c r="N420" s="4" t="str">
        <f t="shared" si="13"/>
        <v/>
      </c>
    </row>
    <row r="421" spans="12:14" x14ac:dyDescent="0.3">
      <c r="L421" s="4" t="str">
        <f>TRIM(RIGHT(SUBSTITUTE(TRIM(RIGHT(SUBSTITUTE(Candidate!B421,"/",REPT(" ",100)),100)),"\",REPT(" ",100)),100))</f>
        <v/>
      </c>
      <c r="M421" s="4" t="str">
        <f t="shared" si="12"/>
        <v/>
      </c>
      <c r="N421" s="4" t="str">
        <f t="shared" si="13"/>
        <v/>
      </c>
    </row>
    <row r="422" spans="12:14" x14ac:dyDescent="0.3">
      <c r="L422" s="4" t="str">
        <f>TRIM(RIGHT(SUBSTITUTE(TRIM(RIGHT(SUBSTITUTE(Candidate!B422,"/",REPT(" ",100)),100)),"\",REPT(" ",100)),100))</f>
        <v/>
      </c>
      <c r="M422" s="4" t="str">
        <f t="shared" si="12"/>
        <v/>
      </c>
      <c r="N422" s="4" t="str">
        <f t="shared" si="13"/>
        <v/>
      </c>
    </row>
    <row r="423" spans="12:14" x14ac:dyDescent="0.3">
      <c r="L423" s="4" t="str">
        <f>TRIM(RIGHT(SUBSTITUTE(TRIM(RIGHT(SUBSTITUTE(Candidate!B423,"/",REPT(" ",100)),100)),"\",REPT(" ",100)),100))</f>
        <v/>
      </c>
      <c r="M423" s="4" t="str">
        <f t="shared" si="12"/>
        <v/>
      </c>
      <c r="N423" s="4" t="str">
        <f t="shared" si="13"/>
        <v/>
      </c>
    </row>
    <row r="424" spans="12:14" x14ac:dyDescent="0.3">
      <c r="L424" s="4" t="str">
        <f>TRIM(RIGHT(SUBSTITUTE(TRIM(RIGHT(SUBSTITUTE(Candidate!B424,"/",REPT(" ",100)),100)),"\",REPT(" ",100)),100))</f>
        <v/>
      </c>
      <c r="M424" s="4" t="str">
        <f t="shared" si="12"/>
        <v/>
      </c>
      <c r="N424" s="4" t="str">
        <f t="shared" si="13"/>
        <v/>
      </c>
    </row>
    <row r="425" spans="12:14" x14ac:dyDescent="0.3">
      <c r="L425" s="4" t="str">
        <f>TRIM(RIGHT(SUBSTITUTE(TRIM(RIGHT(SUBSTITUTE(Candidate!B425,"/",REPT(" ",100)),100)),"\",REPT(" ",100)),100))</f>
        <v/>
      </c>
      <c r="M425" s="4" t="str">
        <f t="shared" si="12"/>
        <v/>
      </c>
      <c r="N425" s="4" t="str">
        <f t="shared" si="13"/>
        <v/>
      </c>
    </row>
    <row r="426" spans="12:14" x14ac:dyDescent="0.3">
      <c r="L426" s="4" t="str">
        <f>TRIM(RIGHT(SUBSTITUTE(TRIM(RIGHT(SUBSTITUTE(Candidate!B426,"/",REPT(" ",100)),100)),"\",REPT(" ",100)),100))</f>
        <v/>
      </c>
      <c r="M426" s="4" t="str">
        <f t="shared" si="12"/>
        <v/>
      </c>
      <c r="N426" s="4" t="str">
        <f t="shared" si="13"/>
        <v/>
      </c>
    </row>
    <row r="427" spans="12:14" x14ac:dyDescent="0.3">
      <c r="L427" s="4" t="str">
        <f>TRIM(RIGHT(SUBSTITUTE(TRIM(RIGHT(SUBSTITUTE(Candidate!B427,"/",REPT(" ",100)),100)),"\",REPT(" ",100)),100))</f>
        <v/>
      </c>
      <c r="M427" s="4" t="str">
        <f t="shared" si="12"/>
        <v/>
      </c>
      <c r="N427" s="4" t="str">
        <f t="shared" si="13"/>
        <v/>
      </c>
    </row>
    <row r="428" spans="12:14" x14ac:dyDescent="0.3">
      <c r="L428" s="4" t="str">
        <f>TRIM(RIGHT(SUBSTITUTE(TRIM(RIGHT(SUBSTITUTE(Candidate!B428,"/",REPT(" ",100)),100)),"\",REPT(" ",100)),100))</f>
        <v/>
      </c>
      <c r="M428" s="4" t="str">
        <f t="shared" si="12"/>
        <v/>
      </c>
      <c r="N428" s="4" t="str">
        <f t="shared" si="13"/>
        <v/>
      </c>
    </row>
    <row r="429" spans="12:14" x14ac:dyDescent="0.3">
      <c r="L429" s="4" t="str">
        <f>TRIM(RIGHT(SUBSTITUTE(TRIM(RIGHT(SUBSTITUTE(Candidate!B429,"/",REPT(" ",100)),100)),"\",REPT(" ",100)),100))</f>
        <v/>
      </c>
      <c r="M429" s="4" t="str">
        <f t="shared" si="12"/>
        <v/>
      </c>
      <c r="N429" s="4" t="str">
        <f t="shared" si="13"/>
        <v/>
      </c>
    </row>
    <row r="430" spans="12:14" x14ac:dyDescent="0.3">
      <c r="L430" s="4" t="str">
        <f>TRIM(RIGHT(SUBSTITUTE(TRIM(RIGHT(SUBSTITUTE(Candidate!B430,"/",REPT(" ",100)),100)),"\",REPT(" ",100)),100))</f>
        <v/>
      </c>
      <c r="M430" s="4" t="str">
        <f t="shared" si="12"/>
        <v/>
      </c>
      <c r="N430" s="4" t="str">
        <f t="shared" si="13"/>
        <v/>
      </c>
    </row>
    <row r="431" spans="12:14" x14ac:dyDescent="0.3">
      <c r="L431" s="4" t="str">
        <f>TRIM(RIGHT(SUBSTITUTE(TRIM(RIGHT(SUBSTITUTE(Candidate!B431,"/",REPT(" ",100)),100)),"\",REPT(" ",100)),100))</f>
        <v/>
      </c>
      <c r="M431" s="4" t="str">
        <f t="shared" si="12"/>
        <v/>
      </c>
      <c r="N431" s="4" t="str">
        <f t="shared" si="13"/>
        <v/>
      </c>
    </row>
    <row r="432" spans="12:14" x14ac:dyDescent="0.3">
      <c r="L432" s="4" t="str">
        <f>TRIM(RIGHT(SUBSTITUTE(TRIM(RIGHT(SUBSTITUTE(Candidate!B432,"/",REPT(" ",100)),100)),"\",REPT(" ",100)),100))</f>
        <v/>
      </c>
      <c r="M432" s="4" t="str">
        <f t="shared" si="12"/>
        <v/>
      </c>
      <c r="N432" s="4" t="str">
        <f t="shared" si="13"/>
        <v/>
      </c>
    </row>
    <row r="433" spans="12:14" x14ac:dyDescent="0.3">
      <c r="L433" s="4" t="str">
        <f>TRIM(RIGHT(SUBSTITUTE(TRIM(RIGHT(SUBSTITUTE(Candidate!B433,"/",REPT(" ",100)),100)),"\",REPT(" ",100)),100))</f>
        <v/>
      </c>
      <c r="M433" s="4" t="str">
        <f t="shared" si="12"/>
        <v/>
      </c>
      <c r="N433" s="4" t="str">
        <f t="shared" si="13"/>
        <v/>
      </c>
    </row>
    <row r="434" spans="12:14" x14ac:dyDescent="0.3">
      <c r="L434" s="4" t="str">
        <f>TRIM(RIGHT(SUBSTITUTE(TRIM(RIGHT(SUBSTITUTE(Candidate!B434,"/",REPT(" ",100)),100)),"\",REPT(" ",100)),100))</f>
        <v/>
      </c>
      <c r="M434" s="4" t="str">
        <f t="shared" si="12"/>
        <v/>
      </c>
      <c r="N434" s="4" t="str">
        <f t="shared" si="13"/>
        <v/>
      </c>
    </row>
    <row r="435" spans="12:14" x14ac:dyDescent="0.3">
      <c r="L435" s="4" t="str">
        <f>TRIM(RIGHT(SUBSTITUTE(TRIM(RIGHT(SUBSTITUTE(Candidate!B435,"/",REPT(" ",100)),100)),"\",REPT(" ",100)),100))</f>
        <v/>
      </c>
      <c r="M435" s="4" t="str">
        <f t="shared" si="12"/>
        <v/>
      </c>
      <c r="N435" s="4" t="str">
        <f t="shared" si="13"/>
        <v/>
      </c>
    </row>
    <row r="436" spans="12:14" x14ac:dyDescent="0.3">
      <c r="L436" s="4" t="str">
        <f>TRIM(RIGHT(SUBSTITUTE(TRIM(RIGHT(SUBSTITUTE(Candidate!B436,"/",REPT(" ",100)),100)),"\",REPT(" ",100)),100))</f>
        <v/>
      </c>
      <c r="M436" s="4" t="str">
        <f t="shared" si="12"/>
        <v/>
      </c>
      <c r="N436" s="4" t="str">
        <f t="shared" si="13"/>
        <v/>
      </c>
    </row>
    <row r="437" spans="12:14" x14ac:dyDescent="0.3">
      <c r="L437" s="4" t="str">
        <f>TRIM(RIGHT(SUBSTITUTE(TRIM(RIGHT(SUBSTITUTE(Candidate!B437,"/",REPT(" ",100)),100)),"\",REPT(" ",100)),100))</f>
        <v/>
      </c>
      <c r="M437" s="4" t="str">
        <f t="shared" si="12"/>
        <v/>
      </c>
      <c r="N437" s="4" t="str">
        <f t="shared" si="13"/>
        <v/>
      </c>
    </row>
    <row r="438" spans="12:14" x14ac:dyDescent="0.3">
      <c r="L438" s="4" t="str">
        <f>TRIM(RIGHT(SUBSTITUTE(TRIM(RIGHT(SUBSTITUTE(Candidate!B438,"/",REPT(" ",100)),100)),"\",REPT(" ",100)),100))</f>
        <v/>
      </c>
      <c r="M438" s="4" t="str">
        <f t="shared" si="12"/>
        <v/>
      </c>
      <c r="N438" s="4" t="str">
        <f t="shared" si="13"/>
        <v/>
      </c>
    </row>
    <row r="439" spans="12:14" x14ac:dyDescent="0.3">
      <c r="L439" s="4" t="str">
        <f>TRIM(RIGHT(SUBSTITUTE(TRIM(RIGHT(SUBSTITUTE(Candidate!B439,"/",REPT(" ",100)),100)),"\",REPT(" ",100)),100))</f>
        <v/>
      </c>
      <c r="M439" s="4" t="str">
        <f t="shared" si="12"/>
        <v/>
      </c>
      <c r="N439" s="4" t="str">
        <f t="shared" si="13"/>
        <v/>
      </c>
    </row>
    <row r="440" spans="12:14" x14ac:dyDescent="0.3">
      <c r="L440" s="4" t="str">
        <f>TRIM(RIGHT(SUBSTITUTE(TRIM(RIGHT(SUBSTITUTE(Candidate!B440,"/",REPT(" ",100)),100)),"\",REPT(" ",100)),100))</f>
        <v/>
      </c>
      <c r="M440" s="4" t="str">
        <f t="shared" si="12"/>
        <v/>
      </c>
      <c r="N440" s="4" t="str">
        <f t="shared" si="13"/>
        <v/>
      </c>
    </row>
    <row r="441" spans="12:14" x14ac:dyDescent="0.3">
      <c r="L441" s="4" t="str">
        <f>TRIM(RIGHT(SUBSTITUTE(TRIM(RIGHT(SUBSTITUTE(Candidate!B441,"/",REPT(" ",100)),100)),"\",REPT(" ",100)),100))</f>
        <v/>
      </c>
      <c r="M441" s="4" t="str">
        <f t="shared" si="12"/>
        <v/>
      </c>
      <c r="N441" s="4" t="str">
        <f t="shared" si="13"/>
        <v/>
      </c>
    </row>
    <row r="442" spans="12:14" x14ac:dyDescent="0.3">
      <c r="L442" s="4" t="str">
        <f>TRIM(RIGHT(SUBSTITUTE(TRIM(RIGHT(SUBSTITUTE(Candidate!B442,"/",REPT(" ",100)),100)),"\",REPT(" ",100)),100))</f>
        <v/>
      </c>
      <c r="M442" s="4" t="str">
        <f t="shared" si="12"/>
        <v/>
      </c>
      <c r="N442" s="4" t="str">
        <f t="shared" si="13"/>
        <v/>
      </c>
    </row>
    <row r="443" spans="12:14" x14ac:dyDescent="0.3">
      <c r="L443" s="4" t="str">
        <f>TRIM(RIGHT(SUBSTITUTE(TRIM(RIGHT(SUBSTITUTE(Candidate!B443,"/",REPT(" ",100)),100)),"\",REPT(" ",100)),100))</f>
        <v/>
      </c>
      <c r="M443" s="4" t="str">
        <f t="shared" si="12"/>
        <v/>
      </c>
      <c r="N443" s="4" t="str">
        <f t="shared" si="13"/>
        <v/>
      </c>
    </row>
    <row r="444" spans="12:14" x14ac:dyDescent="0.3">
      <c r="L444" s="4" t="str">
        <f>TRIM(RIGHT(SUBSTITUTE(TRIM(RIGHT(SUBSTITUTE(Candidate!B444,"/",REPT(" ",100)),100)),"\",REPT(" ",100)),100))</f>
        <v/>
      </c>
      <c r="M444" s="4" t="str">
        <f t="shared" si="12"/>
        <v/>
      </c>
      <c r="N444" s="4" t="str">
        <f t="shared" si="13"/>
        <v/>
      </c>
    </row>
    <row r="445" spans="12:14" x14ac:dyDescent="0.3">
      <c r="L445" s="4" t="str">
        <f>TRIM(RIGHT(SUBSTITUTE(TRIM(RIGHT(SUBSTITUTE(Candidate!B445,"/",REPT(" ",100)),100)),"\",REPT(" ",100)),100))</f>
        <v/>
      </c>
      <c r="M445" s="4" t="str">
        <f t="shared" si="12"/>
        <v/>
      </c>
      <c r="N445" s="4" t="str">
        <f t="shared" si="13"/>
        <v/>
      </c>
    </row>
    <row r="446" spans="12:14" x14ac:dyDescent="0.3">
      <c r="L446" s="4" t="str">
        <f>TRIM(RIGHT(SUBSTITUTE(TRIM(RIGHT(SUBSTITUTE(Candidate!B446,"/",REPT(" ",100)),100)),"\",REPT(" ",100)),100))</f>
        <v/>
      </c>
      <c r="M446" s="4" t="str">
        <f t="shared" si="12"/>
        <v/>
      </c>
      <c r="N446" s="4" t="str">
        <f t="shared" si="13"/>
        <v/>
      </c>
    </row>
    <row r="447" spans="12:14" x14ac:dyDescent="0.3">
      <c r="L447" s="4" t="str">
        <f>TRIM(RIGHT(SUBSTITUTE(TRIM(RIGHT(SUBSTITUTE(Candidate!B447,"/",REPT(" ",100)),100)),"\",REPT(" ",100)),100))</f>
        <v/>
      </c>
      <c r="M447" s="4" t="str">
        <f t="shared" si="12"/>
        <v/>
      </c>
      <c r="N447" s="4" t="str">
        <f t="shared" si="13"/>
        <v/>
      </c>
    </row>
    <row r="448" spans="12:14" x14ac:dyDescent="0.3">
      <c r="L448" s="4" t="str">
        <f>TRIM(RIGHT(SUBSTITUTE(TRIM(RIGHT(SUBSTITUTE(Candidate!B448,"/",REPT(" ",100)),100)),"\",REPT(" ",100)),100))</f>
        <v/>
      </c>
      <c r="M448" s="4" t="str">
        <f t="shared" si="12"/>
        <v/>
      </c>
      <c r="N448" s="4" t="str">
        <f t="shared" si="13"/>
        <v/>
      </c>
    </row>
    <row r="449" spans="12:14" x14ac:dyDescent="0.3">
      <c r="L449" s="4" t="str">
        <f>TRIM(RIGHT(SUBSTITUTE(TRIM(RIGHT(SUBSTITUTE(Candidate!B449,"/",REPT(" ",100)),100)),"\",REPT(" ",100)),100))</f>
        <v/>
      </c>
      <c r="M449" s="4" t="str">
        <f t="shared" si="12"/>
        <v/>
      </c>
      <c r="N449" s="4" t="str">
        <f t="shared" si="13"/>
        <v/>
      </c>
    </row>
    <row r="450" spans="12:14" x14ac:dyDescent="0.3">
      <c r="L450" s="4" t="str">
        <f>TRIM(RIGHT(SUBSTITUTE(TRIM(RIGHT(SUBSTITUTE(Candidate!B450,"/",REPT(" ",100)),100)),"\",REPT(" ",100)),100))</f>
        <v/>
      </c>
      <c r="M450" s="4" t="str">
        <f t="shared" si="12"/>
        <v/>
      </c>
      <c r="N450" s="4" t="str">
        <f t="shared" si="13"/>
        <v/>
      </c>
    </row>
    <row r="451" spans="12:14" x14ac:dyDescent="0.3">
      <c r="L451" s="4" t="str">
        <f>TRIM(RIGHT(SUBSTITUTE(TRIM(RIGHT(SUBSTITUTE(Candidate!B451,"/",REPT(" ",100)),100)),"\",REPT(" ",100)),100))</f>
        <v/>
      </c>
      <c r="M451" s="4" t="str">
        <f t="shared" si="12"/>
        <v/>
      </c>
      <c r="N451" s="4" t="str">
        <f t="shared" si="13"/>
        <v/>
      </c>
    </row>
    <row r="452" spans="12:14" x14ac:dyDescent="0.3">
      <c r="L452" s="4" t="str">
        <f>TRIM(RIGHT(SUBSTITUTE(TRIM(RIGHT(SUBSTITUTE(Candidate!B452,"/",REPT(" ",100)),100)),"\",REPT(" ",100)),100))</f>
        <v/>
      </c>
      <c r="M452" s="4" t="str">
        <f t="shared" si="12"/>
        <v/>
      </c>
      <c r="N452" s="4" t="str">
        <f t="shared" si="13"/>
        <v/>
      </c>
    </row>
    <row r="453" spans="12:14" x14ac:dyDescent="0.3">
      <c r="L453" s="4" t="str">
        <f>TRIM(RIGHT(SUBSTITUTE(TRIM(RIGHT(SUBSTITUTE(Candidate!B453,"/",REPT(" ",100)),100)),"\",REPT(" ",100)),100))</f>
        <v/>
      </c>
      <c r="M453" s="4" t="str">
        <f t="shared" ref="M453:M516" si="14">TRIM(LEFT(SUBSTITUTE(L453,".",REPT(" ",100)),100))</f>
        <v/>
      </c>
      <c r="N453" s="4" t="str">
        <f t="shared" ref="N453:N516" si="15">M453</f>
        <v/>
      </c>
    </row>
    <row r="454" spans="12:14" x14ac:dyDescent="0.3">
      <c r="L454" s="4" t="str">
        <f>TRIM(RIGHT(SUBSTITUTE(TRIM(RIGHT(SUBSTITUTE(Candidate!B454,"/",REPT(" ",100)),100)),"\",REPT(" ",100)),100))</f>
        <v/>
      </c>
      <c r="M454" s="4" t="str">
        <f t="shared" si="14"/>
        <v/>
      </c>
      <c r="N454" s="4" t="str">
        <f t="shared" si="15"/>
        <v/>
      </c>
    </row>
    <row r="455" spans="12:14" x14ac:dyDescent="0.3">
      <c r="L455" s="4" t="str">
        <f>TRIM(RIGHT(SUBSTITUTE(TRIM(RIGHT(SUBSTITUTE(Candidate!B455,"/",REPT(" ",100)),100)),"\",REPT(" ",100)),100))</f>
        <v/>
      </c>
      <c r="M455" s="4" t="str">
        <f t="shared" si="14"/>
        <v/>
      </c>
      <c r="N455" s="4" t="str">
        <f t="shared" si="15"/>
        <v/>
      </c>
    </row>
    <row r="456" spans="12:14" x14ac:dyDescent="0.3">
      <c r="L456" s="4" t="str">
        <f>TRIM(RIGHT(SUBSTITUTE(TRIM(RIGHT(SUBSTITUTE(Candidate!B456,"/",REPT(" ",100)),100)),"\",REPT(" ",100)),100))</f>
        <v/>
      </c>
      <c r="M456" s="4" t="str">
        <f t="shared" si="14"/>
        <v/>
      </c>
      <c r="N456" s="4" t="str">
        <f t="shared" si="15"/>
        <v/>
      </c>
    </row>
    <row r="457" spans="12:14" x14ac:dyDescent="0.3">
      <c r="L457" s="4" t="str">
        <f>TRIM(RIGHT(SUBSTITUTE(TRIM(RIGHT(SUBSTITUTE(Candidate!B457,"/",REPT(" ",100)),100)),"\",REPT(" ",100)),100))</f>
        <v/>
      </c>
      <c r="M457" s="4" t="str">
        <f t="shared" si="14"/>
        <v/>
      </c>
      <c r="N457" s="4" t="str">
        <f t="shared" si="15"/>
        <v/>
      </c>
    </row>
    <row r="458" spans="12:14" x14ac:dyDescent="0.3">
      <c r="L458" s="4" t="str">
        <f>TRIM(RIGHT(SUBSTITUTE(TRIM(RIGHT(SUBSTITUTE(Candidate!B458,"/",REPT(" ",100)),100)),"\",REPT(" ",100)),100))</f>
        <v/>
      </c>
      <c r="M458" s="4" t="str">
        <f t="shared" si="14"/>
        <v/>
      </c>
      <c r="N458" s="4" t="str">
        <f t="shared" si="15"/>
        <v/>
      </c>
    </row>
    <row r="459" spans="12:14" x14ac:dyDescent="0.3">
      <c r="L459" s="4" t="str">
        <f>TRIM(RIGHT(SUBSTITUTE(TRIM(RIGHT(SUBSTITUTE(Candidate!B459,"/",REPT(" ",100)),100)),"\",REPT(" ",100)),100))</f>
        <v/>
      </c>
      <c r="M459" s="4" t="str">
        <f t="shared" si="14"/>
        <v/>
      </c>
      <c r="N459" s="4" t="str">
        <f t="shared" si="15"/>
        <v/>
      </c>
    </row>
    <row r="460" spans="12:14" x14ac:dyDescent="0.3">
      <c r="L460" s="4" t="str">
        <f>TRIM(RIGHT(SUBSTITUTE(TRIM(RIGHT(SUBSTITUTE(Candidate!B460,"/",REPT(" ",100)),100)),"\",REPT(" ",100)),100))</f>
        <v/>
      </c>
      <c r="M460" s="4" t="str">
        <f t="shared" si="14"/>
        <v/>
      </c>
      <c r="N460" s="4" t="str">
        <f t="shared" si="15"/>
        <v/>
      </c>
    </row>
    <row r="461" spans="12:14" x14ac:dyDescent="0.3">
      <c r="L461" s="4" t="str">
        <f>TRIM(RIGHT(SUBSTITUTE(TRIM(RIGHT(SUBSTITUTE(Candidate!B461,"/",REPT(" ",100)),100)),"\",REPT(" ",100)),100))</f>
        <v/>
      </c>
      <c r="M461" s="4" t="str">
        <f t="shared" si="14"/>
        <v/>
      </c>
      <c r="N461" s="4" t="str">
        <f t="shared" si="15"/>
        <v/>
      </c>
    </row>
    <row r="462" spans="12:14" x14ac:dyDescent="0.3">
      <c r="L462" s="4" t="str">
        <f>TRIM(RIGHT(SUBSTITUTE(TRIM(RIGHT(SUBSTITUTE(Candidate!B462,"/",REPT(" ",100)),100)),"\",REPT(" ",100)),100))</f>
        <v/>
      </c>
      <c r="M462" s="4" t="str">
        <f t="shared" si="14"/>
        <v/>
      </c>
      <c r="N462" s="4" t="str">
        <f t="shared" si="15"/>
        <v/>
      </c>
    </row>
    <row r="463" spans="12:14" x14ac:dyDescent="0.3">
      <c r="L463" s="4" t="str">
        <f>TRIM(RIGHT(SUBSTITUTE(TRIM(RIGHT(SUBSTITUTE(Candidate!B463,"/",REPT(" ",100)),100)),"\",REPT(" ",100)),100))</f>
        <v/>
      </c>
      <c r="M463" s="4" t="str">
        <f t="shared" si="14"/>
        <v/>
      </c>
      <c r="N463" s="4" t="str">
        <f t="shared" si="15"/>
        <v/>
      </c>
    </row>
    <row r="464" spans="12:14" x14ac:dyDescent="0.3">
      <c r="L464" s="4" t="str">
        <f>TRIM(RIGHT(SUBSTITUTE(TRIM(RIGHT(SUBSTITUTE(Candidate!B464,"/",REPT(" ",100)),100)),"\",REPT(" ",100)),100))</f>
        <v/>
      </c>
      <c r="M464" s="4" t="str">
        <f t="shared" si="14"/>
        <v/>
      </c>
      <c r="N464" s="4" t="str">
        <f t="shared" si="15"/>
        <v/>
      </c>
    </row>
    <row r="465" spans="12:14" x14ac:dyDescent="0.3">
      <c r="L465" s="4" t="str">
        <f>TRIM(RIGHT(SUBSTITUTE(TRIM(RIGHT(SUBSTITUTE(Candidate!B465,"/",REPT(" ",100)),100)),"\",REPT(" ",100)),100))</f>
        <v/>
      </c>
      <c r="M465" s="4" t="str">
        <f t="shared" si="14"/>
        <v/>
      </c>
      <c r="N465" s="4" t="str">
        <f t="shared" si="15"/>
        <v/>
      </c>
    </row>
    <row r="466" spans="12:14" x14ac:dyDescent="0.3">
      <c r="L466" s="4" t="str">
        <f>TRIM(RIGHT(SUBSTITUTE(TRIM(RIGHT(SUBSTITUTE(Candidate!B466,"/",REPT(" ",100)),100)),"\",REPT(" ",100)),100))</f>
        <v/>
      </c>
      <c r="M466" s="4" t="str">
        <f t="shared" si="14"/>
        <v/>
      </c>
      <c r="N466" s="4" t="str">
        <f t="shared" si="15"/>
        <v/>
      </c>
    </row>
    <row r="467" spans="12:14" x14ac:dyDescent="0.3">
      <c r="L467" s="4" t="str">
        <f>TRIM(RIGHT(SUBSTITUTE(TRIM(RIGHT(SUBSTITUTE(Candidate!B467,"/",REPT(" ",100)),100)),"\",REPT(" ",100)),100))</f>
        <v/>
      </c>
      <c r="M467" s="4" t="str">
        <f t="shared" si="14"/>
        <v/>
      </c>
      <c r="N467" s="4" t="str">
        <f t="shared" si="15"/>
        <v/>
      </c>
    </row>
    <row r="468" spans="12:14" x14ac:dyDescent="0.3">
      <c r="L468" s="4" t="str">
        <f>TRIM(RIGHT(SUBSTITUTE(TRIM(RIGHT(SUBSTITUTE(Candidate!B468,"/",REPT(" ",100)),100)),"\",REPT(" ",100)),100))</f>
        <v/>
      </c>
      <c r="M468" s="4" t="str">
        <f t="shared" si="14"/>
        <v/>
      </c>
      <c r="N468" s="4" t="str">
        <f t="shared" si="15"/>
        <v/>
      </c>
    </row>
    <row r="469" spans="12:14" x14ac:dyDescent="0.3">
      <c r="L469" s="4" t="str">
        <f>TRIM(RIGHT(SUBSTITUTE(TRIM(RIGHT(SUBSTITUTE(Candidate!B469,"/",REPT(" ",100)),100)),"\",REPT(" ",100)),100))</f>
        <v/>
      </c>
      <c r="M469" s="4" t="str">
        <f t="shared" si="14"/>
        <v/>
      </c>
      <c r="N469" s="4" t="str">
        <f t="shared" si="15"/>
        <v/>
      </c>
    </row>
    <row r="470" spans="12:14" x14ac:dyDescent="0.3">
      <c r="L470" s="4" t="str">
        <f>TRIM(RIGHT(SUBSTITUTE(TRIM(RIGHT(SUBSTITUTE(Candidate!B470,"/",REPT(" ",100)),100)),"\",REPT(" ",100)),100))</f>
        <v/>
      </c>
      <c r="M470" s="4" t="str">
        <f t="shared" si="14"/>
        <v/>
      </c>
      <c r="N470" s="4" t="str">
        <f t="shared" si="15"/>
        <v/>
      </c>
    </row>
    <row r="471" spans="12:14" x14ac:dyDescent="0.3">
      <c r="L471" s="4" t="str">
        <f>TRIM(RIGHT(SUBSTITUTE(TRIM(RIGHT(SUBSTITUTE(Candidate!B471,"/",REPT(" ",100)),100)),"\",REPT(" ",100)),100))</f>
        <v/>
      </c>
      <c r="M471" s="4" t="str">
        <f t="shared" si="14"/>
        <v/>
      </c>
      <c r="N471" s="4" t="str">
        <f t="shared" si="15"/>
        <v/>
      </c>
    </row>
    <row r="472" spans="12:14" x14ac:dyDescent="0.3">
      <c r="L472" s="4" t="str">
        <f>TRIM(RIGHT(SUBSTITUTE(TRIM(RIGHT(SUBSTITUTE(Candidate!B472,"/",REPT(" ",100)),100)),"\",REPT(" ",100)),100))</f>
        <v/>
      </c>
      <c r="M472" s="4" t="str">
        <f t="shared" si="14"/>
        <v/>
      </c>
      <c r="N472" s="4" t="str">
        <f t="shared" si="15"/>
        <v/>
      </c>
    </row>
    <row r="473" spans="12:14" x14ac:dyDescent="0.3">
      <c r="L473" s="4" t="str">
        <f>TRIM(RIGHT(SUBSTITUTE(TRIM(RIGHT(SUBSTITUTE(Candidate!B473,"/",REPT(" ",100)),100)),"\",REPT(" ",100)),100))</f>
        <v/>
      </c>
      <c r="M473" s="4" t="str">
        <f t="shared" si="14"/>
        <v/>
      </c>
      <c r="N473" s="4" t="str">
        <f t="shared" si="15"/>
        <v/>
      </c>
    </row>
    <row r="474" spans="12:14" x14ac:dyDescent="0.3">
      <c r="L474" s="4" t="str">
        <f>TRIM(RIGHT(SUBSTITUTE(TRIM(RIGHT(SUBSTITUTE(Candidate!B474,"/",REPT(" ",100)),100)),"\",REPT(" ",100)),100))</f>
        <v/>
      </c>
      <c r="M474" s="4" t="str">
        <f t="shared" si="14"/>
        <v/>
      </c>
      <c r="N474" s="4" t="str">
        <f t="shared" si="15"/>
        <v/>
      </c>
    </row>
    <row r="475" spans="12:14" x14ac:dyDescent="0.3">
      <c r="L475" s="4" t="str">
        <f>TRIM(RIGHT(SUBSTITUTE(TRIM(RIGHT(SUBSTITUTE(Candidate!B475,"/",REPT(" ",100)),100)),"\",REPT(" ",100)),100))</f>
        <v/>
      </c>
      <c r="M475" s="4" t="str">
        <f t="shared" si="14"/>
        <v/>
      </c>
      <c r="N475" s="4" t="str">
        <f t="shared" si="15"/>
        <v/>
      </c>
    </row>
    <row r="476" spans="12:14" x14ac:dyDescent="0.3">
      <c r="L476" s="4" t="str">
        <f>TRIM(RIGHT(SUBSTITUTE(TRIM(RIGHT(SUBSTITUTE(Candidate!B476,"/",REPT(" ",100)),100)),"\",REPT(" ",100)),100))</f>
        <v/>
      </c>
      <c r="M476" s="4" t="str">
        <f t="shared" si="14"/>
        <v/>
      </c>
      <c r="N476" s="4" t="str">
        <f t="shared" si="15"/>
        <v/>
      </c>
    </row>
    <row r="477" spans="12:14" x14ac:dyDescent="0.3">
      <c r="L477" s="4" t="str">
        <f>TRIM(RIGHT(SUBSTITUTE(TRIM(RIGHT(SUBSTITUTE(Candidate!B477,"/",REPT(" ",100)),100)),"\",REPT(" ",100)),100))</f>
        <v/>
      </c>
      <c r="M477" s="4" t="str">
        <f t="shared" si="14"/>
        <v/>
      </c>
      <c r="N477" s="4" t="str">
        <f t="shared" si="15"/>
        <v/>
      </c>
    </row>
    <row r="478" spans="12:14" x14ac:dyDescent="0.3">
      <c r="L478" s="4" t="str">
        <f>TRIM(RIGHT(SUBSTITUTE(TRIM(RIGHT(SUBSTITUTE(Candidate!B478,"/",REPT(" ",100)),100)),"\",REPT(" ",100)),100))</f>
        <v/>
      </c>
      <c r="M478" s="4" t="str">
        <f t="shared" si="14"/>
        <v/>
      </c>
      <c r="N478" s="4" t="str">
        <f t="shared" si="15"/>
        <v/>
      </c>
    </row>
    <row r="479" spans="12:14" x14ac:dyDescent="0.3">
      <c r="L479" s="4" t="str">
        <f>TRIM(RIGHT(SUBSTITUTE(TRIM(RIGHT(SUBSTITUTE(Candidate!B479,"/",REPT(" ",100)),100)),"\",REPT(" ",100)),100))</f>
        <v/>
      </c>
      <c r="M479" s="4" t="str">
        <f t="shared" si="14"/>
        <v/>
      </c>
      <c r="N479" s="4" t="str">
        <f t="shared" si="15"/>
        <v/>
      </c>
    </row>
    <row r="480" spans="12:14" x14ac:dyDescent="0.3">
      <c r="L480" s="4" t="str">
        <f>TRIM(RIGHT(SUBSTITUTE(TRIM(RIGHT(SUBSTITUTE(Candidate!B480,"/",REPT(" ",100)),100)),"\",REPT(" ",100)),100))</f>
        <v/>
      </c>
      <c r="M480" s="4" t="str">
        <f t="shared" si="14"/>
        <v/>
      </c>
      <c r="N480" s="4" t="str">
        <f t="shared" si="15"/>
        <v/>
      </c>
    </row>
    <row r="481" spans="12:14" x14ac:dyDescent="0.3">
      <c r="L481" s="4" t="str">
        <f>TRIM(RIGHT(SUBSTITUTE(TRIM(RIGHT(SUBSTITUTE(Candidate!B481,"/",REPT(" ",100)),100)),"\",REPT(" ",100)),100))</f>
        <v/>
      </c>
      <c r="M481" s="4" t="str">
        <f t="shared" si="14"/>
        <v/>
      </c>
      <c r="N481" s="4" t="str">
        <f t="shared" si="15"/>
        <v/>
      </c>
    </row>
    <row r="482" spans="12:14" x14ac:dyDescent="0.3">
      <c r="L482" s="4" t="str">
        <f>TRIM(RIGHT(SUBSTITUTE(TRIM(RIGHT(SUBSTITUTE(Candidate!B482,"/",REPT(" ",100)),100)),"\",REPT(" ",100)),100))</f>
        <v/>
      </c>
      <c r="M482" s="4" t="str">
        <f t="shared" si="14"/>
        <v/>
      </c>
      <c r="N482" s="4" t="str">
        <f t="shared" si="15"/>
        <v/>
      </c>
    </row>
    <row r="483" spans="12:14" x14ac:dyDescent="0.3">
      <c r="L483" s="4" t="str">
        <f>TRIM(RIGHT(SUBSTITUTE(TRIM(RIGHT(SUBSTITUTE(Candidate!B483,"/",REPT(" ",100)),100)),"\",REPT(" ",100)),100))</f>
        <v/>
      </c>
      <c r="M483" s="4" t="str">
        <f t="shared" si="14"/>
        <v/>
      </c>
      <c r="N483" s="4" t="str">
        <f t="shared" si="15"/>
        <v/>
      </c>
    </row>
    <row r="484" spans="12:14" x14ac:dyDescent="0.3">
      <c r="L484" s="4" t="str">
        <f>TRIM(RIGHT(SUBSTITUTE(TRIM(RIGHT(SUBSTITUTE(Candidate!B484,"/",REPT(" ",100)),100)),"\",REPT(" ",100)),100))</f>
        <v/>
      </c>
      <c r="M484" s="4" t="str">
        <f t="shared" si="14"/>
        <v/>
      </c>
      <c r="N484" s="4" t="str">
        <f t="shared" si="15"/>
        <v/>
      </c>
    </row>
    <row r="485" spans="12:14" x14ac:dyDescent="0.3">
      <c r="L485" s="4" t="str">
        <f>TRIM(RIGHT(SUBSTITUTE(TRIM(RIGHT(SUBSTITUTE(Candidate!B485,"/",REPT(" ",100)),100)),"\",REPT(" ",100)),100))</f>
        <v/>
      </c>
      <c r="M485" s="4" t="str">
        <f t="shared" si="14"/>
        <v/>
      </c>
      <c r="N485" s="4" t="str">
        <f t="shared" si="15"/>
        <v/>
      </c>
    </row>
    <row r="486" spans="12:14" x14ac:dyDescent="0.3">
      <c r="L486" s="4" t="str">
        <f>TRIM(RIGHT(SUBSTITUTE(TRIM(RIGHT(SUBSTITUTE(Candidate!B486,"/",REPT(" ",100)),100)),"\",REPT(" ",100)),100))</f>
        <v/>
      </c>
      <c r="M486" s="4" t="str">
        <f t="shared" si="14"/>
        <v/>
      </c>
      <c r="N486" s="4" t="str">
        <f t="shared" si="15"/>
        <v/>
      </c>
    </row>
    <row r="487" spans="12:14" x14ac:dyDescent="0.3">
      <c r="L487" s="4" t="str">
        <f>TRIM(RIGHT(SUBSTITUTE(TRIM(RIGHT(SUBSTITUTE(Candidate!B487,"/",REPT(" ",100)),100)),"\",REPT(" ",100)),100))</f>
        <v/>
      </c>
      <c r="M487" s="4" t="str">
        <f t="shared" si="14"/>
        <v/>
      </c>
      <c r="N487" s="4" t="str">
        <f t="shared" si="15"/>
        <v/>
      </c>
    </row>
    <row r="488" spans="12:14" x14ac:dyDescent="0.3">
      <c r="L488" s="4" t="str">
        <f>TRIM(RIGHT(SUBSTITUTE(TRIM(RIGHT(SUBSTITUTE(Candidate!B488,"/",REPT(" ",100)),100)),"\",REPT(" ",100)),100))</f>
        <v/>
      </c>
      <c r="M488" s="4" t="str">
        <f t="shared" si="14"/>
        <v/>
      </c>
      <c r="N488" s="4" t="str">
        <f t="shared" si="15"/>
        <v/>
      </c>
    </row>
    <row r="489" spans="12:14" x14ac:dyDescent="0.3">
      <c r="L489" s="4" t="str">
        <f>TRIM(RIGHT(SUBSTITUTE(TRIM(RIGHT(SUBSTITUTE(Candidate!B489,"/",REPT(" ",100)),100)),"\",REPT(" ",100)),100))</f>
        <v/>
      </c>
      <c r="M489" s="4" t="str">
        <f t="shared" si="14"/>
        <v/>
      </c>
      <c r="N489" s="4" t="str">
        <f t="shared" si="15"/>
        <v/>
      </c>
    </row>
    <row r="490" spans="12:14" x14ac:dyDescent="0.3">
      <c r="L490" s="4" t="str">
        <f>TRIM(RIGHT(SUBSTITUTE(TRIM(RIGHT(SUBSTITUTE(Candidate!B490,"/",REPT(" ",100)),100)),"\",REPT(" ",100)),100))</f>
        <v/>
      </c>
      <c r="M490" s="4" t="str">
        <f t="shared" si="14"/>
        <v/>
      </c>
      <c r="N490" s="4" t="str">
        <f t="shared" si="15"/>
        <v/>
      </c>
    </row>
    <row r="491" spans="12:14" x14ac:dyDescent="0.3">
      <c r="L491" s="4" t="str">
        <f>TRIM(RIGHT(SUBSTITUTE(TRIM(RIGHT(SUBSTITUTE(Candidate!B491,"/",REPT(" ",100)),100)),"\",REPT(" ",100)),100))</f>
        <v/>
      </c>
      <c r="M491" s="4" t="str">
        <f t="shared" si="14"/>
        <v/>
      </c>
      <c r="N491" s="4" t="str">
        <f t="shared" si="15"/>
        <v/>
      </c>
    </row>
    <row r="492" spans="12:14" x14ac:dyDescent="0.3">
      <c r="L492" s="4" t="str">
        <f>TRIM(RIGHT(SUBSTITUTE(TRIM(RIGHT(SUBSTITUTE(Candidate!B492,"/",REPT(" ",100)),100)),"\",REPT(" ",100)),100))</f>
        <v/>
      </c>
      <c r="M492" s="4" t="str">
        <f t="shared" si="14"/>
        <v/>
      </c>
      <c r="N492" s="4" t="str">
        <f t="shared" si="15"/>
        <v/>
      </c>
    </row>
    <row r="493" spans="12:14" x14ac:dyDescent="0.3">
      <c r="L493" s="4" t="str">
        <f>TRIM(RIGHT(SUBSTITUTE(TRIM(RIGHT(SUBSTITUTE(Candidate!B493,"/",REPT(" ",100)),100)),"\",REPT(" ",100)),100))</f>
        <v/>
      </c>
      <c r="M493" s="4" t="str">
        <f t="shared" si="14"/>
        <v/>
      </c>
      <c r="N493" s="4" t="str">
        <f t="shared" si="15"/>
        <v/>
      </c>
    </row>
    <row r="494" spans="12:14" x14ac:dyDescent="0.3">
      <c r="L494" s="4" t="str">
        <f>TRIM(RIGHT(SUBSTITUTE(TRIM(RIGHT(SUBSTITUTE(Candidate!B494,"/",REPT(" ",100)),100)),"\",REPT(" ",100)),100))</f>
        <v/>
      </c>
      <c r="M494" s="4" t="str">
        <f t="shared" si="14"/>
        <v/>
      </c>
      <c r="N494" s="4" t="str">
        <f t="shared" si="15"/>
        <v/>
      </c>
    </row>
    <row r="495" spans="12:14" x14ac:dyDescent="0.3">
      <c r="L495" s="4" t="str">
        <f>TRIM(RIGHT(SUBSTITUTE(TRIM(RIGHT(SUBSTITUTE(Candidate!B495,"/",REPT(" ",100)),100)),"\",REPT(" ",100)),100))</f>
        <v/>
      </c>
      <c r="M495" s="4" t="str">
        <f t="shared" si="14"/>
        <v/>
      </c>
      <c r="N495" s="4" t="str">
        <f t="shared" si="15"/>
        <v/>
      </c>
    </row>
    <row r="496" spans="12:14" x14ac:dyDescent="0.3">
      <c r="L496" s="4" t="str">
        <f>TRIM(RIGHT(SUBSTITUTE(TRIM(RIGHT(SUBSTITUTE(Candidate!B496,"/",REPT(" ",100)),100)),"\",REPT(" ",100)),100))</f>
        <v/>
      </c>
      <c r="M496" s="4" t="str">
        <f t="shared" si="14"/>
        <v/>
      </c>
      <c r="N496" s="4" t="str">
        <f t="shared" si="15"/>
        <v/>
      </c>
    </row>
    <row r="497" spans="12:14" x14ac:dyDescent="0.3">
      <c r="L497" s="4" t="str">
        <f>TRIM(RIGHT(SUBSTITUTE(TRIM(RIGHT(SUBSTITUTE(Candidate!B497,"/",REPT(" ",100)),100)),"\",REPT(" ",100)),100))</f>
        <v/>
      </c>
      <c r="M497" s="4" t="str">
        <f t="shared" si="14"/>
        <v/>
      </c>
      <c r="N497" s="4" t="str">
        <f t="shared" si="15"/>
        <v/>
      </c>
    </row>
    <row r="498" spans="12:14" x14ac:dyDescent="0.3">
      <c r="L498" s="4" t="str">
        <f>TRIM(RIGHT(SUBSTITUTE(TRIM(RIGHT(SUBSTITUTE(Candidate!B498,"/",REPT(" ",100)),100)),"\",REPT(" ",100)),100))</f>
        <v/>
      </c>
      <c r="M498" s="4" t="str">
        <f t="shared" si="14"/>
        <v/>
      </c>
      <c r="N498" s="4" t="str">
        <f t="shared" si="15"/>
        <v/>
      </c>
    </row>
    <row r="499" spans="12:14" x14ac:dyDescent="0.3">
      <c r="L499" s="4" t="str">
        <f>TRIM(RIGHT(SUBSTITUTE(TRIM(RIGHT(SUBSTITUTE(Candidate!B499,"/",REPT(" ",100)),100)),"\",REPT(" ",100)),100))</f>
        <v/>
      </c>
      <c r="M499" s="4" t="str">
        <f t="shared" si="14"/>
        <v/>
      </c>
      <c r="N499" s="4" t="str">
        <f t="shared" si="15"/>
        <v/>
      </c>
    </row>
    <row r="500" spans="12:14" x14ac:dyDescent="0.3">
      <c r="L500" s="4" t="str">
        <f>TRIM(RIGHT(SUBSTITUTE(TRIM(RIGHT(SUBSTITUTE(Candidate!B500,"/",REPT(" ",100)),100)),"\",REPT(" ",100)),100))</f>
        <v/>
      </c>
      <c r="M500" s="4" t="str">
        <f t="shared" si="14"/>
        <v/>
      </c>
      <c r="N500" s="4" t="str">
        <f t="shared" si="15"/>
        <v/>
      </c>
    </row>
    <row r="501" spans="12:14" x14ac:dyDescent="0.3">
      <c r="L501" s="4" t="str">
        <f>TRIM(RIGHT(SUBSTITUTE(TRIM(RIGHT(SUBSTITUTE(Candidate!B501,"/",REPT(" ",100)),100)),"\",REPT(" ",100)),100))</f>
        <v/>
      </c>
      <c r="M501" s="4" t="str">
        <f t="shared" si="14"/>
        <v/>
      </c>
      <c r="N501" s="4" t="str">
        <f t="shared" si="15"/>
        <v/>
      </c>
    </row>
    <row r="502" spans="12:14" x14ac:dyDescent="0.3">
      <c r="L502" s="4" t="str">
        <f>TRIM(RIGHT(SUBSTITUTE(TRIM(RIGHT(SUBSTITUTE(Candidate!B502,"/",REPT(" ",100)),100)),"\",REPT(" ",100)),100))</f>
        <v/>
      </c>
      <c r="M502" s="4" t="str">
        <f t="shared" si="14"/>
        <v/>
      </c>
      <c r="N502" s="4" t="str">
        <f t="shared" si="15"/>
        <v/>
      </c>
    </row>
    <row r="503" spans="12:14" x14ac:dyDescent="0.3">
      <c r="L503" s="4" t="str">
        <f>TRIM(RIGHT(SUBSTITUTE(TRIM(RIGHT(SUBSTITUTE(Candidate!B503,"/",REPT(" ",100)),100)),"\",REPT(" ",100)),100))</f>
        <v/>
      </c>
      <c r="M503" s="4" t="str">
        <f t="shared" si="14"/>
        <v/>
      </c>
      <c r="N503" s="4" t="str">
        <f t="shared" si="15"/>
        <v/>
      </c>
    </row>
    <row r="504" spans="12:14" x14ac:dyDescent="0.3">
      <c r="L504" s="4" t="str">
        <f>TRIM(RIGHT(SUBSTITUTE(TRIM(RIGHT(SUBSTITUTE(Candidate!B504,"/",REPT(" ",100)),100)),"\",REPT(" ",100)),100))</f>
        <v/>
      </c>
      <c r="M504" s="4" t="str">
        <f t="shared" si="14"/>
        <v/>
      </c>
      <c r="N504" s="4" t="str">
        <f t="shared" si="15"/>
        <v/>
      </c>
    </row>
    <row r="505" spans="12:14" x14ac:dyDescent="0.3">
      <c r="L505" s="4" t="str">
        <f>TRIM(RIGHT(SUBSTITUTE(TRIM(RIGHT(SUBSTITUTE(Candidate!B505,"/",REPT(" ",100)),100)),"\",REPT(" ",100)),100))</f>
        <v/>
      </c>
      <c r="M505" s="4" t="str">
        <f t="shared" si="14"/>
        <v/>
      </c>
      <c r="N505" s="4" t="str">
        <f t="shared" si="15"/>
        <v/>
      </c>
    </row>
    <row r="506" spans="12:14" x14ac:dyDescent="0.3">
      <c r="L506" s="4" t="str">
        <f>TRIM(RIGHT(SUBSTITUTE(TRIM(RIGHT(SUBSTITUTE(Candidate!B506,"/",REPT(" ",100)),100)),"\",REPT(" ",100)),100))</f>
        <v/>
      </c>
      <c r="M506" s="4" t="str">
        <f t="shared" si="14"/>
        <v/>
      </c>
      <c r="N506" s="4" t="str">
        <f t="shared" si="15"/>
        <v/>
      </c>
    </row>
    <row r="507" spans="12:14" x14ac:dyDescent="0.3">
      <c r="L507" s="4" t="str">
        <f>TRIM(RIGHT(SUBSTITUTE(TRIM(RIGHT(SUBSTITUTE(Candidate!B507,"/",REPT(" ",100)),100)),"\",REPT(" ",100)),100))</f>
        <v/>
      </c>
      <c r="M507" s="4" t="str">
        <f t="shared" si="14"/>
        <v/>
      </c>
      <c r="N507" s="4" t="str">
        <f t="shared" si="15"/>
        <v/>
      </c>
    </row>
    <row r="508" spans="12:14" x14ac:dyDescent="0.3">
      <c r="L508" s="4" t="str">
        <f>TRIM(RIGHT(SUBSTITUTE(TRIM(RIGHT(SUBSTITUTE(Candidate!B508,"/",REPT(" ",100)),100)),"\",REPT(" ",100)),100))</f>
        <v/>
      </c>
      <c r="M508" s="4" t="str">
        <f t="shared" si="14"/>
        <v/>
      </c>
      <c r="N508" s="4" t="str">
        <f t="shared" si="15"/>
        <v/>
      </c>
    </row>
    <row r="509" spans="12:14" x14ac:dyDescent="0.3">
      <c r="L509" s="4" t="str">
        <f>TRIM(RIGHT(SUBSTITUTE(TRIM(RIGHT(SUBSTITUTE(Candidate!B509,"/",REPT(" ",100)),100)),"\",REPT(" ",100)),100))</f>
        <v/>
      </c>
      <c r="M509" s="4" t="str">
        <f t="shared" si="14"/>
        <v/>
      </c>
      <c r="N509" s="4" t="str">
        <f t="shared" si="15"/>
        <v/>
      </c>
    </row>
    <row r="510" spans="12:14" x14ac:dyDescent="0.3">
      <c r="L510" s="4" t="str">
        <f>TRIM(RIGHT(SUBSTITUTE(TRIM(RIGHT(SUBSTITUTE(Candidate!B510,"/",REPT(" ",100)),100)),"\",REPT(" ",100)),100))</f>
        <v/>
      </c>
      <c r="M510" s="4" t="str">
        <f t="shared" si="14"/>
        <v/>
      </c>
      <c r="N510" s="4" t="str">
        <f t="shared" si="15"/>
        <v/>
      </c>
    </row>
    <row r="511" spans="12:14" x14ac:dyDescent="0.3">
      <c r="L511" s="4" t="str">
        <f>TRIM(RIGHT(SUBSTITUTE(TRIM(RIGHT(SUBSTITUTE(Candidate!B511,"/",REPT(" ",100)),100)),"\",REPT(" ",100)),100))</f>
        <v/>
      </c>
      <c r="M511" s="4" t="str">
        <f t="shared" si="14"/>
        <v/>
      </c>
      <c r="N511" s="4" t="str">
        <f t="shared" si="15"/>
        <v/>
      </c>
    </row>
    <row r="512" spans="12:14" x14ac:dyDescent="0.3">
      <c r="L512" s="4" t="str">
        <f>TRIM(RIGHT(SUBSTITUTE(TRIM(RIGHT(SUBSTITUTE(Candidate!B512,"/",REPT(" ",100)),100)),"\",REPT(" ",100)),100))</f>
        <v/>
      </c>
      <c r="M512" s="4" t="str">
        <f t="shared" si="14"/>
        <v/>
      </c>
      <c r="N512" s="4" t="str">
        <f t="shared" si="15"/>
        <v/>
      </c>
    </row>
    <row r="513" spans="12:14" x14ac:dyDescent="0.3">
      <c r="L513" s="4" t="str">
        <f>TRIM(RIGHT(SUBSTITUTE(TRIM(RIGHT(SUBSTITUTE(Candidate!B513,"/",REPT(" ",100)),100)),"\",REPT(" ",100)),100))</f>
        <v/>
      </c>
      <c r="M513" s="4" t="str">
        <f t="shared" si="14"/>
        <v/>
      </c>
      <c r="N513" s="4" t="str">
        <f t="shared" si="15"/>
        <v/>
      </c>
    </row>
    <row r="514" spans="12:14" x14ac:dyDescent="0.3">
      <c r="L514" s="4" t="str">
        <f>TRIM(RIGHT(SUBSTITUTE(TRIM(RIGHT(SUBSTITUTE(Candidate!B514,"/",REPT(" ",100)),100)),"\",REPT(" ",100)),100))</f>
        <v/>
      </c>
      <c r="M514" s="4" t="str">
        <f t="shared" si="14"/>
        <v/>
      </c>
      <c r="N514" s="4" t="str">
        <f t="shared" si="15"/>
        <v/>
      </c>
    </row>
    <row r="515" spans="12:14" x14ac:dyDescent="0.3">
      <c r="L515" s="4" t="str">
        <f>TRIM(RIGHT(SUBSTITUTE(TRIM(RIGHT(SUBSTITUTE(Candidate!B515,"/",REPT(" ",100)),100)),"\",REPT(" ",100)),100))</f>
        <v/>
      </c>
      <c r="M515" s="4" t="str">
        <f t="shared" si="14"/>
        <v/>
      </c>
      <c r="N515" s="4" t="str">
        <f t="shared" si="15"/>
        <v/>
      </c>
    </row>
    <row r="516" spans="12:14" x14ac:dyDescent="0.3">
      <c r="L516" s="4" t="str">
        <f>TRIM(RIGHT(SUBSTITUTE(TRIM(RIGHT(SUBSTITUTE(Candidate!B516,"/",REPT(" ",100)),100)),"\",REPT(" ",100)),100))</f>
        <v/>
      </c>
      <c r="M516" s="4" t="str">
        <f t="shared" si="14"/>
        <v/>
      </c>
      <c r="N516" s="4" t="str">
        <f t="shared" si="15"/>
        <v/>
      </c>
    </row>
    <row r="517" spans="12:14" x14ac:dyDescent="0.3">
      <c r="L517" s="4" t="str">
        <f>TRIM(RIGHT(SUBSTITUTE(TRIM(RIGHT(SUBSTITUTE(Candidate!B517,"/",REPT(" ",100)),100)),"\",REPT(" ",100)),100))</f>
        <v/>
      </c>
      <c r="M517" s="4" t="str">
        <f t="shared" ref="M517:M580" si="16">TRIM(LEFT(SUBSTITUTE(L517,".",REPT(" ",100)),100))</f>
        <v/>
      </c>
      <c r="N517" s="4" t="str">
        <f t="shared" ref="N517:N580" si="17">M517</f>
        <v/>
      </c>
    </row>
    <row r="518" spans="12:14" x14ac:dyDescent="0.3">
      <c r="L518" s="4" t="str">
        <f>TRIM(RIGHT(SUBSTITUTE(TRIM(RIGHT(SUBSTITUTE(Candidate!B518,"/",REPT(" ",100)),100)),"\",REPT(" ",100)),100))</f>
        <v/>
      </c>
      <c r="M518" s="4" t="str">
        <f t="shared" si="16"/>
        <v/>
      </c>
      <c r="N518" s="4" t="str">
        <f t="shared" si="17"/>
        <v/>
      </c>
    </row>
    <row r="519" spans="12:14" x14ac:dyDescent="0.3">
      <c r="L519" s="4" t="str">
        <f>TRIM(RIGHT(SUBSTITUTE(TRIM(RIGHT(SUBSTITUTE(Candidate!B519,"/",REPT(" ",100)),100)),"\",REPT(" ",100)),100))</f>
        <v/>
      </c>
      <c r="M519" s="4" t="str">
        <f t="shared" si="16"/>
        <v/>
      </c>
      <c r="N519" s="4" t="str">
        <f t="shared" si="17"/>
        <v/>
      </c>
    </row>
    <row r="520" spans="12:14" x14ac:dyDescent="0.3">
      <c r="L520" s="4" t="str">
        <f>TRIM(RIGHT(SUBSTITUTE(TRIM(RIGHT(SUBSTITUTE(Candidate!B520,"/",REPT(" ",100)),100)),"\",REPT(" ",100)),100))</f>
        <v/>
      </c>
      <c r="M520" s="4" t="str">
        <f t="shared" si="16"/>
        <v/>
      </c>
      <c r="N520" s="4" t="str">
        <f t="shared" si="17"/>
        <v/>
      </c>
    </row>
    <row r="521" spans="12:14" x14ac:dyDescent="0.3">
      <c r="L521" s="4" t="str">
        <f>TRIM(RIGHT(SUBSTITUTE(TRIM(RIGHT(SUBSTITUTE(Candidate!B521,"/",REPT(" ",100)),100)),"\",REPT(" ",100)),100))</f>
        <v/>
      </c>
      <c r="M521" s="4" t="str">
        <f t="shared" si="16"/>
        <v/>
      </c>
      <c r="N521" s="4" t="str">
        <f t="shared" si="17"/>
        <v/>
      </c>
    </row>
    <row r="522" spans="12:14" x14ac:dyDescent="0.3">
      <c r="L522" s="4" t="str">
        <f>TRIM(RIGHT(SUBSTITUTE(TRIM(RIGHT(SUBSTITUTE(Candidate!B522,"/",REPT(" ",100)),100)),"\",REPT(" ",100)),100))</f>
        <v/>
      </c>
      <c r="M522" s="4" t="str">
        <f t="shared" si="16"/>
        <v/>
      </c>
      <c r="N522" s="4" t="str">
        <f t="shared" si="17"/>
        <v/>
      </c>
    </row>
    <row r="523" spans="12:14" x14ac:dyDescent="0.3">
      <c r="L523" s="4" t="str">
        <f>TRIM(RIGHT(SUBSTITUTE(TRIM(RIGHT(SUBSTITUTE(Candidate!B523,"/",REPT(" ",100)),100)),"\",REPT(" ",100)),100))</f>
        <v/>
      </c>
      <c r="M523" s="4" t="str">
        <f t="shared" si="16"/>
        <v/>
      </c>
      <c r="N523" s="4" t="str">
        <f t="shared" si="17"/>
        <v/>
      </c>
    </row>
    <row r="524" spans="12:14" x14ac:dyDescent="0.3">
      <c r="L524" s="4" t="str">
        <f>TRIM(RIGHT(SUBSTITUTE(TRIM(RIGHT(SUBSTITUTE(Candidate!B524,"/",REPT(" ",100)),100)),"\",REPT(" ",100)),100))</f>
        <v/>
      </c>
      <c r="M524" s="4" t="str">
        <f t="shared" si="16"/>
        <v/>
      </c>
      <c r="N524" s="4" t="str">
        <f t="shared" si="17"/>
        <v/>
      </c>
    </row>
    <row r="525" spans="12:14" x14ac:dyDescent="0.3">
      <c r="L525" s="4" t="str">
        <f>TRIM(RIGHT(SUBSTITUTE(TRIM(RIGHT(SUBSTITUTE(Candidate!B525,"/",REPT(" ",100)),100)),"\",REPT(" ",100)),100))</f>
        <v/>
      </c>
      <c r="M525" s="4" t="str">
        <f t="shared" si="16"/>
        <v/>
      </c>
      <c r="N525" s="4" t="str">
        <f t="shared" si="17"/>
        <v/>
      </c>
    </row>
    <row r="526" spans="12:14" x14ac:dyDescent="0.3">
      <c r="L526" s="4" t="str">
        <f>TRIM(RIGHT(SUBSTITUTE(TRIM(RIGHT(SUBSTITUTE(Candidate!B526,"/",REPT(" ",100)),100)),"\",REPT(" ",100)),100))</f>
        <v/>
      </c>
      <c r="M526" s="4" t="str">
        <f t="shared" si="16"/>
        <v/>
      </c>
      <c r="N526" s="4" t="str">
        <f t="shared" si="17"/>
        <v/>
      </c>
    </row>
    <row r="527" spans="12:14" x14ac:dyDescent="0.3">
      <c r="L527" s="4" t="str">
        <f>TRIM(RIGHT(SUBSTITUTE(TRIM(RIGHT(SUBSTITUTE(Candidate!B527,"/",REPT(" ",100)),100)),"\",REPT(" ",100)),100))</f>
        <v/>
      </c>
      <c r="M527" s="4" t="str">
        <f t="shared" si="16"/>
        <v/>
      </c>
      <c r="N527" s="4" t="str">
        <f t="shared" si="17"/>
        <v/>
      </c>
    </row>
    <row r="528" spans="12:14" x14ac:dyDescent="0.3">
      <c r="L528" s="4" t="str">
        <f>TRIM(RIGHT(SUBSTITUTE(TRIM(RIGHT(SUBSTITUTE(Candidate!B528,"/",REPT(" ",100)),100)),"\",REPT(" ",100)),100))</f>
        <v/>
      </c>
      <c r="M528" s="4" t="str">
        <f t="shared" si="16"/>
        <v/>
      </c>
      <c r="N528" s="4" t="str">
        <f t="shared" si="17"/>
        <v/>
      </c>
    </row>
    <row r="529" spans="12:14" x14ac:dyDescent="0.3">
      <c r="L529" s="4" t="str">
        <f>TRIM(RIGHT(SUBSTITUTE(TRIM(RIGHT(SUBSTITUTE(Candidate!B529,"/",REPT(" ",100)),100)),"\",REPT(" ",100)),100))</f>
        <v/>
      </c>
      <c r="M529" s="4" t="str">
        <f t="shared" si="16"/>
        <v/>
      </c>
      <c r="N529" s="4" t="str">
        <f t="shared" si="17"/>
        <v/>
      </c>
    </row>
    <row r="530" spans="12:14" x14ac:dyDescent="0.3">
      <c r="L530" s="4" t="str">
        <f>TRIM(RIGHT(SUBSTITUTE(TRIM(RIGHT(SUBSTITUTE(Candidate!B530,"/",REPT(" ",100)),100)),"\",REPT(" ",100)),100))</f>
        <v/>
      </c>
      <c r="M530" s="4" t="str">
        <f t="shared" si="16"/>
        <v/>
      </c>
      <c r="N530" s="4" t="str">
        <f t="shared" si="17"/>
        <v/>
      </c>
    </row>
    <row r="531" spans="12:14" x14ac:dyDescent="0.3">
      <c r="L531" s="4" t="str">
        <f>TRIM(RIGHT(SUBSTITUTE(TRIM(RIGHT(SUBSTITUTE(Candidate!B531,"/",REPT(" ",100)),100)),"\",REPT(" ",100)),100))</f>
        <v/>
      </c>
      <c r="M531" s="4" t="str">
        <f t="shared" si="16"/>
        <v/>
      </c>
      <c r="N531" s="4" t="str">
        <f t="shared" si="17"/>
        <v/>
      </c>
    </row>
    <row r="532" spans="12:14" x14ac:dyDescent="0.3">
      <c r="L532" s="4" t="str">
        <f>TRIM(RIGHT(SUBSTITUTE(TRIM(RIGHT(SUBSTITUTE(Candidate!B532,"/",REPT(" ",100)),100)),"\",REPT(" ",100)),100))</f>
        <v/>
      </c>
      <c r="M532" s="4" t="str">
        <f t="shared" si="16"/>
        <v/>
      </c>
      <c r="N532" s="4" t="str">
        <f t="shared" si="17"/>
        <v/>
      </c>
    </row>
    <row r="533" spans="12:14" x14ac:dyDescent="0.3">
      <c r="L533" s="4" t="str">
        <f>TRIM(RIGHT(SUBSTITUTE(TRIM(RIGHT(SUBSTITUTE(Candidate!B533,"/",REPT(" ",100)),100)),"\",REPT(" ",100)),100))</f>
        <v/>
      </c>
      <c r="M533" s="4" t="str">
        <f t="shared" si="16"/>
        <v/>
      </c>
      <c r="N533" s="4" t="str">
        <f t="shared" si="17"/>
        <v/>
      </c>
    </row>
    <row r="534" spans="12:14" x14ac:dyDescent="0.3">
      <c r="L534" s="4" t="str">
        <f>TRIM(RIGHT(SUBSTITUTE(TRIM(RIGHT(SUBSTITUTE(Candidate!B534,"/",REPT(" ",100)),100)),"\",REPT(" ",100)),100))</f>
        <v/>
      </c>
      <c r="M534" s="4" t="str">
        <f t="shared" si="16"/>
        <v/>
      </c>
      <c r="N534" s="4" t="str">
        <f t="shared" si="17"/>
        <v/>
      </c>
    </row>
    <row r="535" spans="12:14" x14ac:dyDescent="0.3">
      <c r="L535" s="4" t="str">
        <f>TRIM(RIGHT(SUBSTITUTE(TRIM(RIGHT(SUBSTITUTE(Candidate!B535,"/",REPT(" ",100)),100)),"\",REPT(" ",100)),100))</f>
        <v/>
      </c>
      <c r="M535" s="4" t="str">
        <f t="shared" si="16"/>
        <v/>
      </c>
      <c r="N535" s="4" t="str">
        <f t="shared" si="17"/>
        <v/>
      </c>
    </row>
    <row r="536" spans="12:14" x14ac:dyDescent="0.3">
      <c r="L536" s="4" t="str">
        <f>TRIM(RIGHT(SUBSTITUTE(TRIM(RIGHT(SUBSTITUTE(Candidate!B536,"/",REPT(" ",100)),100)),"\",REPT(" ",100)),100))</f>
        <v/>
      </c>
      <c r="M536" s="4" t="str">
        <f t="shared" si="16"/>
        <v/>
      </c>
      <c r="N536" s="4" t="str">
        <f t="shared" si="17"/>
        <v/>
      </c>
    </row>
    <row r="537" spans="12:14" x14ac:dyDescent="0.3">
      <c r="L537" s="4" t="str">
        <f>TRIM(RIGHT(SUBSTITUTE(TRIM(RIGHT(SUBSTITUTE(Candidate!B537,"/",REPT(" ",100)),100)),"\",REPT(" ",100)),100))</f>
        <v/>
      </c>
      <c r="M537" s="4" t="str">
        <f t="shared" si="16"/>
        <v/>
      </c>
      <c r="N537" s="4" t="str">
        <f t="shared" si="17"/>
        <v/>
      </c>
    </row>
    <row r="538" spans="12:14" x14ac:dyDescent="0.3">
      <c r="L538" s="4" t="str">
        <f>TRIM(RIGHT(SUBSTITUTE(TRIM(RIGHT(SUBSTITUTE(Candidate!B538,"/",REPT(" ",100)),100)),"\",REPT(" ",100)),100))</f>
        <v/>
      </c>
      <c r="M538" s="4" t="str">
        <f t="shared" si="16"/>
        <v/>
      </c>
      <c r="N538" s="4" t="str">
        <f t="shared" si="17"/>
        <v/>
      </c>
    </row>
    <row r="539" spans="12:14" x14ac:dyDescent="0.3">
      <c r="L539" s="4" t="str">
        <f>TRIM(RIGHT(SUBSTITUTE(TRIM(RIGHT(SUBSTITUTE(Candidate!B539,"/",REPT(" ",100)),100)),"\",REPT(" ",100)),100))</f>
        <v/>
      </c>
      <c r="M539" s="4" t="str">
        <f t="shared" si="16"/>
        <v/>
      </c>
      <c r="N539" s="4" t="str">
        <f t="shared" si="17"/>
        <v/>
      </c>
    </row>
    <row r="540" spans="12:14" x14ac:dyDescent="0.3">
      <c r="L540" s="4" t="str">
        <f>TRIM(RIGHT(SUBSTITUTE(TRIM(RIGHT(SUBSTITUTE(Candidate!B540,"/",REPT(" ",100)),100)),"\",REPT(" ",100)),100))</f>
        <v/>
      </c>
      <c r="M540" s="4" t="str">
        <f t="shared" si="16"/>
        <v/>
      </c>
      <c r="N540" s="4" t="str">
        <f t="shared" si="17"/>
        <v/>
      </c>
    </row>
    <row r="541" spans="12:14" x14ac:dyDescent="0.3">
      <c r="L541" s="4" t="str">
        <f>TRIM(RIGHT(SUBSTITUTE(TRIM(RIGHT(SUBSTITUTE(Candidate!B541,"/",REPT(" ",100)),100)),"\",REPT(" ",100)),100))</f>
        <v/>
      </c>
      <c r="M541" s="4" t="str">
        <f t="shared" si="16"/>
        <v/>
      </c>
      <c r="N541" s="4" t="str">
        <f t="shared" si="17"/>
        <v/>
      </c>
    </row>
    <row r="542" spans="12:14" x14ac:dyDescent="0.3">
      <c r="L542" s="4" t="str">
        <f>TRIM(RIGHT(SUBSTITUTE(TRIM(RIGHT(SUBSTITUTE(Candidate!B542,"/",REPT(" ",100)),100)),"\",REPT(" ",100)),100))</f>
        <v/>
      </c>
      <c r="M542" s="4" t="str">
        <f t="shared" si="16"/>
        <v/>
      </c>
      <c r="N542" s="4" t="str">
        <f t="shared" si="17"/>
        <v/>
      </c>
    </row>
    <row r="543" spans="12:14" x14ac:dyDescent="0.3">
      <c r="L543" s="4" t="str">
        <f>TRIM(RIGHT(SUBSTITUTE(TRIM(RIGHT(SUBSTITUTE(Candidate!B543,"/",REPT(" ",100)),100)),"\",REPT(" ",100)),100))</f>
        <v/>
      </c>
      <c r="M543" s="4" t="str">
        <f t="shared" si="16"/>
        <v/>
      </c>
      <c r="N543" s="4" t="str">
        <f t="shared" si="17"/>
        <v/>
      </c>
    </row>
    <row r="544" spans="12:14" x14ac:dyDescent="0.3">
      <c r="L544" s="4" t="str">
        <f>TRIM(RIGHT(SUBSTITUTE(TRIM(RIGHT(SUBSTITUTE(Candidate!B544,"/",REPT(" ",100)),100)),"\",REPT(" ",100)),100))</f>
        <v/>
      </c>
      <c r="M544" s="4" t="str">
        <f t="shared" si="16"/>
        <v/>
      </c>
      <c r="N544" s="4" t="str">
        <f t="shared" si="17"/>
        <v/>
      </c>
    </row>
    <row r="545" spans="12:14" x14ac:dyDescent="0.3">
      <c r="L545" s="4" t="str">
        <f>TRIM(RIGHT(SUBSTITUTE(TRIM(RIGHT(SUBSTITUTE(Candidate!B545,"/",REPT(" ",100)),100)),"\",REPT(" ",100)),100))</f>
        <v/>
      </c>
      <c r="M545" s="4" t="str">
        <f t="shared" si="16"/>
        <v/>
      </c>
      <c r="N545" s="4" t="str">
        <f t="shared" si="17"/>
        <v/>
      </c>
    </row>
    <row r="546" spans="12:14" x14ac:dyDescent="0.3">
      <c r="L546" s="4" t="str">
        <f>TRIM(RIGHT(SUBSTITUTE(TRIM(RIGHT(SUBSTITUTE(Candidate!B546,"/",REPT(" ",100)),100)),"\",REPT(" ",100)),100))</f>
        <v/>
      </c>
      <c r="M546" s="4" t="str">
        <f t="shared" si="16"/>
        <v/>
      </c>
      <c r="N546" s="4" t="str">
        <f t="shared" si="17"/>
        <v/>
      </c>
    </row>
    <row r="547" spans="12:14" x14ac:dyDescent="0.3">
      <c r="L547" s="4" t="str">
        <f>TRIM(RIGHT(SUBSTITUTE(TRIM(RIGHT(SUBSTITUTE(Candidate!B547,"/",REPT(" ",100)),100)),"\",REPT(" ",100)),100))</f>
        <v/>
      </c>
      <c r="M547" s="4" t="str">
        <f t="shared" si="16"/>
        <v/>
      </c>
      <c r="N547" s="4" t="str">
        <f t="shared" si="17"/>
        <v/>
      </c>
    </row>
    <row r="548" spans="12:14" x14ac:dyDescent="0.3">
      <c r="L548" s="4" t="str">
        <f>TRIM(RIGHT(SUBSTITUTE(TRIM(RIGHT(SUBSTITUTE(Candidate!B548,"/",REPT(" ",100)),100)),"\",REPT(" ",100)),100))</f>
        <v/>
      </c>
      <c r="M548" s="4" t="str">
        <f t="shared" si="16"/>
        <v/>
      </c>
      <c r="N548" s="4" t="str">
        <f t="shared" si="17"/>
        <v/>
      </c>
    </row>
    <row r="549" spans="12:14" x14ac:dyDescent="0.3">
      <c r="L549" s="4" t="str">
        <f>TRIM(RIGHT(SUBSTITUTE(TRIM(RIGHT(SUBSTITUTE(Candidate!B549,"/",REPT(" ",100)),100)),"\",REPT(" ",100)),100))</f>
        <v/>
      </c>
      <c r="M549" s="4" t="str">
        <f t="shared" si="16"/>
        <v/>
      </c>
      <c r="N549" s="4" t="str">
        <f t="shared" si="17"/>
        <v/>
      </c>
    </row>
    <row r="550" spans="12:14" x14ac:dyDescent="0.3">
      <c r="L550" s="4" t="str">
        <f>TRIM(RIGHT(SUBSTITUTE(TRIM(RIGHT(SUBSTITUTE(Candidate!B550,"/",REPT(" ",100)),100)),"\",REPT(" ",100)),100))</f>
        <v/>
      </c>
      <c r="M550" s="4" t="str">
        <f t="shared" si="16"/>
        <v/>
      </c>
      <c r="N550" s="4" t="str">
        <f t="shared" si="17"/>
        <v/>
      </c>
    </row>
    <row r="551" spans="12:14" x14ac:dyDescent="0.3">
      <c r="L551" s="4" t="str">
        <f>TRIM(RIGHT(SUBSTITUTE(TRIM(RIGHT(SUBSTITUTE(Candidate!B551,"/",REPT(" ",100)),100)),"\",REPT(" ",100)),100))</f>
        <v/>
      </c>
      <c r="M551" s="4" t="str">
        <f t="shared" si="16"/>
        <v/>
      </c>
      <c r="N551" s="4" t="str">
        <f t="shared" si="17"/>
        <v/>
      </c>
    </row>
    <row r="552" spans="12:14" x14ac:dyDescent="0.3">
      <c r="L552" s="4" t="str">
        <f>TRIM(RIGHT(SUBSTITUTE(TRIM(RIGHT(SUBSTITUTE(Candidate!B552,"/",REPT(" ",100)),100)),"\",REPT(" ",100)),100))</f>
        <v/>
      </c>
      <c r="M552" s="4" t="str">
        <f t="shared" si="16"/>
        <v/>
      </c>
      <c r="N552" s="4" t="str">
        <f t="shared" si="17"/>
        <v/>
      </c>
    </row>
    <row r="553" spans="12:14" x14ac:dyDescent="0.3">
      <c r="L553" s="4" t="str">
        <f>TRIM(RIGHT(SUBSTITUTE(TRIM(RIGHT(SUBSTITUTE(Candidate!B553,"/",REPT(" ",100)),100)),"\",REPT(" ",100)),100))</f>
        <v/>
      </c>
      <c r="M553" s="4" t="str">
        <f t="shared" si="16"/>
        <v/>
      </c>
      <c r="N553" s="4" t="str">
        <f t="shared" si="17"/>
        <v/>
      </c>
    </row>
    <row r="554" spans="12:14" x14ac:dyDescent="0.3">
      <c r="L554" s="4" t="str">
        <f>TRIM(RIGHT(SUBSTITUTE(TRIM(RIGHT(SUBSTITUTE(Candidate!B554,"/",REPT(" ",100)),100)),"\",REPT(" ",100)),100))</f>
        <v/>
      </c>
      <c r="M554" s="4" t="str">
        <f t="shared" si="16"/>
        <v/>
      </c>
      <c r="N554" s="4" t="str">
        <f t="shared" si="17"/>
        <v/>
      </c>
    </row>
    <row r="555" spans="12:14" x14ac:dyDescent="0.3">
      <c r="L555" s="4" t="str">
        <f>TRIM(RIGHT(SUBSTITUTE(TRIM(RIGHT(SUBSTITUTE(Candidate!B555,"/",REPT(" ",100)),100)),"\",REPT(" ",100)),100))</f>
        <v/>
      </c>
      <c r="M555" s="4" t="str">
        <f t="shared" si="16"/>
        <v/>
      </c>
      <c r="N555" s="4" t="str">
        <f t="shared" si="17"/>
        <v/>
      </c>
    </row>
    <row r="556" spans="12:14" x14ac:dyDescent="0.3">
      <c r="L556" s="4" t="str">
        <f>TRIM(RIGHT(SUBSTITUTE(TRIM(RIGHT(SUBSTITUTE(Candidate!B556,"/",REPT(" ",100)),100)),"\",REPT(" ",100)),100))</f>
        <v/>
      </c>
      <c r="M556" s="4" t="str">
        <f t="shared" si="16"/>
        <v/>
      </c>
      <c r="N556" s="4" t="str">
        <f t="shared" si="17"/>
        <v/>
      </c>
    </row>
    <row r="557" spans="12:14" x14ac:dyDescent="0.3">
      <c r="L557" s="4" t="str">
        <f>TRIM(RIGHT(SUBSTITUTE(TRIM(RIGHT(SUBSTITUTE(Candidate!B557,"/",REPT(" ",100)),100)),"\",REPT(" ",100)),100))</f>
        <v/>
      </c>
      <c r="M557" s="4" t="str">
        <f t="shared" si="16"/>
        <v/>
      </c>
      <c r="N557" s="4" t="str">
        <f t="shared" si="17"/>
        <v/>
      </c>
    </row>
    <row r="558" spans="12:14" x14ac:dyDescent="0.3">
      <c r="L558" s="4" t="str">
        <f>TRIM(RIGHT(SUBSTITUTE(TRIM(RIGHT(SUBSTITUTE(Candidate!B558,"/",REPT(" ",100)),100)),"\",REPT(" ",100)),100))</f>
        <v/>
      </c>
      <c r="M558" s="4" t="str">
        <f t="shared" si="16"/>
        <v/>
      </c>
      <c r="N558" s="4" t="str">
        <f t="shared" si="17"/>
        <v/>
      </c>
    </row>
    <row r="559" spans="12:14" x14ac:dyDescent="0.3">
      <c r="L559" s="4" t="str">
        <f>TRIM(RIGHT(SUBSTITUTE(TRIM(RIGHT(SUBSTITUTE(Candidate!B559,"/",REPT(" ",100)),100)),"\",REPT(" ",100)),100))</f>
        <v/>
      </c>
      <c r="M559" s="4" t="str">
        <f t="shared" si="16"/>
        <v/>
      </c>
      <c r="N559" s="4" t="str">
        <f t="shared" si="17"/>
        <v/>
      </c>
    </row>
    <row r="560" spans="12:14" x14ac:dyDescent="0.3">
      <c r="L560" s="4" t="str">
        <f>TRIM(RIGHT(SUBSTITUTE(TRIM(RIGHT(SUBSTITUTE(Candidate!B560,"/",REPT(" ",100)),100)),"\",REPT(" ",100)),100))</f>
        <v/>
      </c>
      <c r="M560" s="4" t="str">
        <f t="shared" si="16"/>
        <v/>
      </c>
      <c r="N560" s="4" t="str">
        <f t="shared" si="17"/>
        <v/>
      </c>
    </row>
    <row r="561" spans="12:14" x14ac:dyDescent="0.3">
      <c r="L561" s="4" t="str">
        <f>TRIM(RIGHT(SUBSTITUTE(TRIM(RIGHT(SUBSTITUTE(Candidate!B561,"/",REPT(" ",100)),100)),"\",REPT(" ",100)),100))</f>
        <v/>
      </c>
      <c r="M561" s="4" t="str">
        <f t="shared" si="16"/>
        <v/>
      </c>
      <c r="N561" s="4" t="str">
        <f t="shared" si="17"/>
        <v/>
      </c>
    </row>
    <row r="562" spans="12:14" x14ac:dyDescent="0.3">
      <c r="L562" s="4" t="str">
        <f>TRIM(RIGHT(SUBSTITUTE(TRIM(RIGHT(SUBSTITUTE(Candidate!B562,"/",REPT(" ",100)),100)),"\",REPT(" ",100)),100))</f>
        <v/>
      </c>
      <c r="M562" s="4" t="str">
        <f t="shared" si="16"/>
        <v/>
      </c>
      <c r="N562" s="4" t="str">
        <f t="shared" si="17"/>
        <v/>
      </c>
    </row>
    <row r="563" spans="12:14" x14ac:dyDescent="0.3">
      <c r="L563" s="4" t="str">
        <f>TRIM(RIGHT(SUBSTITUTE(TRIM(RIGHT(SUBSTITUTE(Candidate!B563,"/",REPT(" ",100)),100)),"\",REPT(" ",100)),100))</f>
        <v/>
      </c>
      <c r="M563" s="4" t="str">
        <f t="shared" si="16"/>
        <v/>
      </c>
      <c r="N563" s="4" t="str">
        <f t="shared" si="17"/>
        <v/>
      </c>
    </row>
    <row r="564" spans="12:14" x14ac:dyDescent="0.3">
      <c r="L564" s="4" t="str">
        <f>TRIM(RIGHT(SUBSTITUTE(TRIM(RIGHT(SUBSTITUTE(Candidate!B564,"/",REPT(" ",100)),100)),"\",REPT(" ",100)),100))</f>
        <v/>
      </c>
      <c r="M564" s="4" t="str">
        <f t="shared" si="16"/>
        <v/>
      </c>
      <c r="N564" s="4" t="str">
        <f t="shared" si="17"/>
        <v/>
      </c>
    </row>
    <row r="565" spans="12:14" x14ac:dyDescent="0.3">
      <c r="L565" s="4" t="str">
        <f>TRIM(RIGHT(SUBSTITUTE(TRIM(RIGHT(SUBSTITUTE(Candidate!B565,"/",REPT(" ",100)),100)),"\",REPT(" ",100)),100))</f>
        <v/>
      </c>
      <c r="M565" s="4" t="str">
        <f t="shared" si="16"/>
        <v/>
      </c>
      <c r="N565" s="4" t="str">
        <f t="shared" si="17"/>
        <v/>
      </c>
    </row>
    <row r="566" spans="12:14" x14ac:dyDescent="0.3">
      <c r="L566" s="4" t="str">
        <f>TRIM(RIGHT(SUBSTITUTE(TRIM(RIGHT(SUBSTITUTE(Candidate!B566,"/",REPT(" ",100)),100)),"\",REPT(" ",100)),100))</f>
        <v/>
      </c>
      <c r="M566" s="4" t="str">
        <f t="shared" si="16"/>
        <v/>
      </c>
      <c r="N566" s="4" t="str">
        <f t="shared" si="17"/>
        <v/>
      </c>
    </row>
    <row r="567" spans="12:14" x14ac:dyDescent="0.3">
      <c r="L567" s="4" t="str">
        <f>TRIM(RIGHT(SUBSTITUTE(TRIM(RIGHT(SUBSTITUTE(Candidate!B567,"/",REPT(" ",100)),100)),"\",REPT(" ",100)),100))</f>
        <v/>
      </c>
      <c r="M567" s="4" t="str">
        <f t="shared" si="16"/>
        <v/>
      </c>
      <c r="N567" s="4" t="str">
        <f t="shared" si="17"/>
        <v/>
      </c>
    </row>
    <row r="568" spans="12:14" x14ac:dyDescent="0.3">
      <c r="L568" s="4" t="str">
        <f>TRIM(RIGHT(SUBSTITUTE(TRIM(RIGHT(SUBSTITUTE(Candidate!B568,"/",REPT(" ",100)),100)),"\",REPT(" ",100)),100))</f>
        <v/>
      </c>
      <c r="M568" s="4" t="str">
        <f t="shared" si="16"/>
        <v/>
      </c>
      <c r="N568" s="4" t="str">
        <f t="shared" si="17"/>
        <v/>
      </c>
    </row>
    <row r="569" spans="12:14" x14ac:dyDescent="0.3">
      <c r="L569" s="4" t="str">
        <f>TRIM(RIGHT(SUBSTITUTE(TRIM(RIGHT(SUBSTITUTE(Candidate!B569,"/",REPT(" ",100)),100)),"\",REPT(" ",100)),100))</f>
        <v/>
      </c>
      <c r="M569" s="4" t="str">
        <f t="shared" si="16"/>
        <v/>
      </c>
      <c r="N569" s="4" t="str">
        <f t="shared" si="17"/>
        <v/>
      </c>
    </row>
    <row r="570" spans="12:14" x14ac:dyDescent="0.3">
      <c r="L570" s="4" t="str">
        <f>TRIM(RIGHT(SUBSTITUTE(TRIM(RIGHT(SUBSTITUTE(Candidate!B570,"/",REPT(" ",100)),100)),"\",REPT(" ",100)),100))</f>
        <v/>
      </c>
      <c r="M570" s="4" t="str">
        <f t="shared" si="16"/>
        <v/>
      </c>
      <c r="N570" s="4" t="str">
        <f t="shared" si="17"/>
        <v/>
      </c>
    </row>
    <row r="571" spans="12:14" x14ac:dyDescent="0.3">
      <c r="L571" s="4" t="str">
        <f>TRIM(RIGHT(SUBSTITUTE(TRIM(RIGHT(SUBSTITUTE(Candidate!B571,"/",REPT(" ",100)),100)),"\",REPT(" ",100)),100))</f>
        <v/>
      </c>
      <c r="M571" s="4" t="str">
        <f t="shared" si="16"/>
        <v/>
      </c>
      <c r="N571" s="4" t="str">
        <f t="shared" si="17"/>
        <v/>
      </c>
    </row>
    <row r="572" spans="12:14" x14ac:dyDescent="0.3">
      <c r="L572" s="4" t="str">
        <f>TRIM(RIGHT(SUBSTITUTE(TRIM(RIGHT(SUBSTITUTE(Candidate!B572,"/",REPT(" ",100)),100)),"\",REPT(" ",100)),100))</f>
        <v/>
      </c>
      <c r="M572" s="4" t="str">
        <f t="shared" si="16"/>
        <v/>
      </c>
      <c r="N572" s="4" t="str">
        <f t="shared" si="17"/>
        <v/>
      </c>
    </row>
    <row r="573" spans="12:14" x14ac:dyDescent="0.3">
      <c r="L573" s="4" t="str">
        <f>TRIM(RIGHT(SUBSTITUTE(TRIM(RIGHT(SUBSTITUTE(Candidate!B573,"/",REPT(" ",100)),100)),"\",REPT(" ",100)),100))</f>
        <v/>
      </c>
      <c r="M573" s="4" t="str">
        <f t="shared" si="16"/>
        <v/>
      </c>
      <c r="N573" s="4" t="str">
        <f t="shared" si="17"/>
        <v/>
      </c>
    </row>
    <row r="574" spans="12:14" x14ac:dyDescent="0.3">
      <c r="L574" s="4" t="str">
        <f>TRIM(RIGHT(SUBSTITUTE(TRIM(RIGHT(SUBSTITUTE(Candidate!B574,"/",REPT(" ",100)),100)),"\",REPT(" ",100)),100))</f>
        <v/>
      </c>
      <c r="M574" s="4" t="str">
        <f t="shared" si="16"/>
        <v/>
      </c>
      <c r="N574" s="4" t="str">
        <f t="shared" si="17"/>
        <v/>
      </c>
    </row>
    <row r="575" spans="12:14" x14ac:dyDescent="0.3">
      <c r="L575" s="4" t="str">
        <f>TRIM(RIGHT(SUBSTITUTE(TRIM(RIGHT(SUBSTITUTE(Candidate!B575,"/",REPT(" ",100)),100)),"\",REPT(" ",100)),100))</f>
        <v/>
      </c>
      <c r="M575" s="4" t="str">
        <f t="shared" si="16"/>
        <v/>
      </c>
      <c r="N575" s="4" t="str">
        <f t="shared" si="17"/>
        <v/>
      </c>
    </row>
    <row r="576" spans="12:14" x14ac:dyDescent="0.3">
      <c r="L576" s="4" t="str">
        <f>TRIM(RIGHT(SUBSTITUTE(TRIM(RIGHT(SUBSTITUTE(Candidate!B576,"/",REPT(" ",100)),100)),"\",REPT(" ",100)),100))</f>
        <v/>
      </c>
      <c r="M576" s="4" t="str">
        <f t="shared" si="16"/>
        <v/>
      </c>
      <c r="N576" s="4" t="str">
        <f t="shared" si="17"/>
        <v/>
      </c>
    </row>
    <row r="577" spans="12:14" x14ac:dyDescent="0.3">
      <c r="L577" s="4" t="str">
        <f>TRIM(RIGHT(SUBSTITUTE(TRIM(RIGHT(SUBSTITUTE(Candidate!B577,"/",REPT(" ",100)),100)),"\",REPT(" ",100)),100))</f>
        <v/>
      </c>
      <c r="M577" s="4" t="str">
        <f t="shared" si="16"/>
        <v/>
      </c>
      <c r="N577" s="4" t="str">
        <f t="shared" si="17"/>
        <v/>
      </c>
    </row>
    <row r="578" spans="12:14" x14ac:dyDescent="0.3">
      <c r="L578" s="4" t="str">
        <f>TRIM(RIGHT(SUBSTITUTE(TRIM(RIGHT(SUBSTITUTE(Candidate!B578,"/",REPT(" ",100)),100)),"\",REPT(" ",100)),100))</f>
        <v/>
      </c>
      <c r="M578" s="4" t="str">
        <f t="shared" si="16"/>
        <v/>
      </c>
      <c r="N578" s="4" t="str">
        <f t="shared" si="17"/>
        <v/>
      </c>
    </row>
    <row r="579" spans="12:14" x14ac:dyDescent="0.3">
      <c r="L579" s="4" t="str">
        <f>TRIM(RIGHT(SUBSTITUTE(TRIM(RIGHT(SUBSTITUTE(Candidate!B579,"/",REPT(" ",100)),100)),"\",REPT(" ",100)),100))</f>
        <v/>
      </c>
      <c r="M579" s="4" t="str">
        <f t="shared" si="16"/>
        <v/>
      </c>
      <c r="N579" s="4" t="str">
        <f t="shared" si="17"/>
        <v/>
      </c>
    </row>
    <row r="580" spans="12:14" x14ac:dyDescent="0.3">
      <c r="L580" s="4" t="str">
        <f>TRIM(RIGHT(SUBSTITUTE(TRIM(RIGHT(SUBSTITUTE(Candidate!B580,"/",REPT(" ",100)),100)),"\",REPT(" ",100)),100))</f>
        <v/>
      </c>
      <c r="M580" s="4" t="str">
        <f t="shared" si="16"/>
        <v/>
      </c>
      <c r="N580" s="4" t="str">
        <f t="shared" si="17"/>
        <v/>
      </c>
    </row>
    <row r="581" spans="12:14" x14ac:dyDescent="0.3">
      <c r="L581" s="4" t="str">
        <f>TRIM(RIGHT(SUBSTITUTE(TRIM(RIGHT(SUBSTITUTE(Candidate!B581,"/",REPT(" ",100)),100)),"\",REPT(" ",100)),100))</f>
        <v/>
      </c>
      <c r="M581" s="4" t="str">
        <f t="shared" ref="M581:M644" si="18">TRIM(LEFT(SUBSTITUTE(L581,".",REPT(" ",100)),100))</f>
        <v/>
      </c>
      <c r="N581" s="4" t="str">
        <f t="shared" ref="N581:N644" si="19">M581</f>
        <v/>
      </c>
    </row>
    <row r="582" spans="12:14" x14ac:dyDescent="0.3">
      <c r="L582" s="4" t="str">
        <f>TRIM(RIGHT(SUBSTITUTE(TRIM(RIGHT(SUBSTITUTE(Candidate!B582,"/",REPT(" ",100)),100)),"\",REPT(" ",100)),100))</f>
        <v/>
      </c>
      <c r="M582" s="4" t="str">
        <f t="shared" si="18"/>
        <v/>
      </c>
      <c r="N582" s="4" t="str">
        <f t="shared" si="19"/>
        <v/>
      </c>
    </row>
    <row r="583" spans="12:14" x14ac:dyDescent="0.3">
      <c r="L583" s="4" t="str">
        <f>TRIM(RIGHT(SUBSTITUTE(TRIM(RIGHT(SUBSTITUTE(Candidate!B583,"/",REPT(" ",100)),100)),"\",REPT(" ",100)),100))</f>
        <v/>
      </c>
      <c r="M583" s="4" t="str">
        <f t="shared" si="18"/>
        <v/>
      </c>
      <c r="N583" s="4" t="str">
        <f t="shared" si="19"/>
        <v/>
      </c>
    </row>
    <row r="584" spans="12:14" x14ac:dyDescent="0.3">
      <c r="L584" s="4" t="str">
        <f>TRIM(RIGHT(SUBSTITUTE(TRIM(RIGHT(SUBSTITUTE(Candidate!B584,"/",REPT(" ",100)),100)),"\",REPT(" ",100)),100))</f>
        <v/>
      </c>
      <c r="M584" s="4" t="str">
        <f t="shared" si="18"/>
        <v/>
      </c>
      <c r="N584" s="4" t="str">
        <f t="shared" si="19"/>
        <v/>
      </c>
    </row>
    <row r="585" spans="12:14" x14ac:dyDescent="0.3">
      <c r="L585" s="4" t="str">
        <f>TRIM(RIGHT(SUBSTITUTE(TRIM(RIGHT(SUBSTITUTE(Candidate!B585,"/",REPT(" ",100)),100)),"\",REPT(" ",100)),100))</f>
        <v/>
      </c>
      <c r="M585" s="4" t="str">
        <f t="shared" si="18"/>
        <v/>
      </c>
      <c r="N585" s="4" t="str">
        <f t="shared" si="19"/>
        <v/>
      </c>
    </row>
    <row r="586" spans="12:14" x14ac:dyDescent="0.3">
      <c r="L586" s="4" t="str">
        <f>TRIM(RIGHT(SUBSTITUTE(TRIM(RIGHT(SUBSTITUTE(Candidate!B586,"/",REPT(" ",100)),100)),"\",REPT(" ",100)),100))</f>
        <v/>
      </c>
      <c r="M586" s="4" t="str">
        <f t="shared" si="18"/>
        <v/>
      </c>
      <c r="N586" s="4" t="str">
        <f t="shared" si="19"/>
        <v/>
      </c>
    </row>
    <row r="587" spans="12:14" x14ac:dyDescent="0.3">
      <c r="L587" s="4" t="str">
        <f>TRIM(RIGHT(SUBSTITUTE(TRIM(RIGHT(SUBSTITUTE(Candidate!B587,"/",REPT(" ",100)),100)),"\",REPT(" ",100)),100))</f>
        <v/>
      </c>
      <c r="M587" s="4" t="str">
        <f t="shared" si="18"/>
        <v/>
      </c>
      <c r="N587" s="4" t="str">
        <f t="shared" si="19"/>
        <v/>
      </c>
    </row>
    <row r="588" spans="12:14" x14ac:dyDescent="0.3">
      <c r="L588" s="4" t="str">
        <f>TRIM(RIGHT(SUBSTITUTE(TRIM(RIGHT(SUBSTITUTE(Candidate!B588,"/",REPT(" ",100)),100)),"\",REPT(" ",100)),100))</f>
        <v/>
      </c>
      <c r="M588" s="4" t="str">
        <f t="shared" si="18"/>
        <v/>
      </c>
      <c r="N588" s="4" t="str">
        <f t="shared" si="19"/>
        <v/>
      </c>
    </row>
    <row r="589" spans="12:14" x14ac:dyDescent="0.3">
      <c r="L589" s="4" t="str">
        <f>TRIM(RIGHT(SUBSTITUTE(TRIM(RIGHT(SUBSTITUTE(Candidate!B589,"/",REPT(" ",100)),100)),"\",REPT(" ",100)),100))</f>
        <v/>
      </c>
      <c r="M589" s="4" t="str">
        <f t="shared" si="18"/>
        <v/>
      </c>
      <c r="N589" s="4" t="str">
        <f t="shared" si="19"/>
        <v/>
      </c>
    </row>
    <row r="590" spans="12:14" x14ac:dyDescent="0.3">
      <c r="L590" s="4" t="str">
        <f>TRIM(RIGHT(SUBSTITUTE(TRIM(RIGHT(SUBSTITUTE(Candidate!B590,"/",REPT(" ",100)),100)),"\",REPT(" ",100)),100))</f>
        <v/>
      </c>
      <c r="M590" s="4" t="str">
        <f t="shared" si="18"/>
        <v/>
      </c>
      <c r="N590" s="4" t="str">
        <f t="shared" si="19"/>
        <v/>
      </c>
    </row>
    <row r="591" spans="12:14" x14ac:dyDescent="0.3">
      <c r="L591" s="4" t="str">
        <f>TRIM(RIGHT(SUBSTITUTE(TRIM(RIGHT(SUBSTITUTE(Candidate!B591,"/",REPT(" ",100)),100)),"\",REPT(" ",100)),100))</f>
        <v/>
      </c>
      <c r="M591" s="4" t="str">
        <f t="shared" si="18"/>
        <v/>
      </c>
      <c r="N591" s="4" t="str">
        <f t="shared" si="19"/>
        <v/>
      </c>
    </row>
    <row r="592" spans="12:14" x14ac:dyDescent="0.3">
      <c r="L592" s="4" t="str">
        <f>TRIM(RIGHT(SUBSTITUTE(TRIM(RIGHT(SUBSTITUTE(Candidate!B592,"/",REPT(" ",100)),100)),"\",REPT(" ",100)),100))</f>
        <v/>
      </c>
      <c r="M592" s="4" t="str">
        <f t="shared" si="18"/>
        <v/>
      </c>
      <c r="N592" s="4" t="str">
        <f t="shared" si="19"/>
        <v/>
      </c>
    </row>
    <row r="593" spans="12:14" x14ac:dyDescent="0.3">
      <c r="L593" s="4" t="str">
        <f>TRIM(RIGHT(SUBSTITUTE(TRIM(RIGHT(SUBSTITUTE(Candidate!B593,"/",REPT(" ",100)),100)),"\",REPT(" ",100)),100))</f>
        <v/>
      </c>
      <c r="M593" s="4" t="str">
        <f t="shared" si="18"/>
        <v/>
      </c>
      <c r="N593" s="4" t="str">
        <f t="shared" si="19"/>
        <v/>
      </c>
    </row>
    <row r="594" spans="12:14" x14ac:dyDescent="0.3">
      <c r="L594" s="4" t="str">
        <f>TRIM(RIGHT(SUBSTITUTE(TRIM(RIGHT(SUBSTITUTE(Candidate!B594,"/",REPT(" ",100)),100)),"\",REPT(" ",100)),100))</f>
        <v/>
      </c>
      <c r="M594" s="4" t="str">
        <f t="shared" si="18"/>
        <v/>
      </c>
      <c r="N594" s="4" t="str">
        <f t="shared" si="19"/>
        <v/>
      </c>
    </row>
    <row r="595" spans="12:14" x14ac:dyDescent="0.3">
      <c r="L595" s="4" t="str">
        <f>TRIM(RIGHT(SUBSTITUTE(TRIM(RIGHT(SUBSTITUTE(Candidate!B595,"/",REPT(" ",100)),100)),"\",REPT(" ",100)),100))</f>
        <v/>
      </c>
      <c r="M595" s="4" t="str">
        <f t="shared" si="18"/>
        <v/>
      </c>
      <c r="N595" s="4" t="str">
        <f t="shared" si="19"/>
        <v/>
      </c>
    </row>
    <row r="596" spans="12:14" x14ac:dyDescent="0.3">
      <c r="L596" s="4" t="str">
        <f>TRIM(RIGHT(SUBSTITUTE(TRIM(RIGHT(SUBSTITUTE(Candidate!B596,"/",REPT(" ",100)),100)),"\",REPT(" ",100)),100))</f>
        <v/>
      </c>
      <c r="M596" s="4" t="str">
        <f t="shared" si="18"/>
        <v/>
      </c>
      <c r="N596" s="4" t="str">
        <f t="shared" si="19"/>
        <v/>
      </c>
    </row>
    <row r="597" spans="12:14" x14ac:dyDescent="0.3">
      <c r="L597" s="4" t="str">
        <f>TRIM(RIGHT(SUBSTITUTE(TRIM(RIGHT(SUBSTITUTE(Candidate!B597,"/",REPT(" ",100)),100)),"\",REPT(" ",100)),100))</f>
        <v/>
      </c>
      <c r="M597" s="4" t="str">
        <f t="shared" si="18"/>
        <v/>
      </c>
      <c r="N597" s="4" t="str">
        <f t="shared" si="19"/>
        <v/>
      </c>
    </row>
    <row r="598" spans="12:14" x14ac:dyDescent="0.3">
      <c r="L598" s="4" t="str">
        <f>TRIM(RIGHT(SUBSTITUTE(TRIM(RIGHT(SUBSTITUTE(Candidate!B598,"/",REPT(" ",100)),100)),"\",REPT(" ",100)),100))</f>
        <v/>
      </c>
      <c r="M598" s="4" t="str">
        <f t="shared" si="18"/>
        <v/>
      </c>
      <c r="N598" s="4" t="str">
        <f t="shared" si="19"/>
        <v/>
      </c>
    </row>
    <row r="599" spans="12:14" x14ac:dyDescent="0.3">
      <c r="L599" s="4" t="str">
        <f>TRIM(RIGHT(SUBSTITUTE(TRIM(RIGHT(SUBSTITUTE(Candidate!B599,"/",REPT(" ",100)),100)),"\",REPT(" ",100)),100))</f>
        <v/>
      </c>
      <c r="M599" s="4" t="str">
        <f t="shared" si="18"/>
        <v/>
      </c>
      <c r="N599" s="4" t="str">
        <f t="shared" si="19"/>
        <v/>
      </c>
    </row>
    <row r="600" spans="12:14" x14ac:dyDescent="0.3">
      <c r="L600" s="4" t="str">
        <f>TRIM(RIGHT(SUBSTITUTE(TRIM(RIGHT(SUBSTITUTE(Candidate!B600,"/",REPT(" ",100)),100)),"\",REPT(" ",100)),100))</f>
        <v/>
      </c>
      <c r="M600" s="4" t="str">
        <f t="shared" si="18"/>
        <v/>
      </c>
      <c r="N600" s="4" t="str">
        <f t="shared" si="19"/>
        <v/>
      </c>
    </row>
    <row r="601" spans="12:14" x14ac:dyDescent="0.3">
      <c r="L601" s="4" t="str">
        <f>TRIM(RIGHT(SUBSTITUTE(TRIM(RIGHT(SUBSTITUTE(Candidate!B601,"/",REPT(" ",100)),100)),"\",REPT(" ",100)),100))</f>
        <v/>
      </c>
      <c r="M601" s="4" t="str">
        <f t="shared" si="18"/>
        <v/>
      </c>
      <c r="N601" s="4" t="str">
        <f t="shared" si="19"/>
        <v/>
      </c>
    </row>
    <row r="602" spans="12:14" x14ac:dyDescent="0.3">
      <c r="L602" s="4" t="str">
        <f>TRIM(RIGHT(SUBSTITUTE(TRIM(RIGHT(SUBSTITUTE(Candidate!B602,"/",REPT(" ",100)),100)),"\",REPT(" ",100)),100))</f>
        <v/>
      </c>
      <c r="M602" s="4" t="str">
        <f t="shared" si="18"/>
        <v/>
      </c>
      <c r="N602" s="4" t="str">
        <f t="shared" si="19"/>
        <v/>
      </c>
    </row>
    <row r="603" spans="12:14" x14ac:dyDescent="0.3">
      <c r="L603" s="4" t="str">
        <f>TRIM(RIGHT(SUBSTITUTE(TRIM(RIGHT(SUBSTITUTE(Candidate!B603,"/",REPT(" ",100)),100)),"\",REPT(" ",100)),100))</f>
        <v/>
      </c>
      <c r="M603" s="4" t="str">
        <f t="shared" si="18"/>
        <v/>
      </c>
      <c r="N603" s="4" t="str">
        <f t="shared" si="19"/>
        <v/>
      </c>
    </row>
    <row r="604" spans="12:14" x14ac:dyDescent="0.3">
      <c r="L604" s="4" t="str">
        <f>TRIM(RIGHT(SUBSTITUTE(TRIM(RIGHT(SUBSTITUTE(Candidate!B604,"/",REPT(" ",100)),100)),"\",REPT(" ",100)),100))</f>
        <v/>
      </c>
      <c r="M604" s="4" t="str">
        <f t="shared" si="18"/>
        <v/>
      </c>
      <c r="N604" s="4" t="str">
        <f t="shared" si="19"/>
        <v/>
      </c>
    </row>
    <row r="605" spans="12:14" x14ac:dyDescent="0.3">
      <c r="L605" s="4" t="str">
        <f>TRIM(RIGHT(SUBSTITUTE(TRIM(RIGHT(SUBSTITUTE(Candidate!B605,"/",REPT(" ",100)),100)),"\",REPT(" ",100)),100))</f>
        <v/>
      </c>
      <c r="M605" s="4" t="str">
        <f t="shared" si="18"/>
        <v/>
      </c>
      <c r="N605" s="4" t="str">
        <f t="shared" si="19"/>
        <v/>
      </c>
    </row>
    <row r="606" spans="12:14" x14ac:dyDescent="0.3">
      <c r="L606" s="4" t="str">
        <f>TRIM(RIGHT(SUBSTITUTE(TRIM(RIGHT(SUBSTITUTE(Candidate!B606,"/",REPT(" ",100)),100)),"\",REPT(" ",100)),100))</f>
        <v/>
      </c>
      <c r="M606" s="4" t="str">
        <f t="shared" si="18"/>
        <v/>
      </c>
      <c r="N606" s="4" t="str">
        <f t="shared" si="19"/>
        <v/>
      </c>
    </row>
    <row r="607" spans="12:14" x14ac:dyDescent="0.3">
      <c r="L607" s="4" t="str">
        <f>TRIM(RIGHT(SUBSTITUTE(TRIM(RIGHT(SUBSTITUTE(Candidate!B607,"/",REPT(" ",100)),100)),"\",REPT(" ",100)),100))</f>
        <v/>
      </c>
      <c r="M607" s="4" t="str">
        <f t="shared" si="18"/>
        <v/>
      </c>
      <c r="N607" s="4" t="str">
        <f t="shared" si="19"/>
        <v/>
      </c>
    </row>
    <row r="608" spans="12:14" x14ac:dyDescent="0.3">
      <c r="L608" s="4" t="str">
        <f>TRIM(RIGHT(SUBSTITUTE(TRIM(RIGHT(SUBSTITUTE(Candidate!B608,"/",REPT(" ",100)),100)),"\",REPT(" ",100)),100))</f>
        <v/>
      </c>
      <c r="M608" s="4" t="str">
        <f t="shared" si="18"/>
        <v/>
      </c>
      <c r="N608" s="4" t="str">
        <f t="shared" si="19"/>
        <v/>
      </c>
    </row>
    <row r="609" spans="12:14" x14ac:dyDescent="0.3">
      <c r="L609" s="4" t="str">
        <f>TRIM(RIGHT(SUBSTITUTE(TRIM(RIGHT(SUBSTITUTE(Candidate!B609,"/",REPT(" ",100)),100)),"\",REPT(" ",100)),100))</f>
        <v/>
      </c>
      <c r="M609" s="4" t="str">
        <f t="shared" si="18"/>
        <v/>
      </c>
      <c r="N609" s="4" t="str">
        <f t="shared" si="19"/>
        <v/>
      </c>
    </row>
    <row r="610" spans="12:14" x14ac:dyDescent="0.3">
      <c r="L610" s="4" t="str">
        <f>TRIM(RIGHT(SUBSTITUTE(TRIM(RIGHT(SUBSTITUTE(Candidate!B610,"/",REPT(" ",100)),100)),"\",REPT(" ",100)),100))</f>
        <v/>
      </c>
      <c r="M610" s="4" t="str">
        <f t="shared" si="18"/>
        <v/>
      </c>
      <c r="N610" s="4" t="str">
        <f t="shared" si="19"/>
        <v/>
      </c>
    </row>
    <row r="611" spans="12:14" x14ac:dyDescent="0.3">
      <c r="L611" s="4" t="str">
        <f>TRIM(RIGHT(SUBSTITUTE(TRIM(RIGHT(SUBSTITUTE(Candidate!B611,"/",REPT(" ",100)),100)),"\",REPT(" ",100)),100))</f>
        <v/>
      </c>
      <c r="M611" s="4" t="str">
        <f t="shared" si="18"/>
        <v/>
      </c>
      <c r="N611" s="4" t="str">
        <f t="shared" si="19"/>
        <v/>
      </c>
    </row>
    <row r="612" spans="12:14" x14ac:dyDescent="0.3">
      <c r="L612" s="4" t="str">
        <f>TRIM(RIGHT(SUBSTITUTE(TRIM(RIGHT(SUBSTITUTE(Candidate!B612,"/",REPT(" ",100)),100)),"\",REPT(" ",100)),100))</f>
        <v/>
      </c>
      <c r="M612" s="4" t="str">
        <f t="shared" si="18"/>
        <v/>
      </c>
      <c r="N612" s="4" t="str">
        <f t="shared" si="19"/>
        <v/>
      </c>
    </row>
    <row r="613" spans="12:14" x14ac:dyDescent="0.3">
      <c r="L613" s="4" t="str">
        <f>TRIM(RIGHT(SUBSTITUTE(TRIM(RIGHT(SUBSTITUTE(Candidate!B613,"/",REPT(" ",100)),100)),"\",REPT(" ",100)),100))</f>
        <v/>
      </c>
      <c r="M613" s="4" t="str">
        <f t="shared" si="18"/>
        <v/>
      </c>
      <c r="N613" s="4" t="str">
        <f t="shared" si="19"/>
        <v/>
      </c>
    </row>
    <row r="614" spans="12:14" x14ac:dyDescent="0.3">
      <c r="L614" s="4" t="str">
        <f>TRIM(RIGHT(SUBSTITUTE(TRIM(RIGHT(SUBSTITUTE(Candidate!B614,"/",REPT(" ",100)),100)),"\",REPT(" ",100)),100))</f>
        <v/>
      </c>
      <c r="M614" s="4" t="str">
        <f t="shared" si="18"/>
        <v/>
      </c>
      <c r="N614" s="4" t="str">
        <f t="shared" si="19"/>
        <v/>
      </c>
    </row>
    <row r="615" spans="12:14" x14ac:dyDescent="0.3">
      <c r="L615" s="4" t="str">
        <f>TRIM(RIGHT(SUBSTITUTE(TRIM(RIGHT(SUBSTITUTE(Candidate!B615,"/",REPT(" ",100)),100)),"\",REPT(" ",100)),100))</f>
        <v/>
      </c>
      <c r="M615" s="4" t="str">
        <f t="shared" si="18"/>
        <v/>
      </c>
      <c r="N615" s="4" t="str">
        <f t="shared" si="19"/>
        <v/>
      </c>
    </row>
    <row r="616" spans="12:14" x14ac:dyDescent="0.3">
      <c r="L616" s="4" t="str">
        <f>TRIM(RIGHT(SUBSTITUTE(TRIM(RIGHT(SUBSTITUTE(Candidate!B616,"/",REPT(" ",100)),100)),"\",REPT(" ",100)),100))</f>
        <v/>
      </c>
      <c r="M616" s="4" t="str">
        <f t="shared" si="18"/>
        <v/>
      </c>
      <c r="N616" s="4" t="str">
        <f t="shared" si="19"/>
        <v/>
      </c>
    </row>
    <row r="617" spans="12:14" x14ac:dyDescent="0.3">
      <c r="L617" s="4" t="str">
        <f>TRIM(RIGHT(SUBSTITUTE(TRIM(RIGHT(SUBSTITUTE(Candidate!B617,"/",REPT(" ",100)),100)),"\",REPT(" ",100)),100))</f>
        <v/>
      </c>
      <c r="M617" s="4" t="str">
        <f t="shared" si="18"/>
        <v/>
      </c>
      <c r="N617" s="4" t="str">
        <f t="shared" si="19"/>
        <v/>
      </c>
    </row>
    <row r="618" spans="12:14" x14ac:dyDescent="0.3">
      <c r="L618" s="4" t="str">
        <f>TRIM(RIGHT(SUBSTITUTE(TRIM(RIGHT(SUBSTITUTE(Candidate!B618,"/",REPT(" ",100)),100)),"\",REPT(" ",100)),100))</f>
        <v/>
      </c>
      <c r="M618" s="4" t="str">
        <f t="shared" si="18"/>
        <v/>
      </c>
      <c r="N618" s="4" t="str">
        <f t="shared" si="19"/>
        <v/>
      </c>
    </row>
    <row r="619" spans="12:14" x14ac:dyDescent="0.3">
      <c r="L619" s="4" t="str">
        <f>TRIM(RIGHT(SUBSTITUTE(TRIM(RIGHT(SUBSTITUTE(Candidate!B619,"/",REPT(" ",100)),100)),"\",REPT(" ",100)),100))</f>
        <v/>
      </c>
      <c r="M619" s="4" t="str">
        <f t="shared" si="18"/>
        <v/>
      </c>
      <c r="N619" s="4" t="str">
        <f t="shared" si="19"/>
        <v/>
      </c>
    </row>
    <row r="620" spans="12:14" x14ac:dyDescent="0.3">
      <c r="L620" s="4" t="str">
        <f>TRIM(RIGHT(SUBSTITUTE(TRIM(RIGHT(SUBSTITUTE(Candidate!B620,"/",REPT(" ",100)),100)),"\",REPT(" ",100)),100))</f>
        <v/>
      </c>
      <c r="M620" s="4" t="str">
        <f t="shared" si="18"/>
        <v/>
      </c>
      <c r="N620" s="4" t="str">
        <f t="shared" si="19"/>
        <v/>
      </c>
    </row>
    <row r="621" spans="12:14" x14ac:dyDescent="0.3">
      <c r="L621" s="4" t="str">
        <f>TRIM(RIGHT(SUBSTITUTE(TRIM(RIGHT(SUBSTITUTE(Candidate!B621,"/",REPT(" ",100)),100)),"\",REPT(" ",100)),100))</f>
        <v/>
      </c>
      <c r="M621" s="4" t="str">
        <f t="shared" si="18"/>
        <v/>
      </c>
      <c r="N621" s="4" t="str">
        <f t="shared" si="19"/>
        <v/>
      </c>
    </row>
    <row r="622" spans="12:14" x14ac:dyDescent="0.3">
      <c r="L622" s="4" t="str">
        <f>TRIM(RIGHT(SUBSTITUTE(TRIM(RIGHT(SUBSTITUTE(Candidate!B622,"/",REPT(" ",100)),100)),"\",REPT(" ",100)),100))</f>
        <v/>
      </c>
      <c r="M622" s="4" t="str">
        <f t="shared" si="18"/>
        <v/>
      </c>
      <c r="N622" s="4" t="str">
        <f t="shared" si="19"/>
        <v/>
      </c>
    </row>
    <row r="623" spans="12:14" x14ac:dyDescent="0.3">
      <c r="L623" s="4" t="str">
        <f>TRIM(RIGHT(SUBSTITUTE(TRIM(RIGHT(SUBSTITUTE(Candidate!B623,"/",REPT(" ",100)),100)),"\",REPT(" ",100)),100))</f>
        <v/>
      </c>
      <c r="M623" s="4" t="str">
        <f t="shared" si="18"/>
        <v/>
      </c>
      <c r="N623" s="4" t="str">
        <f t="shared" si="19"/>
        <v/>
      </c>
    </row>
    <row r="624" spans="12:14" x14ac:dyDescent="0.3">
      <c r="L624" s="4" t="str">
        <f>TRIM(RIGHT(SUBSTITUTE(TRIM(RIGHT(SUBSTITUTE(Candidate!B624,"/",REPT(" ",100)),100)),"\",REPT(" ",100)),100))</f>
        <v/>
      </c>
      <c r="M624" s="4" t="str">
        <f t="shared" si="18"/>
        <v/>
      </c>
      <c r="N624" s="4" t="str">
        <f t="shared" si="19"/>
        <v/>
      </c>
    </row>
    <row r="625" spans="12:14" x14ac:dyDescent="0.3">
      <c r="L625" s="4" t="str">
        <f>TRIM(RIGHT(SUBSTITUTE(TRIM(RIGHT(SUBSTITUTE(Candidate!B625,"/",REPT(" ",100)),100)),"\",REPT(" ",100)),100))</f>
        <v/>
      </c>
      <c r="M625" s="4" t="str">
        <f t="shared" si="18"/>
        <v/>
      </c>
      <c r="N625" s="4" t="str">
        <f t="shared" si="19"/>
        <v/>
      </c>
    </row>
    <row r="626" spans="12:14" x14ac:dyDescent="0.3">
      <c r="L626" s="4" t="str">
        <f>TRIM(RIGHT(SUBSTITUTE(TRIM(RIGHT(SUBSTITUTE(Candidate!B626,"/",REPT(" ",100)),100)),"\",REPT(" ",100)),100))</f>
        <v/>
      </c>
      <c r="M626" s="4" t="str">
        <f t="shared" si="18"/>
        <v/>
      </c>
      <c r="N626" s="4" t="str">
        <f t="shared" si="19"/>
        <v/>
      </c>
    </row>
    <row r="627" spans="12:14" x14ac:dyDescent="0.3">
      <c r="L627" s="4" t="str">
        <f>TRIM(RIGHT(SUBSTITUTE(TRIM(RIGHT(SUBSTITUTE(Candidate!B627,"/",REPT(" ",100)),100)),"\",REPT(" ",100)),100))</f>
        <v/>
      </c>
      <c r="M627" s="4" t="str">
        <f t="shared" si="18"/>
        <v/>
      </c>
      <c r="N627" s="4" t="str">
        <f t="shared" si="19"/>
        <v/>
      </c>
    </row>
    <row r="628" spans="12:14" x14ac:dyDescent="0.3">
      <c r="L628" s="4" t="str">
        <f>TRIM(RIGHT(SUBSTITUTE(TRIM(RIGHT(SUBSTITUTE(Candidate!B628,"/",REPT(" ",100)),100)),"\",REPT(" ",100)),100))</f>
        <v/>
      </c>
      <c r="M628" s="4" t="str">
        <f t="shared" si="18"/>
        <v/>
      </c>
      <c r="N628" s="4" t="str">
        <f t="shared" si="19"/>
        <v/>
      </c>
    </row>
    <row r="629" spans="12:14" x14ac:dyDescent="0.3">
      <c r="L629" s="4" t="str">
        <f>TRIM(RIGHT(SUBSTITUTE(TRIM(RIGHT(SUBSTITUTE(Candidate!B629,"/",REPT(" ",100)),100)),"\",REPT(" ",100)),100))</f>
        <v/>
      </c>
      <c r="M629" s="4" t="str">
        <f t="shared" si="18"/>
        <v/>
      </c>
      <c r="N629" s="4" t="str">
        <f t="shared" si="19"/>
        <v/>
      </c>
    </row>
    <row r="630" spans="12:14" x14ac:dyDescent="0.3">
      <c r="L630" s="4" t="str">
        <f>TRIM(RIGHT(SUBSTITUTE(TRIM(RIGHT(SUBSTITUTE(Candidate!B630,"/",REPT(" ",100)),100)),"\",REPT(" ",100)),100))</f>
        <v/>
      </c>
      <c r="M630" s="4" t="str">
        <f t="shared" si="18"/>
        <v/>
      </c>
      <c r="N630" s="4" t="str">
        <f t="shared" si="19"/>
        <v/>
      </c>
    </row>
    <row r="631" spans="12:14" x14ac:dyDescent="0.3">
      <c r="L631" s="4" t="str">
        <f>TRIM(RIGHT(SUBSTITUTE(TRIM(RIGHT(SUBSTITUTE(Candidate!B631,"/",REPT(" ",100)),100)),"\",REPT(" ",100)),100))</f>
        <v/>
      </c>
      <c r="M631" s="4" t="str">
        <f t="shared" si="18"/>
        <v/>
      </c>
      <c r="N631" s="4" t="str">
        <f t="shared" si="19"/>
        <v/>
      </c>
    </row>
    <row r="632" spans="12:14" x14ac:dyDescent="0.3">
      <c r="L632" s="4" t="str">
        <f>TRIM(RIGHT(SUBSTITUTE(TRIM(RIGHT(SUBSTITUTE(Candidate!B632,"/",REPT(" ",100)),100)),"\",REPT(" ",100)),100))</f>
        <v/>
      </c>
      <c r="M632" s="4" t="str">
        <f t="shared" si="18"/>
        <v/>
      </c>
      <c r="N632" s="4" t="str">
        <f t="shared" si="19"/>
        <v/>
      </c>
    </row>
    <row r="633" spans="12:14" x14ac:dyDescent="0.3">
      <c r="L633" s="4" t="str">
        <f>TRIM(RIGHT(SUBSTITUTE(TRIM(RIGHT(SUBSTITUTE(Candidate!B633,"/",REPT(" ",100)),100)),"\",REPT(" ",100)),100))</f>
        <v/>
      </c>
      <c r="M633" s="4" t="str">
        <f t="shared" si="18"/>
        <v/>
      </c>
      <c r="N633" s="4" t="str">
        <f t="shared" si="19"/>
        <v/>
      </c>
    </row>
    <row r="634" spans="12:14" x14ac:dyDescent="0.3">
      <c r="L634" s="4" t="str">
        <f>TRIM(RIGHT(SUBSTITUTE(TRIM(RIGHT(SUBSTITUTE(Candidate!B634,"/",REPT(" ",100)),100)),"\",REPT(" ",100)),100))</f>
        <v/>
      </c>
      <c r="M634" s="4" t="str">
        <f t="shared" si="18"/>
        <v/>
      </c>
      <c r="N634" s="4" t="str">
        <f t="shared" si="19"/>
        <v/>
      </c>
    </row>
    <row r="635" spans="12:14" x14ac:dyDescent="0.3">
      <c r="L635" s="4" t="str">
        <f>TRIM(RIGHT(SUBSTITUTE(TRIM(RIGHT(SUBSTITUTE(Candidate!B635,"/",REPT(" ",100)),100)),"\",REPT(" ",100)),100))</f>
        <v/>
      </c>
      <c r="M635" s="4" t="str">
        <f t="shared" si="18"/>
        <v/>
      </c>
      <c r="N635" s="4" t="str">
        <f t="shared" si="19"/>
        <v/>
      </c>
    </row>
    <row r="636" spans="12:14" x14ac:dyDescent="0.3">
      <c r="L636" s="4" t="str">
        <f>TRIM(RIGHT(SUBSTITUTE(TRIM(RIGHT(SUBSTITUTE(Candidate!B636,"/",REPT(" ",100)),100)),"\",REPT(" ",100)),100))</f>
        <v/>
      </c>
      <c r="M636" s="4" t="str">
        <f t="shared" si="18"/>
        <v/>
      </c>
      <c r="N636" s="4" t="str">
        <f t="shared" si="19"/>
        <v/>
      </c>
    </row>
    <row r="637" spans="12:14" x14ac:dyDescent="0.3">
      <c r="L637" s="4" t="str">
        <f>TRIM(RIGHT(SUBSTITUTE(TRIM(RIGHT(SUBSTITUTE(Candidate!B637,"/",REPT(" ",100)),100)),"\",REPT(" ",100)),100))</f>
        <v/>
      </c>
      <c r="M637" s="4" t="str">
        <f t="shared" si="18"/>
        <v/>
      </c>
      <c r="N637" s="4" t="str">
        <f t="shared" si="19"/>
        <v/>
      </c>
    </row>
    <row r="638" spans="12:14" x14ac:dyDescent="0.3">
      <c r="L638" s="4" t="str">
        <f>TRIM(RIGHT(SUBSTITUTE(TRIM(RIGHT(SUBSTITUTE(Candidate!B638,"/",REPT(" ",100)),100)),"\",REPT(" ",100)),100))</f>
        <v/>
      </c>
      <c r="M638" s="4" t="str">
        <f t="shared" si="18"/>
        <v/>
      </c>
      <c r="N638" s="4" t="str">
        <f t="shared" si="19"/>
        <v/>
      </c>
    </row>
    <row r="639" spans="12:14" x14ac:dyDescent="0.3">
      <c r="L639" s="4" t="str">
        <f>TRIM(RIGHT(SUBSTITUTE(TRIM(RIGHT(SUBSTITUTE(Candidate!B639,"/",REPT(" ",100)),100)),"\",REPT(" ",100)),100))</f>
        <v/>
      </c>
      <c r="M639" s="4" t="str">
        <f t="shared" si="18"/>
        <v/>
      </c>
      <c r="N639" s="4" t="str">
        <f t="shared" si="19"/>
        <v/>
      </c>
    </row>
    <row r="640" spans="12:14" x14ac:dyDescent="0.3">
      <c r="L640" s="4" t="str">
        <f>TRIM(RIGHT(SUBSTITUTE(TRIM(RIGHT(SUBSTITUTE(Candidate!B640,"/",REPT(" ",100)),100)),"\",REPT(" ",100)),100))</f>
        <v/>
      </c>
      <c r="M640" s="4" t="str">
        <f t="shared" si="18"/>
        <v/>
      </c>
      <c r="N640" s="4" t="str">
        <f t="shared" si="19"/>
        <v/>
      </c>
    </row>
    <row r="641" spans="12:14" x14ac:dyDescent="0.3">
      <c r="L641" s="4" t="str">
        <f>TRIM(RIGHT(SUBSTITUTE(TRIM(RIGHT(SUBSTITUTE(Candidate!B641,"/",REPT(" ",100)),100)),"\",REPT(" ",100)),100))</f>
        <v/>
      </c>
      <c r="M641" s="4" t="str">
        <f t="shared" si="18"/>
        <v/>
      </c>
      <c r="N641" s="4" t="str">
        <f t="shared" si="19"/>
        <v/>
      </c>
    </row>
    <row r="642" spans="12:14" x14ac:dyDescent="0.3">
      <c r="L642" s="4" t="str">
        <f>TRIM(RIGHT(SUBSTITUTE(TRIM(RIGHT(SUBSTITUTE(Candidate!B642,"/",REPT(" ",100)),100)),"\",REPT(" ",100)),100))</f>
        <v/>
      </c>
      <c r="M642" s="4" t="str">
        <f t="shared" si="18"/>
        <v/>
      </c>
      <c r="N642" s="4" t="str">
        <f t="shared" si="19"/>
        <v/>
      </c>
    </row>
    <row r="643" spans="12:14" x14ac:dyDescent="0.3">
      <c r="L643" s="4" t="str">
        <f>TRIM(RIGHT(SUBSTITUTE(TRIM(RIGHT(SUBSTITUTE(Candidate!B643,"/",REPT(" ",100)),100)),"\",REPT(" ",100)),100))</f>
        <v/>
      </c>
      <c r="M643" s="4" t="str">
        <f t="shared" si="18"/>
        <v/>
      </c>
      <c r="N643" s="4" t="str">
        <f t="shared" si="19"/>
        <v/>
      </c>
    </row>
    <row r="644" spans="12:14" x14ac:dyDescent="0.3">
      <c r="L644" s="4" t="str">
        <f>TRIM(RIGHT(SUBSTITUTE(TRIM(RIGHT(SUBSTITUTE(Candidate!B644,"/",REPT(" ",100)),100)),"\",REPT(" ",100)),100))</f>
        <v/>
      </c>
      <c r="M644" s="4" t="str">
        <f t="shared" si="18"/>
        <v/>
      </c>
      <c r="N644" s="4" t="str">
        <f t="shared" si="19"/>
        <v/>
      </c>
    </row>
    <row r="645" spans="12:14" x14ac:dyDescent="0.3">
      <c r="L645" s="4" t="str">
        <f>TRIM(RIGHT(SUBSTITUTE(TRIM(RIGHT(SUBSTITUTE(Candidate!B645,"/",REPT(" ",100)),100)),"\",REPT(" ",100)),100))</f>
        <v/>
      </c>
      <c r="M645" s="4" t="str">
        <f t="shared" ref="M645:M700" si="20">TRIM(LEFT(SUBSTITUTE(L645,".",REPT(" ",100)),100))</f>
        <v/>
      </c>
      <c r="N645" s="4" t="str">
        <f t="shared" ref="N645:N700" si="21">M645</f>
        <v/>
      </c>
    </row>
    <row r="646" spans="12:14" x14ac:dyDescent="0.3">
      <c r="L646" s="4" t="str">
        <f>TRIM(RIGHT(SUBSTITUTE(TRIM(RIGHT(SUBSTITUTE(Candidate!B646,"/",REPT(" ",100)),100)),"\",REPT(" ",100)),100))</f>
        <v/>
      </c>
      <c r="M646" s="4" t="str">
        <f t="shared" si="20"/>
        <v/>
      </c>
      <c r="N646" s="4" t="str">
        <f t="shared" si="21"/>
        <v/>
      </c>
    </row>
    <row r="647" spans="12:14" x14ac:dyDescent="0.3">
      <c r="L647" s="4" t="str">
        <f>TRIM(RIGHT(SUBSTITUTE(TRIM(RIGHT(SUBSTITUTE(Candidate!B647,"/",REPT(" ",100)),100)),"\",REPT(" ",100)),100))</f>
        <v/>
      </c>
      <c r="M647" s="4" t="str">
        <f t="shared" si="20"/>
        <v/>
      </c>
      <c r="N647" s="4" t="str">
        <f t="shared" si="21"/>
        <v/>
      </c>
    </row>
    <row r="648" spans="12:14" x14ac:dyDescent="0.3">
      <c r="L648" s="4" t="str">
        <f>TRIM(RIGHT(SUBSTITUTE(TRIM(RIGHT(SUBSTITUTE(Candidate!B648,"/",REPT(" ",100)),100)),"\",REPT(" ",100)),100))</f>
        <v/>
      </c>
      <c r="M648" s="4" t="str">
        <f t="shared" si="20"/>
        <v/>
      </c>
      <c r="N648" s="4" t="str">
        <f t="shared" si="21"/>
        <v/>
      </c>
    </row>
    <row r="649" spans="12:14" x14ac:dyDescent="0.3">
      <c r="L649" s="4" t="str">
        <f>TRIM(RIGHT(SUBSTITUTE(TRIM(RIGHT(SUBSTITUTE(Candidate!B649,"/",REPT(" ",100)),100)),"\",REPT(" ",100)),100))</f>
        <v/>
      </c>
      <c r="M649" s="4" t="str">
        <f t="shared" si="20"/>
        <v/>
      </c>
      <c r="N649" s="4" t="str">
        <f t="shared" si="21"/>
        <v/>
      </c>
    </row>
    <row r="650" spans="12:14" x14ac:dyDescent="0.3">
      <c r="L650" s="4" t="str">
        <f>TRIM(RIGHT(SUBSTITUTE(TRIM(RIGHT(SUBSTITUTE(Candidate!B650,"/",REPT(" ",100)),100)),"\",REPT(" ",100)),100))</f>
        <v/>
      </c>
      <c r="M650" s="4" t="str">
        <f t="shared" si="20"/>
        <v/>
      </c>
      <c r="N650" s="4" t="str">
        <f t="shared" si="21"/>
        <v/>
      </c>
    </row>
    <row r="651" spans="12:14" x14ac:dyDescent="0.3">
      <c r="L651" s="4" t="str">
        <f>TRIM(RIGHT(SUBSTITUTE(TRIM(RIGHT(SUBSTITUTE(Candidate!B651,"/",REPT(" ",100)),100)),"\",REPT(" ",100)),100))</f>
        <v/>
      </c>
      <c r="M651" s="4" t="str">
        <f t="shared" si="20"/>
        <v/>
      </c>
      <c r="N651" s="4" t="str">
        <f t="shared" si="21"/>
        <v/>
      </c>
    </row>
    <row r="652" spans="12:14" x14ac:dyDescent="0.3">
      <c r="L652" s="4" t="str">
        <f>TRIM(RIGHT(SUBSTITUTE(TRIM(RIGHT(SUBSTITUTE(Candidate!B652,"/",REPT(" ",100)),100)),"\",REPT(" ",100)),100))</f>
        <v/>
      </c>
      <c r="M652" s="4" t="str">
        <f t="shared" si="20"/>
        <v/>
      </c>
      <c r="N652" s="4" t="str">
        <f t="shared" si="21"/>
        <v/>
      </c>
    </row>
    <row r="653" spans="12:14" x14ac:dyDescent="0.3">
      <c r="L653" s="4" t="str">
        <f>TRIM(RIGHT(SUBSTITUTE(TRIM(RIGHT(SUBSTITUTE(Candidate!B653,"/",REPT(" ",100)),100)),"\",REPT(" ",100)),100))</f>
        <v/>
      </c>
      <c r="M653" s="4" t="str">
        <f t="shared" si="20"/>
        <v/>
      </c>
      <c r="N653" s="4" t="str">
        <f t="shared" si="21"/>
        <v/>
      </c>
    </row>
    <row r="654" spans="12:14" x14ac:dyDescent="0.3">
      <c r="L654" s="4" t="str">
        <f>TRIM(RIGHT(SUBSTITUTE(TRIM(RIGHT(SUBSTITUTE(Candidate!B654,"/",REPT(" ",100)),100)),"\",REPT(" ",100)),100))</f>
        <v/>
      </c>
      <c r="M654" s="4" t="str">
        <f t="shared" si="20"/>
        <v/>
      </c>
      <c r="N654" s="4" t="str">
        <f t="shared" si="21"/>
        <v/>
      </c>
    </row>
    <row r="655" spans="12:14" x14ac:dyDescent="0.3">
      <c r="L655" s="4" t="str">
        <f>TRIM(RIGHT(SUBSTITUTE(TRIM(RIGHT(SUBSTITUTE(Candidate!B655,"/",REPT(" ",100)),100)),"\",REPT(" ",100)),100))</f>
        <v/>
      </c>
      <c r="M655" s="4" t="str">
        <f t="shared" si="20"/>
        <v/>
      </c>
      <c r="N655" s="4" t="str">
        <f t="shared" si="21"/>
        <v/>
      </c>
    </row>
    <row r="656" spans="12:14" x14ac:dyDescent="0.3">
      <c r="L656" s="4" t="str">
        <f>TRIM(RIGHT(SUBSTITUTE(TRIM(RIGHT(SUBSTITUTE(Candidate!B656,"/",REPT(" ",100)),100)),"\",REPT(" ",100)),100))</f>
        <v/>
      </c>
      <c r="M656" s="4" t="str">
        <f t="shared" si="20"/>
        <v/>
      </c>
      <c r="N656" s="4" t="str">
        <f t="shared" si="21"/>
        <v/>
      </c>
    </row>
    <row r="657" spans="12:14" x14ac:dyDescent="0.3">
      <c r="L657" s="4" t="str">
        <f>TRIM(RIGHT(SUBSTITUTE(TRIM(RIGHT(SUBSTITUTE(Candidate!B657,"/",REPT(" ",100)),100)),"\",REPT(" ",100)),100))</f>
        <v/>
      </c>
      <c r="M657" s="4" t="str">
        <f t="shared" si="20"/>
        <v/>
      </c>
      <c r="N657" s="4" t="str">
        <f t="shared" si="21"/>
        <v/>
      </c>
    </row>
    <row r="658" spans="12:14" x14ac:dyDescent="0.3">
      <c r="L658" s="4" t="str">
        <f>TRIM(RIGHT(SUBSTITUTE(TRIM(RIGHT(SUBSTITUTE(Candidate!B658,"/",REPT(" ",100)),100)),"\",REPT(" ",100)),100))</f>
        <v/>
      </c>
      <c r="M658" s="4" t="str">
        <f t="shared" si="20"/>
        <v/>
      </c>
      <c r="N658" s="4" t="str">
        <f t="shared" si="21"/>
        <v/>
      </c>
    </row>
    <row r="659" spans="12:14" x14ac:dyDescent="0.3">
      <c r="L659" s="4" t="str">
        <f>TRIM(RIGHT(SUBSTITUTE(TRIM(RIGHT(SUBSTITUTE(Candidate!B659,"/",REPT(" ",100)),100)),"\",REPT(" ",100)),100))</f>
        <v/>
      </c>
      <c r="M659" s="4" t="str">
        <f t="shared" si="20"/>
        <v/>
      </c>
      <c r="N659" s="4" t="str">
        <f t="shared" si="21"/>
        <v/>
      </c>
    </row>
    <row r="660" spans="12:14" x14ac:dyDescent="0.3">
      <c r="L660" s="4" t="str">
        <f>TRIM(RIGHT(SUBSTITUTE(TRIM(RIGHT(SUBSTITUTE(Candidate!B660,"/",REPT(" ",100)),100)),"\",REPT(" ",100)),100))</f>
        <v/>
      </c>
      <c r="M660" s="4" t="str">
        <f t="shared" si="20"/>
        <v/>
      </c>
      <c r="N660" s="4" t="str">
        <f t="shared" si="21"/>
        <v/>
      </c>
    </row>
    <row r="661" spans="12:14" x14ac:dyDescent="0.3">
      <c r="L661" s="4" t="str">
        <f>TRIM(RIGHT(SUBSTITUTE(TRIM(RIGHT(SUBSTITUTE(Candidate!B661,"/",REPT(" ",100)),100)),"\",REPT(" ",100)),100))</f>
        <v/>
      </c>
      <c r="M661" s="4" t="str">
        <f t="shared" si="20"/>
        <v/>
      </c>
      <c r="N661" s="4" t="str">
        <f t="shared" si="21"/>
        <v/>
      </c>
    </row>
    <row r="662" spans="12:14" x14ac:dyDescent="0.3">
      <c r="L662" s="4" t="str">
        <f>TRIM(RIGHT(SUBSTITUTE(TRIM(RIGHT(SUBSTITUTE(Candidate!B662,"/",REPT(" ",100)),100)),"\",REPT(" ",100)),100))</f>
        <v/>
      </c>
      <c r="M662" s="4" t="str">
        <f t="shared" si="20"/>
        <v/>
      </c>
      <c r="N662" s="4" t="str">
        <f t="shared" si="21"/>
        <v/>
      </c>
    </row>
    <row r="663" spans="12:14" x14ac:dyDescent="0.3">
      <c r="L663" s="4" t="str">
        <f>TRIM(RIGHT(SUBSTITUTE(TRIM(RIGHT(SUBSTITUTE(Candidate!B663,"/",REPT(" ",100)),100)),"\",REPT(" ",100)),100))</f>
        <v/>
      </c>
      <c r="M663" s="4" t="str">
        <f t="shared" si="20"/>
        <v/>
      </c>
      <c r="N663" s="4" t="str">
        <f t="shared" si="21"/>
        <v/>
      </c>
    </row>
    <row r="664" spans="12:14" x14ac:dyDescent="0.3">
      <c r="L664" s="4" t="str">
        <f>TRIM(RIGHT(SUBSTITUTE(TRIM(RIGHT(SUBSTITUTE(Candidate!B664,"/",REPT(" ",100)),100)),"\",REPT(" ",100)),100))</f>
        <v/>
      </c>
      <c r="M664" s="4" t="str">
        <f t="shared" si="20"/>
        <v/>
      </c>
      <c r="N664" s="4" t="str">
        <f t="shared" si="21"/>
        <v/>
      </c>
    </row>
    <row r="665" spans="12:14" x14ac:dyDescent="0.3">
      <c r="L665" s="4" t="str">
        <f>TRIM(RIGHT(SUBSTITUTE(TRIM(RIGHT(SUBSTITUTE(Candidate!B665,"/",REPT(" ",100)),100)),"\",REPT(" ",100)),100))</f>
        <v/>
      </c>
      <c r="M665" s="4" t="str">
        <f t="shared" si="20"/>
        <v/>
      </c>
      <c r="N665" s="4" t="str">
        <f t="shared" si="21"/>
        <v/>
      </c>
    </row>
    <row r="666" spans="12:14" x14ac:dyDescent="0.3">
      <c r="L666" s="4" t="str">
        <f>TRIM(RIGHT(SUBSTITUTE(TRIM(RIGHT(SUBSTITUTE(Candidate!B666,"/",REPT(" ",100)),100)),"\",REPT(" ",100)),100))</f>
        <v/>
      </c>
      <c r="M666" s="4" t="str">
        <f t="shared" si="20"/>
        <v/>
      </c>
      <c r="N666" s="4" t="str">
        <f t="shared" si="21"/>
        <v/>
      </c>
    </row>
    <row r="667" spans="12:14" x14ac:dyDescent="0.3">
      <c r="L667" s="4" t="str">
        <f>TRIM(RIGHT(SUBSTITUTE(TRIM(RIGHT(SUBSTITUTE(Candidate!B667,"/",REPT(" ",100)),100)),"\",REPT(" ",100)),100))</f>
        <v/>
      </c>
      <c r="M667" s="4" t="str">
        <f t="shared" si="20"/>
        <v/>
      </c>
      <c r="N667" s="4" t="str">
        <f t="shared" si="21"/>
        <v/>
      </c>
    </row>
    <row r="668" spans="12:14" x14ac:dyDescent="0.3">
      <c r="L668" s="4" t="str">
        <f>TRIM(RIGHT(SUBSTITUTE(TRIM(RIGHT(SUBSTITUTE(Candidate!B668,"/",REPT(" ",100)),100)),"\",REPT(" ",100)),100))</f>
        <v/>
      </c>
      <c r="M668" s="4" t="str">
        <f t="shared" si="20"/>
        <v/>
      </c>
      <c r="N668" s="4" t="str">
        <f t="shared" si="21"/>
        <v/>
      </c>
    </row>
    <row r="669" spans="12:14" x14ac:dyDescent="0.3">
      <c r="L669" s="4" t="str">
        <f>TRIM(RIGHT(SUBSTITUTE(TRIM(RIGHT(SUBSTITUTE(Candidate!B669,"/",REPT(" ",100)),100)),"\",REPT(" ",100)),100))</f>
        <v/>
      </c>
      <c r="M669" s="4" t="str">
        <f t="shared" si="20"/>
        <v/>
      </c>
      <c r="N669" s="4" t="str">
        <f t="shared" si="21"/>
        <v/>
      </c>
    </row>
    <row r="670" spans="12:14" x14ac:dyDescent="0.3">
      <c r="L670" s="4" t="str">
        <f>TRIM(RIGHT(SUBSTITUTE(TRIM(RIGHT(SUBSTITUTE(Candidate!B670,"/",REPT(" ",100)),100)),"\",REPT(" ",100)),100))</f>
        <v/>
      </c>
      <c r="M670" s="4" t="str">
        <f t="shared" si="20"/>
        <v/>
      </c>
      <c r="N670" s="4" t="str">
        <f t="shared" si="21"/>
        <v/>
      </c>
    </row>
    <row r="671" spans="12:14" x14ac:dyDescent="0.3">
      <c r="L671" s="4" t="str">
        <f>TRIM(RIGHT(SUBSTITUTE(TRIM(RIGHT(SUBSTITUTE(Candidate!B671,"/",REPT(" ",100)),100)),"\",REPT(" ",100)),100))</f>
        <v/>
      </c>
      <c r="M671" s="4" t="str">
        <f t="shared" si="20"/>
        <v/>
      </c>
      <c r="N671" s="4" t="str">
        <f t="shared" si="21"/>
        <v/>
      </c>
    </row>
    <row r="672" spans="12:14" x14ac:dyDescent="0.3">
      <c r="L672" s="4" t="str">
        <f>TRIM(RIGHT(SUBSTITUTE(TRIM(RIGHT(SUBSTITUTE(Candidate!B672,"/",REPT(" ",100)),100)),"\",REPT(" ",100)),100))</f>
        <v/>
      </c>
      <c r="M672" s="4" t="str">
        <f t="shared" si="20"/>
        <v/>
      </c>
      <c r="N672" s="4" t="str">
        <f t="shared" si="21"/>
        <v/>
      </c>
    </row>
    <row r="673" spans="12:14" x14ac:dyDescent="0.3">
      <c r="L673" s="4" t="str">
        <f>TRIM(RIGHT(SUBSTITUTE(TRIM(RIGHT(SUBSTITUTE(Candidate!B673,"/",REPT(" ",100)),100)),"\",REPT(" ",100)),100))</f>
        <v/>
      </c>
      <c r="M673" s="4" t="str">
        <f t="shared" si="20"/>
        <v/>
      </c>
      <c r="N673" s="4" t="str">
        <f t="shared" si="21"/>
        <v/>
      </c>
    </row>
    <row r="674" spans="12:14" x14ac:dyDescent="0.3">
      <c r="L674" s="4" t="str">
        <f>TRIM(RIGHT(SUBSTITUTE(TRIM(RIGHT(SUBSTITUTE(Candidate!B674,"/",REPT(" ",100)),100)),"\",REPT(" ",100)),100))</f>
        <v/>
      </c>
      <c r="M674" s="4" t="str">
        <f t="shared" si="20"/>
        <v/>
      </c>
      <c r="N674" s="4" t="str">
        <f t="shared" si="21"/>
        <v/>
      </c>
    </row>
    <row r="675" spans="12:14" x14ac:dyDescent="0.3">
      <c r="L675" s="4" t="str">
        <f>TRIM(RIGHT(SUBSTITUTE(TRIM(RIGHT(SUBSTITUTE(Candidate!B675,"/",REPT(" ",100)),100)),"\",REPT(" ",100)),100))</f>
        <v/>
      </c>
      <c r="M675" s="4" t="str">
        <f t="shared" si="20"/>
        <v/>
      </c>
      <c r="N675" s="4" t="str">
        <f t="shared" si="21"/>
        <v/>
      </c>
    </row>
    <row r="676" spans="12:14" x14ac:dyDescent="0.3">
      <c r="L676" s="4" t="str">
        <f>TRIM(RIGHT(SUBSTITUTE(TRIM(RIGHT(SUBSTITUTE(Candidate!B676,"/",REPT(" ",100)),100)),"\",REPT(" ",100)),100))</f>
        <v/>
      </c>
      <c r="M676" s="4" t="str">
        <f t="shared" si="20"/>
        <v/>
      </c>
      <c r="N676" s="4" t="str">
        <f t="shared" si="21"/>
        <v/>
      </c>
    </row>
    <row r="677" spans="12:14" x14ac:dyDescent="0.3">
      <c r="L677" s="4" t="str">
        <f>TRIM(RIGHT(SUBSTITUTE(TRIM(RIGHT(SUBSTITUTE(Candidate!B677,"/",REPT(" ",100)),100)),"\",REPT(" ",100)),100))</f>
        <v/>
      </c>
      <c r="M677" s="4" t="str">
        <f t="shared" si="20"/>
        <v/>
      </c>
      <c r="N677" s="4" t="str">
        <f t="shared" si="21"/>
        <v/>
      </c>
    </row>
    <row r="678" spans="12:14" x14ac:dyDescent="0.3">
      <c r="L678" s="4" t="str">
        <f>TRIM(RIGHT(SUBSTITUTE(TRIM(RIGHT(SUBSTITUTE(Candidate!B678,"/",REPT(" ",100)),100)),"\",REPT(" ",100)),100))</f>
        <v/>
      </c>
      <c r="M678" s="4" t="str">
        <f t="shared" si="20"/>
        <v/>
      </c>
      <c r="N678" s="4" t="str">
        <f t="shared" si="21"/>
        <v/>
      </c>
    </row>
    <row r="679" spans="12:14" x14ac:dyDescent="0.3">
      <c r="L679" s="4" t="str">
        <f>TRIM(RIGHT(SUBSTITUTE(TRIM(RIGHT(SUBSTITUTE(Candidate!B679,"/",REPT(" ",100)),100)),"\",REPT(" ",100)),100))</f>
        <v/>
      </c>
      <c r="M679" s="4" t="str">
        <f t="shared" si="20"/>
        <v/>
      </c>
      <c r="N679" s="4" t="str">
        <f t="shared" si="21"/>
        <v/>
      </c>
    </row>
    <row r="680" spans="12:14" x14ac:dyDescent="0.3">
      <c r="L680" s="4" t="str">
        <f>TRIM(RIGHT(SUBSTITUTE(TRIM(RIGHT(SUBSTITUTE(Candidate!B680,"/",REPT(" ",100)),100)),"\",REPT(" ",100)),100))</f>
        <v/>
      </c>
      <c r="M680" s="4" t="str">
        <f t="shared" si="20"/>
        <v/>
      </c>
      <c r="N680" s="4" t="str">
        <f t="shared" si="21"/>
        <v/>
      </c>
    </row>
    <row r="681" spans="12:14" x14ac:dyDescent="0.3">
      <c r="L681" s="4" t="str">
        <f>TRIM(RIGHT(SUBSTITUTE(TRIM(RIGHT(SUBSTITUTE(Candidate!B681,"/",REPT(" ",100)),100)),"\",REPT(" ",100)),100))</f>
        <v/>
      </c>
      <c r="M681" s="4" t="str">
        <f t="shared" si="20"/>
        <v/>
      </c>
      <c r="N681" s="4" t="str">
        <f t="shared" si="21"/>
        <v/>
      </c>
    </row>
    <row r="682" spans="12:14" x14ac:dyDescent="0.3">
      <c r="L682" s="4" t="str">
        <f>TRIM(RIGHT(SUBSTITUTE(TRIM(RIGHT(SUBSTITUTE(Candidate!B682,"/",REPT(" ",100)),100)),"\",REPT(" ",100)),100))</f>
        <v/>
      </c>
      <c r="M682" s="4" t="str">
        <f t="shared" si="20"/>
        <v/>
      </c>
      <c r="N682" s="4" t="str">
        <f t="shared" si="21"/>
        <v/>
      </c>
    </row>
    <row r="683" spans="12:14" x14ac:dyDescent="0.3">
      <c r="L683" s="4" t="str">
        <f>TRIM(RIGHT(SUBSTITUTE(TRIM(RIGHT(SUBSTITUTE(Candidate!B683,"/",REPT(" ",100)),100)),"\",REPT(" ",100)),100))</f>
        <v/>
      </c>
      <c r="M683" s="4" t="str">
        <f t="shared" si="20"/>
        <v/>
      </c>
      <c r="N683" s="4" t="str">
        <f t="shared" si="21"/>
        <v/>
      </c>
    </row>
    <row r="684" spans="12:14" x14ac:dyDescent="0.3">
      <c r="L684" s="4" t="str">
        <f>TRIM(RIGHT(SUBSTITUTE(TRIM(RIGHT(SUBSTITUTE(Candidate!B684,"/",REPT(" ",100)),100)),"\",REPT(" ",100)),100))</f>
        <v/>
      </c>
      <c r="M684" s="4" t="str">
        <f t="shared" si="20"/>
        <v/>
      </c>
      <c r="N684" s="4" t="str">
        <f t="shared" si="21"/>
        <v/>
      </c>
    </row>
    <row r="685" spans="12:14" x14ac:dyDescent="0.3">
      <c r="L685" s="4" t="str">
        <f>TRIM(RIGHT(SUBSTITUTE(TRIM(RIGHT(SUBSTITUTE(Candidate!B685,"/",REPT(" ",100)),100)),"\",REPT(" ",100)),100))</f>
        <v/>
      </c>
      <c r="M685" s="4" t="str">
        <f t="shared" si="20"/>
        <v/>
      </c>
      <c r="N685" s="4" t="str">
        <f t="shared" si="21"/>
        <v/>
      </c>
    </row>
    <row r="686" spans="12:14" x14ac:dyDescent="0.3">
      <c r="L686" s="4" t="str">
        <f>TRIM(RIGHT(SUBSTITUTE(TRIM(RIGHT(SUBSTITUTE(Candidate!B686,"/",REPT(" ",100)),100)),"\",REPT(" ",100)),100))</f>
        <v/>
      </c>
      <c r="M686" s="4" t="str">
        <f t="shared" si="20"/>
        <v/>
      </c>
      <c r="N686" s="4" t="str">
        <f t="shared" si="21"/>
        <v/>
      </c>
    </row>
    <row r="687" spans="12:14" x14ac:dyDescent="0.3">
      <c r="L687" s="4" t="str">
        <f>TRIM(RIGHT(SUBSTITUTE(TRIM(RIGHT(SUBSTITUTE(Candidate!B687,"/",REPT(" ",100)),100)),"\",REPT(" ",100)),100))</f>
        <v/>
      </c>
      <c r="M687" s="4" t="str">
        <f t="shared" si="20"/>
        <v/>
      </c>
      <c r="N687" s="4" t="str">
        <f t="shared" si="21"/>
        <v/>
      </c>
    </row>
    <row r="688" spans="12:14" x14ac:dyDescent="0.3">
      <c r="L688" s="4" t="str">
        <f>TRIM(RIGHT(SUBSTITUTE(TRIM(RIGHT(SUBSTITUTE(Candidate!B688,"/",REPT(" ",100)),100)),"\",REPT(" ",100)),100))</f>
        <v/>
      </c>
      <c r="M688" s="4" t="str">
        <f t="shared" si="20"/>
        <v/>
      </c>
      <c r="N688" s="4" t="str">
        <f t="shared" si="21"/>
        <v/>
      </c>
    </row>
    <row r="689" spans="12:14" x14ac:dyDescent="0.3">
      <c r="L689" s="4" t="str">
        <f>TRIM(RIGHT(SUBSTITUTE(TRIM(RIGHT(SUBSTITUTE(Candidate!B689,"/",REPT(" ",100)),100)),"\",REPT(" ",100)),100))</f>
        <v/>
      </c>
      <c r="M689" s="4" t="str">
        <f t="shared" si="20"/>
        <v/>
      </c>
      <c r="N689" s="4" t="str">
        <f t="shared" si="21"/>
        <v/>
      </c>
    </row>
    <row r="690" spans="12:14" x14ac:dyDescent="0.3">
      <c r="L690" s="4" t="str">
        <f>TRIM(RIGHT(SUBSTITUTE(TRIM(RIGHT(SUBSTITUTE(Candidate!B690,"/",REPT(" ",100)),100)),"\",REPT(" ",100)),100))</f>
        <v/>
      </c>
      <c r="M690" s="4" t="str">
        <f t="shared" si="20"/>
        <v/>
      </c>
      <c r="N690" s="4" t="str">
        <f t="shared" si="21"/>
        <v/>
      </c>
    </row>
    <row r="691" spans="12:14" x14ac:dyDescent="0.3">
      <c r="L691" s="4" t="str">
        <f>TRIM(RIGHT(SUBSTITUTE(TRIM(RIGHT(SUBSTITUTE(Candidate!B691,"/",REPT(" ",100)),100)),"\",REPT(" ",100)),100))</f>
        <v/>
      </c>
      <c r="M691" s="4" t="str">
        <f t="shared" si="20"/>
        <v/>
      </c>
      <c r="N691" s="4" t="str">
        <f t="shared" si="21"/>
        <v/>
      </c>
    </row>
    <row r="692" spans="12:14" x14ac:dyDescent="0.3">
      <c r="L692" s="4" t="str">
        <f>TRIM(RIGHT(SUBSTITUTE(TRIM(RIGHT(SUBSTITUTE(Candidate!B692,"/",REPT(" ",100)),100)),"\",REPT(" ",100)),100))</f>
        <v/>
      </c>
      <c r="M692" s="4" t="str">
        <f t="shared" si="20"/>
        <v/>
      </c>
      <c r="N692" s="4" t="str">
        <f t="shared" si="21"/>
        <v/>
      </c>
    </row>
    <row r="693" spans="12:14" x14ac:dyDescent="0.3">
      <c r="L693" s="4" t="str">
        <f>TRIM(RIGHT(SUBSTITUTE(TRIM(RIGHT(SUBSTITUTE(Candidate!B693,"/",REPT(" ",100)),100)),"\",REPT(" ",100)),100))</f>
        <v/>
      </c>
      <c r="M693" s="4" t="str">
        <f t="shared" si="20"/>
        <v/>
      </c>
      <c r="N693" s="4" t="str">
        <f t="shared" si="21"/>
        <v/>
      </c>
    </row>
    <row r="694" spans="12:14" x14ac:dyDescent="0.3">
      <c r="L694" s="4" t="str">
        <f>TRIM(RIGHT(SUBSTITUTE(TRIM(RIGHT(SUBSTITUTE(Candidate!B694,"/",REPT(" ",100)),100)),"\",REPT(" ",100)),100))</f>
        <v/>
      </c>
      <c r="M694" s="4" t="str">
        <f t="shared" si="20"/>
        <v/>
      </c>
      <c r="N694" s="4" t="str">
        <f t="shared" si="21"/>
        <v/>
      </c>
    </row>
    <row r="695" spans="12:14" x14ac:dyDescent="0.3">
      <c r="L695" s="4" t="str">
        <f>TRIM(RIGHT(SUBSTITUTE(TRIM(RIGHT(SUBSTITUTE(Candidate!B695,"/",REPT(" ",100)),100)),"\",REPT(" ",100)),100))</f>
        <v/>
      </c>
      <c r="M695" s="4" t="str">
        <f t="shared" si="20"/>
        <v/>
      </c>
      <c r="N695" s="4" t="str">
        <f t="shared" si="21"/>
        <v/>
      </c>
    </row>
    <row r="696" spans="12:14" x14ac:dyDescent="0.3">
      <c r="L696" s="4" t="str">
        <f>TRIM(RIGHT(SUBSTITUTE(TRIM(RIGHT(SUBSTITUTE(Candidate!B696,"/",REPT(" ",100)),100)),"\",REPT(" ",100)),100))</f>
        <v/>
      </c>
      <c r="M696" s="4" t="str">
        <f t="shared" si="20"/>
        <v/>
      </c>
      <c r="N696" s="4" t="str">
        <f t="shared" si="21"/>
        <v/>
      </c>
    </row>
    <row r="697" spans="12:14" x14ac:dyDescent="0.3">
      <c r="L697" s="4" t="str">
        <f>TRIM(RIGHT(SUBSTITUTE(TRIM(RIGHT(SUBSTITUTE(Candidate!B697,"/",REPT(" ",100)),100)),"\",REPT(" ",100)),100))</f>
        <v/>
      </c>
      <c r="M697" s="4" t="str">
        <f t="shared" si="20"/>
        <v/>
      </c>
      <c r="N697" s="4" t="str">
        <f t="shared" si="21"/>
        <v/>
      </c>
    </row>
    <row r="698" spans="12:14" x14ac:dyDescent="0.3">
      <c r="L698" s="4" t="str">
        <f>TRIM(RIGHT(SUBSTITUTE(TRIM(RIGHT(SUBSTITUTE(Candidate!B698,"/",REPT(" ",100)),100)),"\",REPT(" ",100)),100))</f>
        <v/>
      </c>
      <c r="M698" s="4" t="str">
        <f t="shared" si="20"/>
        <v/>
      </c>
      <c r="N698" s="4" t="str">
        <f t="shared" si="21"/>
        <v/>
      </c>
    </row>
    <row r="699" spans="12:14" x14ac:dyDescent="0.3">
      <c r="L699" s="4" t="str">
        <f>TRIM(RIGHT(SUBSTITUTE(TRIM(RIGHT(SUBSTITUTE(Candidate!B699,"/",REPT(" ",100)),100)),"\",REPT(" ",100)),100))</f>
        <v/>
      </c>
      <c r="M699" s="4" t="str">
        <f t="shared" si="20"/>
        <v/>
      </c>
      <c r="N699" s="4" t="str">
        <f t="shared" si="21"/>
        <v/>
      </c>
    </row>
    <row r="700" spans="12:14" x14ac:dyDescent="0.3">
      <c r="L700" s="4" t="str">
        <f>TRIM(RIGHT(SUBSTITUTE(TRIM(RIGHT(SUBSTITUTE(Candidate!B700,"/",REPT(" ",100)),100)),"\",REPT(" ",100)),100))</f>
        <v/>
      </c>
      <c r="M700" s="4" t="str">
        <f t="shared" si="20"/>
        <v/>
      </c>
      <c r="N700" s="4" t="str">
        <f t="shared" si="21"/>
        <v/>
      </c>
    </row>
    <row r="701" spans="12:14" x14ac:dyDescent="0.3">
      <c r="N701" t="str">
        <f>IF(LEFT(RIGHT(Candidate!CN440,2),1)&lt;&gt;"/",RIGHT(Candidate!CN440,6),INDEX(CandidateFileArray,MATCH(RIGHT(Candidate!CN440,8),CandidateFileList,0),2))</f>
        <v/>
      </c>
    </row>
    <row r="702" spans="12:14" x14ac:dyDescent="0.3">
      <c r="N702" t="str">
        <f>IF(LEFT(RIGHT(Candidate!CN441,2),1)&lt;&gt;"/",RIGHT(Candidate!CN441,6),INDEX(CandidateFileArray,MATCH(RIGHT(Candidate!CN441,8),CandidateFileList,0),2))</f>
        <v/>
      </c>
    </row>
    <row r="703" spans="12:14" x14ac:dyDescent="0.3">
      <c r="N703" t="str">
        <f>IF(LEFT(RIGHT(Candidate!CN442,2),1)&lt;&gt;"/",RIGHT(Candidate!CN442,6),INDEX(CandidateFileArray,MATCH(RIGHT(Candidate!CN442,8),CandidateFileList,0),2))</f>
        <v/>
      </c>
    </row>
    <row r="704" spans="12:14" x14ac:dyDescent="0.3">
      <c r="N704" t="str">
        <f>IF(LEFT(RIGHT(Candidate!CN443,2),1)&lt;&gt;"/",RIGHT(Candidate!CN443,6),INDEX(CandidateFileArray,MATCH(RIGHT(Candidate!CN443,8),CandidateFileList,0),2))</f>
        <v/>
      </c>
    </row>
    <row r="705" spans="14:14" x14ac:dyDescent="0.3">
      <c r="N705" t="str">
        <f>IF(LEFT(RIGHT(Candidate!CN444,2),1)&lt;&gt;"/",RIGHT(Candidate!CN444,6),INDEX(CandidateFileArray,MATCH(RIGHT(Candidate!CN444,8),CandidateFileList,0),2))</f>
        <v/>
      </c>
    </row>
    <row r="706" spans="14:14" x14ac:dyDescent="0.3">
      <c r="N706" t="str">
        <f>IF(LEFT(RIGHT(Candidate!CN445,2),1)&lt;&gt;"/",RIGHT(Candidate!CN445,6),INDEX(CandidateFileArray,MATCH(RIGHT(Candidate!CN445,8),CandidateFileList,0),2))</f>
        <v/>
      </c>
    </row>
    <row r="707" spans="14:14" x14ac:dyDescent="0.3">
      <c r="N707" t="str">
        <f>IF(LEFT(RIGHT(Candidate!CN446,2),1)&lt;&gt;"/",RIGHT(Candidate!CN446,6),INDEX(CandidateFileArray,MATCH(RIGHT(Candidate!CN446,8),CandidateFileList,0),2))</f>
        <v/>
      </c>
    </row>
    <row r="708" spans="14:14" x14ac:dyDescent="0.3">
      <c r="N708" t="str">
        <f>IF(LEFT(RIGHT(Candidate!CN447,2),1)&lt;&gt;"/",RIGHT(Candidate!CN447,6),INDEX(CandidateFileArray,MATCH(RIGHT(Candidate!CN447,8),CandidateFileList,0),2))</f>
        <v/>
      </c>
    </row>
    <row r="709" spans="14:14" x14ac:dyDescent="0.3">
      <c r="N709" t="str">
        <f>IF(LEFT(RIGHT(Candidate!CN448,2),1)&lt;&gt;"/",RIGHT(Candidate!CN448,6),INDEX(CandidateFileArray,MATCH(RIGHT(Candidate!CN448,8),CandidateFileList,0),2))</f>
        <v/>
      </c>
    </row>
    <row r="710" spans="14:14" x14ac:dyDescent="0.3">
      <c r="N710" t="str">
        <f>IF(LEFT(RIGHT(Candidate!CN449,2),1)&lt;&gt;"/",RIGHT(Candidate!CN449,6),INDEX(CandidateFileArray,MATCH(RIGHT(Candidate!CN449,8),CandidateFileList,0),2))</f>
        <v/>
      </c>
    </row>
    <row r="711" spans="14:14" x14ac:dyDescent="0.3">
      <c r="N711" t="str">
        <f>IF(LEFT(RIGHT(Candidate!CN450,2),1)&lt;&gt;"/",RIGHT(Candidate!CN450,6),INDEX(CandidateFileArray,MATCH(RIGHT(Candidate!CN450,8),CandidateFileList,0),2))</f>
        <v/>
      </c>
    </row>
    <row r="712" spans="14:14" x14ac:dyDescent="0.3">
      <c r="N712" t="str">
        <f>IF(LEFT(RIGHT(Candidate!CN451,2),1)&lt;&gt;"/",RIGHT(Candidate!CN451,6),INDEX(CandidateFileArray,MATCH(RIGHT(Candidate!CN451,8),CandidateFileList,0),2))</f>
        <v/>
      </c>
    </row>
    <row r="713" spans="14:14" x14ac:dyDescent="0.3">
      <c r="N713" t="str">
        <f>IF(LEFT(RIGHT(Candidate!CN452,2),1)&lt;&gt;"/",RIGHT(Candidate!CN452,6),INDEX(CandidateFileArray,MATCH(RIGHT(Candidate!CN452,8),CandidateFileList,0),2))</f>
        <v/>
      </c>
    </row>
    <row r="714" spans="14:14" x14ac:dyDescent="0.3">
      <c r="N714" t="str">
        <f>IF(LEFT(RIGHT(Candidate!CN453,2),1)&lt;&gt;"/",RIGHT(Candidate!CN453,6),INDEX(CandidateFileArray,MATCH(RIGHT(Candidate!CN453,8),CandidateFileList,0),2))</f>
        <v/>
      </c>
    </row>
    <row r="715" spans="14:14" x14ac:dyDescent="0.3">
      <c r="N715" t="str">
        <f>IF(LEFT(RIGHT(Candidate!CN454,2),1)&lt;&gt;"/",RIGHT(Candidate!CN454,6),INDEX(CandidateFileArray,MATCH(RIGHT(Candidate!CN454,8),CandidateFileList,0),2))</f>
        <v/>
      </c>
    </row>
    <row r="716" spans="14:14" x14ac:dyDescent="0.3">
      <c r="N716" t="str">
        <f>IF(LEFT(RIGHT(Candidate!CN455,2),1)&lt;&gt;"/",RIGHT(Candidate!CN455,6),INDEX(CandidateFileArray,MATCH(RIGHT(Candidate!CN455,8),CandidateFileList,0),2))</f>
        <v/>
      </c>
    </row>
    <row r="717" spans="14:14" x14ac:dyDescent="0.3">
      <c r="N717" t="str">
        <f>IF(LEFT(RIGHT(Candidate!CN456,2),1)&lt;&gt;"/",RIGHT(Candidate!CN456,6),INDEX(CandidateFileArray,MATCH(RIGHT(Candidate!CN456,8),CandidateFileList,0),2))</f>
        <v/>
      </c>
    </row>
    <row r="718" spans="14:14" x14ac:dyDescent="0.3">
      <c r="N718" t="str">
        <f>IF(LEFT(RIGHT(Candidate!CN457,2),1)&lt;&gt;"/",RIGHT(Candidate!CN457,6),INDEX(CandidateFileArray,MATCH(RIGHT(Candidate!CN457,8),CandidateFileList,0),2))</f>
        <v/>
      </c>
    </row>
    <row r="719" spans="14:14" x14ac:dyDescent="0.3">
      <c r="N719" t="str">
        <f>IF(LEFT(RIGHT(Candidate!CN458,2),1)&lt;&gt;"/",RIGHT(Candidate!CN458,6),INDEX(CandidateFileArray,MATCH(RIGHT(Candidate!CN458,8),CandidateFileList,0),2))</f>
        <v/>
      </c>
    </row>
    <row r="720" spans="14:14" x14ac:dyDescent="0.3">
      <c r="N720" t="str">
        <f>IF(LEFT(RIGHT(Candidate!CN459,2),1)&lt;&gt;"/",RIGHT(Candidate!CN459,6),INDEX(CandidateFileArray,MATCH(RIGHT(Candidate!CN459,8),CandidateFileList,0),2))</f>
        <v/>
      </c>
    </row>
    <row r="721" spans="14:14" x14ac:dyDescent="0.3">
      <c r="N721" t="str">
        <f>IF(LEFT(RIGHT(Candidate!CN460,2),1)&lt;&gt;"/",RIGHT(Candidate!CN460,6),INDEX(CandidateFileArray,MATCH(RIGHT(Candidate!CN460,8),CandidateFileList,0),2))</f>
        <v/>
      </c>
    </row>
    <row r="722" spans="14:14" x14ac:dyDescent="0.3">
      <c r="N722" t="str">
        <f>IF(LEFT(RIGHT(Candidate!CN461,2),1)&lt;&gt;"/",RIGHT(Candidate!CN461,6),INDEX(CandidateFileArray,MATCH(RIGHT(Candidate!CN461,8),CandidateFileList,0),2))</f>
        <v/>
      </c>
    </row>
    <row r="723" spans="14:14" x14ac:dyDescent="0.3">
      <c r="N723" t="str">
        <f>IF(LEFT(RIGHT(Candidate!CN462,2),1)&lt;&gt;"/",RIGHT(Candidate!CN462,6),INDEX(CandidateFileArray,MATCH(RIGHT(Candidate!CN462,8),CandidateFileList,0),2))</f>
        <v/>
      </c>
    </row>
    <row r="724" spans="14:14" x14ac:dyDescent="0.3">
      <c r="N724" t="str">
        <f>IF(LEFT(RIGHT(Candidate!CN463,2),1)&lt;&gt;"/",RIGHT(Candidate!CN463,6),INDEX(CandidateFileArray,MATCH(RIGHT(Candidate!CN463,8),CandidateFileList,0),2))</f>
        <v/>
      </c>
    </row>
    <row r="725" spans="14:14" x14ac:dyDescent="0.3">
      <c r="N725" t="str">
        <f>IF(LEFT(RIGHT(Candidate!CN464,2),1)&lt;&gt;"/",RIGHT(Candidate!CN464,6),INDEX(CandidateFileArray,MATCH(RIGHT(Candidate!CN464,8),CandidateFileList,0),2))</f>
        <v/>
      </c>
    </row>
    <row r="726" spans="14:14" x14ac:dyDescent="0.3">
      <c r="N726" t="str">
        <f>IF(LEFT(RIGHT(Candidate!CN465,2),1)&lt;&gt;"/",RIGHT(Candidate!CN465,6),INDEX(CandidateFileArray,MATCH(RIGHT(Candidate!CN465,8),CandidateFileList,0),2))</f>
        <v/>
      </c>
    </row>
    <row r="727" spans="14:14" x14ac:dyDescent="0.3">
      <c r="N727" t="str">
        <f>IF(LEFT(RIGHT(Candidate!CN466,2),1)&lt;&gt;"/",RIGHT(Candidate!CN466,6),INDEX(CandidateFileArray,MATCH(RIGHT(Candidate!CN466,8),CandidateFileList,0),2))</f>
        <v/>
      </c>
    </row>
    <row r="728" spans="14:14" x14ac:dyDescent="0.3">
      <c r="N728" t="str">
        <f>IF(LEFT(RIGHT(Candidate!CN467,2),1)&lt;&gt;"/",RIGHT(Candidate!CN467,6),INDEX(CandidateFileArray,MATCH(RIGHT(Candidate!CN467,8),CandidateFileList,0),2))</f>
        <v/>
      </c>
    </row>
    <row r="729" spans="14:14" x14ac:dyDescent="0.3">
      <c r="N729" t="str">
        <f>IF(LEFT(RIGHT(Candidate!CN468,2),1)&lt;&gt;"/",RIGHT(Candidate!CN468,6),INDEX(CandidateFileArray,MATCH(RIGHT(Candidate!CN468,8),CandidateFileList,0),2))</f>
        <v/>
      </c>
    </row>
    <row r="730" spans="14:14" x14ac:dyDescent="0.3">
      <c r="N730" t="str">
        <f>IF(LEFT(RIGHT(Candidate!CN469,2),1)&lt;&gt;"/",RIGHT(Candidate!CN469,6),INDEX(CandidateFileArray,MATCH(RIGHT(Candidate!CN469,8),CandidateFileList,0),2))</f>
        <v/>
      </c>
    </row>
    <row r="731" spans="14:14" x14ac:dyDescent="0.3">
      <c r="N731" t="str">
        <f>IF(LEFT(RIGHT(Candidate!CN470,2),1)&lt;&gt;"/",RIGHT(Candidate!CN470,6),INDEX(CandidateFileArray,MATCH(RIGHT(Candidate!CN470,8),CandidateFileList,0),2))</f>
        <v/>
      </c>
    </row>
    <row r="732" spans="14:14" x14ac:dyDescent="0.3">
      <c r="N732" t="str">
        <f>IF(LEFT(RIGHT(Candidate!CN471,2),1)&lt;&gt;"/",RIGHT(Candidate!CN471,6),INDEX(CandidateFileArray,MATCH(RIGHT(Candidate!CN471,8),CandidateFileList,0),2))</f>
        <v/>
      </c>
    </row>
    <row r="733" spans="14:14" x14ac:dyDescent="0.3">
      <c r="N733" t="str">
        <f>IF(LEFT(RIGHT(Candidate!CN472,2),1)&lt;&gt;"/",RIGHT(Candidate!CN472,6),INDEX(CandidateFileArray,MATCH(RIGHT(Candidate!CN472,8),CandidateFileList,0),2))</f>
        <v/>
      </c>
    </row>
    <row r="734" spans="14:14" x14ac:dyDescent="0.3">
      <c r="N734" t="str">
        <f>IF(LEFT(RIGHT(Candidate!CN473,2),1)&lt;&gt;"/",RIGHT(Candidate!CN473,6),INDEX(CandidateFileArray,MATCH(RIGHT(Candidate!CN473,8),CandidateFileList,0),2))</f>
        <v/>
      </c>
    </row>
    <row r="735" spans="14:14" x14ac:dyDescent="0.3">
      <c r="N735" t="str">
        <f>IF(LEFT(RIGHT(Candidate!CN474,2),1)&lt;&gt;"/",RIGHT(Candidate!CN474,6),INDEX(CandidateFileArray,MATCH(RIGHT(Candidate!CN474,8),CandidateFileList,0),2))</f>
        <v/>
      </c>
    </row>
    <row r="736" spans="14:14" x14ac:dyDescent="0.3">
      <c r="N736" t="str">
        <f>IF(LEFT(RIGHT(Candidate!CN475,2),1)&lt;&gt;"/",RIGHT(Candidate!CN475,6),INDEX(CandidateFileArray,MATCH(RIGHT(Candidate!CN475,8),CandidateFileList,0),2))</f>
        <v/>
      </c>
    </row>
    <row r="737" spans="14:14" x14ac:dyDescent="0.3">
      <c r="N737" t="str">
        <f>IF(LEFT(RIGHT(Candidate!CN476,2),1)&lt;&gt;"/",RIGHT(Candidate!CN476,6),INDEX(CandidateFileArray,MATCH(RIGHT(Candidate!CN476,8),CandidateFileList,0),2))</f>
        <v/>
      </c>
    </row>
    <row r="738" spans="14:14" x14ac:dyDescent="0.3">
      <c r="N738" t="str">
        <f>IF(LEFT(RIGHT(Candidate!CN477,2),1)&lt;&gt;"/",RIGHT(Candidate!CN477,6),INDEX(CandidateFileArray,MATCH(RIGHT(Candidate!CN477,8),CandidateFileList,0),2))</f>
        <v/>
      </c>
    </row>
    <row r="739" spans="14:14" x14ac:dyDescent="0.3">
      <c r="N739" t="str">
        <f>IF(LEFT(RIGHT(Candidate!CN478,2),1)&lt;&gt;"/",RIGHT(Candidate!CN478,6),INDEX(CandidateFileArray,MATCH(RIGHT(Candidate!CN478,8),CandidateFileList,0),2))</f>
        <v/>
      </c>
    </row>
    <row r="740" spans="14:14" x14ac:dyDescent="0.3">
      <c r="N740" t="str">
        <f>IF(LEFT(RIGHT(Candidate!CN479,2),1)&lt;&gt;"/",RIGHT(Candidate!CN479,6),INDEX(CandidateFileArray,MATCH(RIGHT(Candidate!CN479,8),CandidateFileList,0),2))</f>
        <v/>
      </c>
    </row>
    <row r="741" spans="14:14" x14ac:dyDescent="0.3">
      <c r="N741" t="str">
        <f>IF(LEFT(RIGHT(Candidate!CN480,2),1)&lt;&gt;"/",RIGHT(Candidate!CN480,6),INDEX(CandidateFileArray,MATCH(RIGHT(Candidate!CN480,8),CandidateFileList,0),2))</f>
        <v/>
      </c>
    </row>
    <row r="742" spans="14:14" x14ac:dyDescent="0.3">
      <c r="N742" t="str">
        <f>IF(LEFT(RIGHT(Candidate!CN481,2),1)&lt;&gt;"/",RIGHT(Candidate!CN481,6),INDEX(CandidateFileArray,MATCH(RIGHT(Candidate!CN481,8),CandidateFileList,0),2))</f>
        <v/>
      </c>
    </row>
    <row r="743" spans="14:14" x14ac:dyDescent="0.3">
      <c r="N743" t="str">
        <f>IF(LEFT(RIGHT(Candidate!CN482,2),1)&lt;&gt;"/",RIGHT(Candidate!CN482,6),INDEX(CandidateFileArray,MATCH(RIGHT(Candidate!CN482,8),CandidateFileList,0),2))</f>
        <v/>
      </c>
    </row>
    <row r="744" spans="14:14" x14ac:dyDescent="0.3">
      <c r="N744" t="str">
        <f>IF(LEFT(RIGHT(Candidate!CN483,2),1)&lt;&gt;"/",RIGHT(Candidate!CN483,6),INDEX(CandidateFileArray,MATCH(RIGHT(Candidate!CN483,8),CandidateFileList,0),2))</f>
        <v/>
      </c>
    </row>
    <row r="745" spans="14:14" x14ac:dyDescent="0.3">
      <c r="N745" t="str">
        <f>IF(LEFT(RIGHT(Candidate!CN484,2),1)&lt;&gt;"/",RIGHT(Candidate!CN484,6),INDEX(CandidateFileArray,MATCH(RIGHT(Candidate!CN484,8),CandidateFileList,0),2))</f>
        <v/>
      </c>
    </row>
    <row r="746" spans="14:14" x14ac:dyDescent="0.3">
      <c r="N746" t="str">
        <f>IF(LEFT(RIGHT(Candidate!CN485,2),1)&lt;&gt;"/",RIGHT(Candidate!CN485,6),INDEX(CandidateFileArray,MATCH(RIGHT(Candidate!CN485,8),CandidateFileList,0),2))</f>
        <v/>
      </c>
    </row>
    <row r="747" spans="14:14" x14ac:dyDescent="0.3">
      <c r="N747" t="str">
        <f>IF(LEFT(RIGHT(Candidate!CN486,2),1)&lt;&gt;"/",RIGHT(Candidate!CN486,6),INDEX(CandidateFileArray,MATCH(RIGHT(Candidate!CN486,8),CandidateFileList,0),2))</f>
        <v/>
      </c>
    </row>
    <row r="748" spans="14:14" x14ac:dyDescent="0.3">
      <c r="N748" t="str">
        <f>IF(LEFT(RIGHT(Candidate!CN487,2),1)&lt;&gt;"/",RIGHT(Candidate!CN487,6),INDEX(CandidateFileArray,MATCH(RIGHT(Candidate!CN487,8),CandidateFileList,0),2))</f>
        <v/>
      </c>
    </row>
    <row r="749" spans="14:14" x14ac:dyDescent="0.3">
      <c r="N749" t="str">
        <f>IF(LEFT(RIGHT(Candidate!CN488,2),1)&lt;&gt;"/",RIGHT(Candidate!CN488,6),INDEX(CandidateFileArray,MATCH(RIGHT(Candidate!CN488,8),CandidateFileList,0),2))</f>
        <v/>
      </c>
    </row>
    <row r="750" spans="14:14" x14ac:dyDescent="0.3">
      <c r="N750" t="str">
        <f>IF(LEFT(RIGHT(Candidate!CN489,2),1)&lt;&gt;"/",RIGHT(Candidate!CN489,6),INDEX(CandidateFileArray,MATCH(RIGHT(Candidate!CN489,8),CandidateFileList,0),2))</f>
        <v/>
      </c>
    </row>
    <row r="751" spans="14:14" x14ac:dyDescent="0.3">
      <c r="N751" t="str">
        <f>IF(LEFT(RIGHT(Candidate!CN490,2),1)&lt;&gt;"/",RIGHT(Candidate!CN490,6),INDEX(CandidateFileArray,MATCH(RIGHT(Candidate!CN490,8),CandidateFileList,0),2))</f>
        <v/>
      </c>
    </row>
    <row r="752" spans="14:14" x14ac:dyDescent="0.3">
      <c r="N752" t="str">
        <f>IF(LEFT(RIGHT(Candidate!CN491,2),1)&lt;&gt;"/",RIGHT(Candidate!CN491,6),INDEX(CandidateFileArray,MATCH(RIGHT(Candidate!CN491,8),CandidateFileList,0),2))</f>
        <v/>
      </c>
    </row>
    <row r="753" spans="14:14" x14ac:dyDescent="0.3">
      <c r="N753" t="str">
        <f>IF(LEFT(RIGHT(Candidate!CN492,2),1)&lt;&gt;"/",RIGHT(Candidate!CN492,6),INDEX(CandidateFileArray,MATCH(RIGHT(Candidate!CN492,8),CandidateFileList,0),2))</f>
        <v/>
      </c>
    </row>
    <row r="754" spans="14:14" x14ac:dyDescent="0.3">
      <c r="N754" t="str">
        <f>IF(LEFT(RIGHT(Candidate!CN493,2),1)&lt;&gt;"/",RIGHT(Candidate!CN493,6),INDEX(CandidateFileArray,MATCH(RIGHT(Candidate!CN493,8),CandidateFileList,0),2))</f>
        <v/>
      </c>
    </row>
    <row r="755" spans="14:14" x14ac:dyDescent="0.3">
      <c r="N755" t="str">
        <f>IF(LEFT(RIGHT(Candidate!CN494,2),1)&lt;&gt;"/",RIGHT(Candidate!CN494,6),INDEX(CandidateFileArray,MATCH(RIGHT(Candidate!CN494,8),CandidateFileList,0),2))</f>
        <v/>
      </c>
    </row>
    <row r="756" spans="14:14" x14ac:dyDescent="0.3">
      <c r="N756" t="str">
        <f>IF(LEFT(RIGHT(Candidate!CN495,2),1)&lt;&gt;"/",RIGHT(Candidate!CN495,6),INDEX(CandidateFileArray,MATCH(RIGHT(Candidate!CN495,8),CandidateFileList,0),2))</f>
        <v/>
      </c>
    </row>
    <row r="757" spans="14:14" x14ac:dyDescent="0.3">
      <c r="N757" t="str">
        <f>IF(LEFT(RIGHT(Candidate!CN496,2),1)&lt;&gt;"/",RIGHT(Candidate!CN496,6),INDEX(CandidateFileArray,MATCH(RIGHT(Candidate!CN496,8),CandidateFileList,0),2))</f>
        <v/>
      </c>
    </row>
    <row r="758" spans="14:14" x14ac:dyDescent="0.3">
      <c r="N758" t="str">
        <f>IF(LEFT(RIGHT(Candidate!CN497,2),1)&lt;&gt;"/",RIGHT(Candidate!CN497,6),INDEX(CandidateFileArray,MATCH(RIGHT(Candidate!CN497,8),CandidateFileList,0),2))</f>
        <v/>
      </c>
    </row>
    <row r="759" spans="14:14" x14ac:dyDescent="0.3">
      <c r="N759" t="str">
        <f>IF(LEFT(RIGHT(Candidate!CN498,2),1)&lt;&gt;"/",RIGHT(Candidate!CN498,6),INDEX(CandidateFileArray,MATCH(RIGHT(Candidate!CN498,8),CandidateFileList,0),2))</f>
        <v/>
      </c>
    </row>
    <row r="760" spans="14:14" x14ac:dyDescent="0.3">
      <c r="N760" t="str">
        <f>IF(LEFT(RIGHT(Candidate!CN499,2),1)&lt;&gt;"/",RIGHT(Candidate!CN499,6),INDEX(CandidateFileArray,MATCH(RIGHT(Candidate!CN499,8),CandidateFileList,0),2))</f>
        <v/>
      </c>
    </row>
    <row r="761" spans="14:14" x14ac:dyDescent="0.3">
      <c r="N761" t="str">
        <f>IF(LEFT(RIGHT(Candidate!CN500,2),1)&lt;&gt;"/",RIGHT(Candidate!CN500,6),INDEX(CandidateFileArray,MATCH(RIGHT(Candidate!CN500,8),CandidateFileList,0),2))</f>
        <v/>
      </c>
    </row>
    <row r="762" spans="14:14" x14ac:dyDescent="0.3">
      <c r="N762" t="str">
        <f>IF(LEFT(RIGHT(Candidate!CN501,2),1)&lt;&gt;"/",RIGHT(Candidate!CN501,6),INDEX(CandidateFileArray,MATCH(RIGHT(Candidate!CN501,8),CandidateFileList,0),2))</f>
        <v/>
      </c>
    </row>
    <row r="763" spans="14:14" x14ac:dyDescent="0.3">
      <c r="N763" t="str">
        <f>IF(LEFT(RIGHT(Candidate!CN502,2),1)&lt;&gt;"/",RIGHT(Candidate!CN502,6),INDEX(CandidateFileArray,MATCH(RIGHT(Candidate!CN502,8),CandidateFileList,0),2))</f>
        <v/>
      </c>
    </row>
    <row r="764" spans="14:14" x14ac:dyDescent="0.3">
      <c r="N764" t="str">
        <f>IF(LEFT(RIGHT(Candidate!CN503,2),1)&lt;&gt;"/",RIGHT(Candidate!CN503,6),INDEX(CandidateFileArray,MATCH(RIGHT(Candidate!CN503,8),CandidateFileList,0),2))</f>
        <v/>
      </c>
    </row>
    <row r="765" spans="14:14" x14ac:dyDescent="0.3">
      <c r="N765" t="str">
        <f>IF(LEFT(RIGHT(Candidate!CN504,2),1)&lt;&gt;"/",RIGHT(Candidate!CN504,6),INDEX(CandidateFileArray,MATCH(RIGHT(Candidate!CN504,8),CandidateFileList,0),2))</f>
        <v/>
      </c>
    </row>
    <row r="766" spans="14:14" x14ac:dyDescent="0.3">
      <c r="N766" t="str">
        <f>IF(LEFT(RIGHT(Candidate!CN505,2),1)&lt;&gt;"/",RIGHT(Candidate!CN505,6),INDEX(CandidateFileArray,MATCH(RIGHT(Candidate!CN505,8),CandidateFileList,0),2))</f>
        <v/>
      </c>
    </row>
    <row r="767" spans="14:14" x14ac:dyDescent="0.3">
      <c r="N767" t="str">
        <f>IF(LEFT(RIGHT(Candidate!CN506,2),1)&lt;&gt;"/",RIGHT(Candidate!CN506,6),INDEX(CandidateFileArray,MATCH(RIGHT(Candidate!CN506,8),CandidateFileList,0),2))</f>
        <v/>
      </c>
    </row>
    <row r="768" spans="14:14" x14ac:dyDescent="0.3">
      <c r="N768" t="str">
        <f>IF(LEFT(RIGHT(Candidate!CN507,2),1)&lt;&gt;"/",RIGHT(Candidate!CN507,6),INDEX(CandidateFileArray,MATCH(RIGHT(Candidate!CN507,8),CandidateFileList,0),2))</f>
        <v/>
      </c>
    </row>
    <row r="769" spans="14:14" x14ac:dyDescent="0.3">
      <c r="N769" t="str">
        <f>IF(LEFT(RIGHT(Candidate!CN508,2),1)&lt;&gt;"/",RIGHT(Candidate!CN508,6),INDEX(CandidateFileArray,MATCH(RIGHT(Candidate!CN508,8),CandidateFileList,0),2))</f>
        <v/>
      </c>
    </row>
    <row r="770" spans="14:14" x14ac:dyDescent="0.3">
      <c r="N770" t="str">
        <f>IF(LEFT(RIGHT(Candidate!CN509,2),1)&lt;&gt;"/",RIGHT(Candidate!CN509,6),INDEX(CandidateFileArray,MATCH(RIGHT(Candidate!CN509,8),CandidateFileList,0),2))</f>
        <v/>
      </c>
    </row>
    <row r="771" spans="14:14" x14ac:dyDescent="0.3">
      <c r="N771" t="str">
        <f>IF(LEFT(RIGHT(Candidate!CN510,2),1)&lt;&gt;"/",RIGHT(Candidate!CN510,6),INDEX(CandidateFileArray,MATCH(RIGHT(Candidate!CN510,8),CandidateFileList,0),2))</f>
        <v/>
      </c>
    </row>
    <row r="772" spans="14:14" x14ac:dyDescent="0.3">
      <c r="N772" t="str">
        <f>IF(LEFT(RIGHT(Candidate!CN511,2),1)&lt;&gt;"/",RIGHT(Candidate!CN511,6),INDEX(CandidateFileArray,MATCH(RIGHT(Candidate!CN511,8),CandidateFileList,0),2))</f>
        <v/>
      </c>
    </row>
    <row r="773" spans="14:14" x14ac:dyDescent="0.3">
      <c r="N773" t="str">
        <f>IF(LEFT(RIGHT(Candidate!CN512,2),1)&lt;&gt;"/",RIGHT(Candidate!CN512,6),INDEX(CandidateFileArray,MATCH(RIGHT(Candidate!CN512,8),CandidateFileList,0),2))</f>
        <v/>
      </c>
    </row>
    <row r="774" spans="14:14" x14ac:dyDescent="0.3">
      <c r="N774" t="str">
        <f>IF(LEFT(RIGHT(Candidate!CN513,2),1)&lt;&gt;"/",RIGHT(Candidate!CN513,6),INDEX(CandidateFileArray,MATCH(RIGHT(Candidate!CN513,8),CandidateFileList,0),2))</f>
        <v/>
      </c>
    </row>
    <row r="775" spans="14:14" x14ac:dyDescent="0.3">
      <c r="N775" t="str">
        <f>IF(LEFT(RIGHT(Candidate!CN514,2),1)&lt;&gt;"/",RIGHT(Candidate!CN514,6),INDEX(CandidateFileArray,MATCH(RIGHT(Candidate!CN514,8),CandidateFileList,0),2))</f>
        <v/>
      </c>
    </row>
    <row r="776" spans="14:14" x14ac:dyDescent="0.3">
      <c r="N776" t="str">
        <f>IF(LEFT(RIGHT(Candidate!CN515,2),1)&lt;&gt;"/",RIGHT(Candidate!CN515,6),INDEX(CandidateFileArray,MATCH(RIGHT(Candidate!CN515,8),CandidateFileList,0),2))</f>
        <v/>
      </c>
    </row>
    <row r="777" spans="14:14" x14ac:dyDescent="0.3">
      <c r="N777" t="str">
        <f>IF(LEFT(RIGHT(Candidate!CN516,2),1)&lt;&gt;"/",RIGHT(Candidate!CN516,6),INDEX(CandidateFileArray,MATCH(RIGHT(Candidate!CN516,8),CandidateFileList,0),2))</f>
        <v/>
      </c>
    </row>
    <row r="778" spans="14:14" x14ac:dyDescent="0.3">
      <c r="N778" t="str">
        <f>IF(LEFT(RIGHT(Candidate!CN517,2),1)&lt;&gt;"/",RIGHT(Candidate!CN517,6),INDEX(CandidateFileArray,MATCH(RIGHT(Candidate!CN517,8),CandidateFileList,0),2))</f>
        <v/>
      </c>
    </row>
    <row r="779" spans="14:14" x14ac:dyDescent="0.3">
      <c r="N779" t="str">
        <f>IF(LEFT(RIGHT(Candidate!CN518,2),1)&lt;&gt;"/",RIGHT(Candidate!CN518,6),INDEX(CandidateFileArray,MATCH(RIGHT(Candidate!CN518,8),CandidateFileList,0),2))</f>
        <v/>
      </c>
    </row>
    <row r="780" spans="14:14" x14ac:dyDescent="0.3">
      <c r="N780" t="str">
        <f>IF(LEFT(RIGHT(Candidate!CN519,2),1)&lt;&gt;"/",RIGHT(Candidate!CN519,6),INDEX(CandidateFileArray,MATCH(RIGHT(Candidate!CN519,8),CandidateFileList,0),2))</f>
        <v/>
      </c>
    </row>
    <row r="781" spans="14:14" x14ac:dyDescent="0.3">
      <c r="N781" t="str">
        <f>IF(LEFT(RIGHT(Candidate!CN520,2),1)&lt;&gt;"/",RIGHT(Candidate!CN520,6),INDEX(CandidateFileArray,MATCH(RIGHT(Candidate!CN520,8),CandidateFileList,0),2))</f>
        <v/>
      </c>
    </row>
    <row r="782" spans="14:14" x14ac:dyDescent="0.3">
      <c r="N782" t="str">
        <f>IF(LEFT(RIGHT(Candidate!CN521,2),1)&lt;&gt;"/",RIGHT(Candidate!CN521,6),INDEX(CandidateFileArray,MATCH(RIGHT(Candidate!CN521,8),CandidateFileList,0),2))</f>
        <v/>
      </c>
    </row>
    <row r="783" spans="14:14" x14ac:dyDescent="0.3">
      <c r="N783" t="str">
        <f>IF(LEFT(RIGHT(Candidate!CN522,2),1)&lt;&gt;"/",RIGHT(Candidate!CN522,6),INDEX(CandidateFileArray,MATCH(RIGHT(Candidate!CN522,8),CandidateFileList,0),2))</f>
        <v/>
      </c>
    </row>
    <row r="784" spans="14:14" x14ac:dyDescent="0.3">
      <c r="N784" t="str">
        <f>IF(LEFT(RIGHT(Candidate!CN523,2),1)&lt;&gt;"/",RIGHT(Candidate!CN523,6),INDEX(CandidateFileArray,MATCH(RIGHT(Candidate!CN523,8),CandidateFileList,0),2))</f>
        <v/>
      </c>
    </row>
    <row r="785" spans="14:14" x14ac:dyDescent="0.3">
      <c r="N785" t="str">
        <f>IF(LEFT(RIGHT(Candidate!CN524,2),1)&lt;&gt;"/",RIGHT(Candidate!CN524,6),INDEX(CandidateFileArray,MATCH(RIGHT(Candidate!CN524,8),CandidateFileList,0),2))</f>
        <v/>
      </c>
    </row>
    <row r="786" spans="14:14" x14ac:dyDescent="0.3">
      <c r="N786" t="str">
        <f>IF(LEFT(RIGHT(Candidate!CN525,2),1)&lt;&gt;"/",RIGHT(Candidate!CN525,6),INDEX(CandidateFileArray,MATCH(RIGHT(Candidate!CN525,8),CandidateFileList,0),2))</f>
        <v/>
      </c>
    </row>
    <row r="787" spans="14:14" x14ac:dyDescent="0.3">
      <c r="N787" t="str">
        <f>IF(LEFT(RIGHT(Candidate!CN526,2),1)&lt;&gt;"/",RIGHT(Candidate!CN526,6),INDEX(CandidateFileArray,MATCH(RIGHT(Candidate!CN526,8),CandidateFileList,0),2))</f>
        <v/>
      </c>
    </row>
    <row r="788" spans="14:14" x14ac:dyDescent="0.3">
      <c r="N788" t="str">
        <f>IF(LEFT(RIGHT(Candidate!CN527,2),1)&lt;&gt;"/",RIGHT(Candidate!CN527,6),INDEX(CandidateFileArray,MATCH(RIGHT(Candidate!CN527,8),CandidateFileList,0),2))</f>
        <v/>
      </c>
    </row>
    <row r="789" spans="14:14" x14ac:dyDescent="0.3">
      <c r="N789" t="str">
        <f>IF(LEFT(RIGHT(Candidate!CN528,2),1)&lt;&gt;"/",RIGHT(Candidate!CN528,6),INDEX(CandidateFileArray,MATCH(RIGHT(Candidate!CN528,8),CandidateFileList,0),2))</f>
        <v/>
      </c>
    </row>
    <row r="790" spans="14:14" x14ac:dyDescent="0.3">
      <c r="N790" t="str">
        <f>IF(LEFT(RIGHT(Candidate!CN529,2),1)&lt;&gt;"/",RIGHT(Candidate!CN529,6),INDEX(CandidateFileArray,MATCH(RIGHT(Candidate!CN529,8),CandidateFileList,0),2))</f>
        <v/>
      </c>
    </row>
    <row r="791" spans="14:14" x14ac:dyDescent="0.3">
      <c r="N791" t="str">
        <f>IF(LEFT(RIGHT(Candidate!CN530,2),1)&lt;&gt;"/",RIGHT(Candidate!CN530,6),INDEX(CandidateFileArray,MATCH(RIGHT(Candidate!CN530,8),CandidateFileList,0),2))</f>
        <v/>
      </c>
    </row>
    <row r="792" spans="14:14" x14ac:dyDescent="0.3">
      <c r="N792" t="str">
        <f>IF(LEFT(RIGHT(Candidate!CN531,2),1)&lt;&gt;"/",RIGHT(Candidate!CN531,6),INDEX(CandidateFileArray,MATCH(RIGHT(Candidate!CN531,8),CandidateFileList,0),2))</f>
        <v/>
      </c>
    </row>
    <row r="793" spans="14:14" x14ac:dyDescent="0.3">
      <c r="N793" t="str">
        <f>IF(LEFT(RIGHT(Candidate!CN532,2),1)&lt;&gt;"/",RIGHT(Candidate!CN532,6),INDEX(CandidateFileArray,MATCH(RIGHT(Candidate!CN532,8),CandidateFileList,0),2))</f>
        <v/>
      </c>
    </row>
    <row r="794" spans="14:14" x14ac:dyDescent="0.3">
      <c r="N794" t="str">
        <f>IF(LEFT(RIGHT(Candidate!CN533,2),1)&lt;&gt;"/",RIGHT(Candidate!CN533,6),INDEX(CandidateFileArray,MATCH(RIGHT(Candidate!CN533,8),CandidateFileList,0),2))</f>
        <v/>
      </c>
    </row>
    <row r="795" spans="14:14" x14ac:dyDescent="0.3">
      <c r="N795" t="str">
        <f>IF(LEFT(RIGHT(Candidate!CN534,2),1)&lt;&gt;"/",RIGHT(Candidate!CN534,6),INDEX(CandidateFileArray,MATCH(RIGHT(Candidate!CN534,8),CandidateFileList,0),2))</f>
        <v/>
      </c>
    </row>
    <row r="796" spans="14:14" x14ac:dyDescent="0.3">
      <c r="N796" t="str">
        <f>IF(LEFT(RIGHT(Candidate!CN535,2),1)&lt;&gt;"/",RIGHT(Candidate!CN535,6),INDEX(CandidateFileArray,MATCH(RIGHT(Candidate!CN535,8),CandidateFileList,0),2))</f>
        <v/>
      </c>
    </row>
    <row r="797" spans="14:14" x14ac:dyDescent="0.3">
      <c r="N797" t="str">
        <f>IF(LEFT(RIGHT(Candidate!CN536,2),1)&lt;&gt;"/",RIGHT(Candidate!CN536,6),INDEX(CandidateFileArray,MATCH(RIGHT(Candidate!CN536,8),CandidateFileList,0),2))</f>
        <v/>
      </c>
    </row>
    <row r="798" spans="14:14" x14ac:dyDescent="0.3">
      <c r="N798" t="str">
        <f>IF(LEFT(RIGHT(Candidate!CN537,2),1)&lt;&gt;"/",RIGHT(Candidate!CN537,6),INDEX(CandidateFileArray,MATCH(RIGHT(Candidate!CN537,8),CandidateFileList,0),2))</f>
        <v/>
      </c>
    </row>
    <row r="799" spans="14:14" x14ac:dyDescent="0.3">
      <c r="N799" t="str">
        <f>IF(LEFT(RIGHT(Candidate!CN538,2),1)&lt;&gt;"/",RIGHT(Candidate!CN538,6),INDEX(CandidateFileArray,MATCH(RIGHT(Candidate!CN538,8),CandidateFileList,0),2))</f>
        <v/>
      </c>
    </row>
    <row r="800" spans="14:14" x14ac:dyDescent="0.3">
      <c r="N800" t="str">
        <f>IF(LEFT(RIGHT(Candidate!CN539,2),1)&lt;&gt;"/",RIGHT(Candidate!CN539,6),INDEX(CandidateFileArray,MATCH(RIGHT(Candidate!CN539,8),CandidateFileList,0),2))</f>
        <v/>
      </c>
    </row>
    <row r="801" spans="14:14" x14ac:dyDescent="0.3">
      <c r="N801" t="str">
        <f>IF(LEFT(RIGHT(Candidate!CN540,2),1)&lt;&gt;"/",RIGHT(Candidate!CN540,6),INDEX(CandidateFileArray,MATCH(RIGHT(Candidate!CN540,8),CandidateFileList,0),2))</f>
        <v/>
      </c>
    </row>
    <row r="802" spans="14:14" x14ac:dyDescent="0.3">
      <c r="N802" t="str">
        <f>IF(LEFT(RIGHT(Candidate!CN541,2),1)&lt;&gt;"/",RIGHT(Candidate!CN541,6),INDEX(CandidateFileArray,MATCH(RIGHT(Candidate!CN541,8),CandidateFileList,0),2))</f>
        <v/>
      </c>
    </row>
    <row r="803" spans="14:14" x14ac:dyDescent="0.3">
      <c r="N803" t="str">
        <f>IF(LEFT(RIGHT(Candidate!CN542,2),1)&lt;&gt;"/",RIGHT(Candidate!CN542,6),INDEX(CandidateFileArray,MATCH(RIGHT(Candidate!CN542,8),CandidateFileList,0),2))</f>
        <v/>
      </c>
    </row>
    <row r="804" spans="14:14" x14ac:dyDescent="0.3">
      <c r="N804" t="str">
        <f>IF(LEFT(RIGHT(Candidate!CN543,2),1)&lt;&gt;"/",RIGHT(Candidate!CN543,6),INDEX(CandidateFileArray,MATCH(RIGHT(Candidate!CN543,8),CandidateFileList,0),2))</f>
        <v/>
      </c>
    </row>
    <row r="805" spans="14:14" x14ac:dyDescent="0.3">
      <c r="N805" t="str">
        <f>IF(LEFT(RIGHT(Candidate!CN544,2),1)&lt;&gt;"/",RIGHT(Candidate!CN544,6),INDEX(CandidateFileArray,MATCH(RIGHT(Candidate!CN544,8),CandidateFileList,0),2))</f>
        <v/>
      </c>
    </row>
    <row r="806" spans="14:14" x14ac:dyDescent="0.3">
      <c r="N806" t="str">
        <f>IF(LEFT(RIGHT(Candidate!CN545,2),1)&lt;&gt;"/",RIGHT(Candidate!CN545,6),INDEX(CandidateFileArray,MATCH(RIGHT(Candidate!CN545,8),CandidateFileList,0),2))</f>
        <v/>
      </c>
    </row>
    <row r="807" spans="14:14" x14ac:dyDescent="0.3">
      <c r="N807" t="str">
        <f>IF(LEFT(RIGHT(Candidate!CN546,2),1)&lt;&gt;"/",RIGHT(Candidate!CN546,6),INDEX(CandidateFileArray,MATCH(RIGHT(Candidate!CN546,8),CandidateFileList,0),2))</f>
        <v/>
      </c>
    </row>
    <row r="808" spans="14:14" x14ac:dyDescent="0.3">
      <c r="N808" t="str">
        <f>IF(LEFT(RIGHT(Candidate!CN547,2),1)&lt;&gt;"/",RIGHT(Candidate!CN547,6),INDEX(CandidateFileArray,MATCH(RIGHT(Candidate!CN547,8),CandidateFileList,0),2))</f>
        <v/>
      </c>
    </row>
    <row r="809" spans="14:14" x14ac:dyDescent="0.3">
      <c r="N809" t="str">
        <f>IF(LEFT(RIGHT(Candidate!CN548,2),1)&lt;&gt;"/",RIGHT(Candidate!CN548,6),INDEX(CandidateFileArray,MATCH(RIGHT(Candidate!CN548,8),CandidateFileList,0),2))</f>
        <v/>
      </c>
    </row>
    <row r="810" spans="14:14" x14ac:dyDescent="0.3">
      <c r="N810" t="str">
        <f>IF(LEFT(RIGHT(Candidate!CN549,2),1)&lt;&gt;"/",RIGHT(Candidate!CN549,6),INDEX(CandidateFileArray,MATCH(RIGHT(Candidate!CN549,8),CandidateFileList,0),2))</f>
        <v/>
      </c>
    </row>
    <row r="811" spans="14:14" x14ac:dyDescent="0.3">
      <c r="N811" t="str">
        <f>IF(LEFT(RIGHT(Candidate!CN550,2),1)&lt;&gt;"/",RIGHT(Candidate!CN550,6),INDEX(CandidateFileArray,MATCH(RIGHT(Candidate!CN550,8),CandidateFileList,0),2))</f>
        <v/>
      </c>
    </row>
    <row r="812" spans="14:14" x14ac:dyDescent="0.3">
      <c r="N812" t="str">
        <f>IF(LEFT(RIGHT(Candidate!CN551,2),1)&lt;&gt;"/",RIGHT(Candidate!CN551,6),INDEX(CandidateFileArray,MATCH(RIGHT(Candidate!CN551,8),CandidateFileList,0),2))</f>
        <v/>
      </c>
    </row>
    <row r="813" spans="14:14" x14ac:dyDescent="0.3">
      <c r="N813" t="str">
        <f>IF(LEFT(RIGHT(Candidate!CN552,2),1)&lt;&gt;"/",RIGHT(Candidate!CN552,6),INDEX(CandidateFileArray,MATCH(RIGHT(Candidate!CN552,8),CandidateFileList,0),2))</f>
        <v/>
      </c>
    </row>
    <row r="814" spans="14:14" x14ac:dyDescent="0.3">
      <c r="N814" t="str">
        <f>IF(LEFT(RIGHT(Candidate!CN553,2),1)&lt;&gt;"/",RIGHT(Candidate!CN553,6),INDEX(CandidateFileArray,MATCH(RIGHT(Candidate!CN553,8),CandidateFileList,0),2))</f>
        <v/>
      </c>
    </row>
    <row r="815" spans="14:14" x14ac:dyDescent="0.3">
      <c r="N815" t="str">
        <f>IF(LEFT(RIGHT(Candidate!CN554,2),1)&lt;&gt;"/",RIGHT(Candidate!CN554,6),INDEX(CandidateFileArray,MATCH(RIGHT(Candidate!CN554,8),CandidateFileList,0),2))</f>
        <v/>
      </c>
    </row>
    <row r="816" spans="14:14" x14ac:dyDescent="0.3">
      <c r="N816" t="str">
        <f>IF(LEFT(RIGHT(Candidate!CN555,2),1)&lt;&gt;"/",RIGHT(Candidate!CN555,6),INDEX(CandidateFileArray,MATCH(RIGHT(Candidate!CN555,8),CandidateFileList,0),2))</f>
        <v/>
      </c>
    </row>
    <row r="817" spans="14:14" x14ac:dyDescent="0.3">
      <c r="N817" t="str">
        <f>IF(LEFT(RIGHT(Candidate!CN556,2),1)&lt;&gt;"/",RIGHT(Candidate!CN556,6),INDEX(CandidateFileArray,MATCH(RIGHT(Candidate!CN556,8),CandidateFileList,0),2))</f>
        <v/>
      </c>
    </row>
    <row r="818" spans="14:14" x14ac:dyDescent="0.3">
      <c r="N818" t="str">
        <f>IF(LEFT(RIGHT(Candidate!CN557,2),1)&lt;&gt;"/",RIGHT(Candidate!CN557,6),INDEX(CandidateFileArray,MATCH(RIGHT(Candidate!CN557,8),CandidateFileList,0),2))</f>
        <v/>
      </c>
    </row>
    <row r="819" spans="14:14" x14ac:dyDescent="0.3">
      <c r="N819" t="str">
        <f>IF(LEFT(RIGHT(Candidate!CN558,2),1)&lt;&gt;"/",RIGHT(Candidate!CN558,6),INDEX(CandidateFileArray,MATCH(RIGHT(Candidate!CN558,8),CandidateFileList,0),2))</f>
        <v/>
      </c>
    </row>
    <row r="820" spans="14:14" x14ac:dyDescent="0.3">
      <c r="N820" t="str">
        <f>IF(LEFT(RIGHT(Candidate!CN559,2),1)&lt;&gt;"/",RIGHT(Candidate!CN559,6),INDEX(CandidateFileArray,MATCH(RIGHT(Candidate!CN559,8),CandidateFileList,0),2))</f>
        <v/>
      </c>
    </row>
    <row r="821" spans="14:14" x14ac:dyDescent="0.3">
      <c r="N821" t="str">
        <f>IF(LEFT(RIGHT(Candidate!CN560,2),1)&lt;&gt;"/",RIGHT(Candidate!CN560,6),INDEX(CandidateFileArray,MATCH(RIGHT(Candidate!CN560,8),CandidateFileList,0),2))</f>
        <v/>
      </c>
    </row>
    <row r="822" spans="14:14" x14ac:dyDescent="0.3">
      <c r="N822" t="str">
        <f>IF(LEFT(RIGHT(Candidate!CN561,2),1)&lt;&gt;"/",RIGHT(Candidate!CN561,6),INDEX(CandidateFileArray,MATCH(RIGHT(Candidate!CN561,8),CandidateFileList,0),2))</f>
        <v/>
      </c>
    </row>
    <row r="823" spans="14:14" x14ac:dyDescent="0.3">
      <c r="N823" t="str">
        <f>IF(LEFT(RIGHT(Candidate!CN562,2),1)&lt;&gt;"/",RIGHT(Candidate!CN562,6),INDEX(CandidateFileArray,MATCH(RIGHT(Candidate!CN562,8),CandidateFileList,0),2))</f>
        <v/>
      </c>
    </row>
    <row r="824" spans="14:14" x14ac:dyDescent="0.3">
      <c r="N824" t="str">
        <f>IF(LEFT(RIGHT(Candidate!CN563,2),1)&lt;&gt;"/",RIGHT(Candidate!CN563,6),INDEX(CandidateFileArray,MATCH(RIGHT(Candidate!CN563,8),CandidateFileList,0),2))</f>
        <v/>
      </c>
    </row>
    <row r="825" spans="14:14" x14ac:dyDescent="0.3">
      <c r="N825" t="str">
        <f>IF(LEFT(RIGHT(Candidate!CN564,2),1)&lt;&gt;"/",RIGHT(Candidate!CN564,6),INDEX(CandidateFileArray,MATCH(RIGHT(Candidate!CN564,8),CandidateFileList,0),2))</f>
        <v/>
      </c>
    </row>
    <row r="826" spans="14:14" x14ac:dyDescent="0.3">
      <c r="N826" t="str">
        <f>IF(LEFT(RIGHT(Candidate!CN565,2),1)&lt;&gt;"/",RIGHT(Candidate!CN565,6),INDEX(CandidateFileArray,MATCH(RIGHT(Candidate!CN565,8),CandidateFileList,0),2))</f>
        <v/>
      </c>
    </row>
    <row r="827" spans="14:14" x14ac:dyDescent="0.3">
      <c r="N827" t="str">
        <f>IF(LEFT(RIGHT(Candidate!CN566,2),1)&lt;&gt;"/",RIGHT(Candidate!CN566,6),INDEX(CandidateFileArray,MATCH(RIGHT(Candidate!CN566,8),CandidateFileList,0),2))</f>
        <v/>
      </c>
    </row>
    <row r="828" spans="14:14" x14ac:dyDescent="0.3">
      <c r="N828" t="str">
        <f>IF(LEFT(RIGHT(Candidate!CN567,2),1)&lt;&gt;"/",RIGHT(Candidate!CN567,6),INDEX(CandidateFileArray,MATCH(RIGHT(Candidate!CN567,8),CandidateFileList,0),2))</f>
        <v/>
      </c>
    </row>
    <row r="829" spans="14:14" x14ac:dyDescent="0.3">
      <c r="N829" t="str">
        <f>IF(LEFT(RIGHT(Candidate!CN568,2),1)&lt;&gt;"/",RIGHT(Candidate!CN568,6),INDEX(CandidateFileArray,MATCH(RIGHT(Candidate!CN568,8),CandidateFileList,0),2))</f>
        <v/>
      </c>
    </row>
    <row r="830" spans="14:14" x14ac:dyDescent="0.3">
      <c r="N830" t="str">
        <f>IF(LEFT(RIGHT(Candidate!CN569,2),1)&lt;&gt;"/",RIGHT(Candidate!CN569,6),INDEX(CandidateFileArray,MATCH(RIGHT(Candidate!CN569,8),CandidateFileList,0),2))</f>
        <v/>
      </c>
    </row>
    <row r="831" spans="14:14" x14ac:dyDescent="0.3">
      <c r="N831" t="str">
        <f>IF(LEFT(RIGHT(Candidate!CN570,2),1)&lt;&gt;"/",RIGHT(Candidate!CN570,6),INDEX(CandidateFileArray,MATCH(RIGHT(Candidate!CN570,8),CandidateFileList,0),2))</f>
        <v/>
      </c>
    </row>
    <row r="832" spans="14:14" x14ac:dyDescent="0.3">
      <c r="N832" t="str">
        <f>IF(LEFT(RIGHT(Candidate!CN571,2),1)&lt;&gt;"/",RIGHT(Candidate!CN571,6),INDEX(CandidateFileArray,MATCH(RIGHT(Candidate!CN571,8),CandidateFileList,0),2))</f>
        <v/>
      </c>
    </row>
    <row r="833" spans="14:14" x14ac:dyDescent="0.3">
      <c r="N833" t="str">
        <f>IF(LEFT(RIGHT(Candidate!CN572,2),1)&lt;&gt;"/",RIGHT(Candidate!CN572,6),INDEX(CandidateFileArray,MATCH(RIGHT(Candidate!CN572,8),CandidateFileList,0),2))</f>
        <v/>
      </c>
    </row>
    <row r="834" spans="14:14" x14ac:dyDescent="0.3">
      <c r="N834" t="str">
        <f>IF(LEFT(RIGHT(Candidate!CN573,2),1)&lt;&gt;"/",RIGHT(Candidate!CN573,6),INDEX(CandidateFileArray,MATCH(RIGHT(Candidate!CN573,8),CandidateFileList,0),2))</f>
        <v/>
      </c>
    </row>
    <row r="835" spans="14:14" x14ac:dyDescent="0.3">
      <c r="N835" t="str">
        <f>IF(LEFT(RIGHT(Candidate!CN574,2),1)&lt;&gt;"/",RIGHT(Candidate!CN574,6),INDEX(CandidateFileArray,MATCH(RIGHT(Candidate!CN574,8),CandidateFileList,0),2))</f>
        <v/>
      </c>
    </row>
    <row r="836" spans="14:14" x14ac:dyDescent="0.3">
      <c r="N836" t="str">
        <f>IF(LEFT(RIGHT(Candidate!CN575,2),1)&lt;&gt;"/",RIGHT(Candidate!CN575,6),INDEX(CandidateFileArray,MATCH(RIGHT(Candidate!CN575,8),CandidateFileList,0),2))</f>
        <v/>
      </c>
    </row>
    <row r="837" spans="14:14" x14ac:dyDescent="0.3">
      <c r="N837" t="str">
        <f>IF(LEFT(RIGHT(Candidate!CN576,2),1)&lt;&gt;"/",RIGHT(Candidate!CN576,6),INDEX(CandidateFileArray,MATCH(RIGHT(Candidate!CN576,8),CandidateFileList,0),2))</f>
        <v/>
      </c>
    </row>
    <row r="838" spans="14:14" x14ac:dyDescent="0.3">
      <c r="N838" t="str">
        <f>IF(LEFT(RIGHT(Candidate!CN577,2),1)&lt;&gt;"/",RIGHT(Candidate!CN577,6),INDEX(CandidateFileArray,MATCH(RIGHT(Candidate!CN577,8),CandidateFileList,0),2))</f>
        <v/>
      </c>
    </row>
    <row r="839" spans="14:14" x14ac:dyDescent="0.3">
      <c r="N839" t="str">
        <f>IF(LEFT(RIGHT(Candidate!CN578,2),1)&lt;&gt;"/",RIGHT(Candidate!CN578,6),INDEX(CandidateFileArray,MATCH(RIGHT(Candidate!CN578,8),CandidateFileList,0),2))</f>
        <v/>
      </c>
    </row>
    <row r="840" spans="14:14" x14ac:dyDescent="0.3">
      <c r="N840" t="str">
        <f>IF(LEFT(RIGHT(Candidate!CN579,2),1)&lt;&gt;"/",RIGHT(Candidate!CN579,6),INDEX(CandidateFileArray,MATCH(RIGHT(Candidate!CN579,8),CandidateFileList,0),2))</f>
        <v/>
      </c>
    </row>
    <row r="841" spans="14:14" x14ac:dyDescent="0.3">
      <c r="N841" t="str">
        <f>IF(LEFT(RIGHT(Candidate!CN580,2),1)&lt;&gt;"/",RIGHT(Candidate!CN580,6),INDEX(CandidateFileArray,MATCH(RIGHT(Candidate!CN580,8),CandidateFileList,0),2))</f>
        <v/>
      </c>
    </row>
    <row r="842" spans="14:14" x14ac:dyDescent="0.3">
      <c r="N842" t="str">
        <f>IF(LEFT(RIGHT(Candidate!CN581,2),1)&lt;&gt;"/",RIGHT(Candidate!CN581,6),INDEX(CandidateFileArray,MATCH(RIGHT(Candidate!CN581,8),CandidateFileList,0),2))</f>
        <v/>
      </c>
    </row>
    <row r="843" spans="14:14" x14ac:dyDescent="0.3">
      <c r="N843" t="str">
        <f>IF(LEFT(RIGHT(Candidate!CN582,2),1)&lt;&gt;"/",RIGHT(Candidate!CN582,6),INDEX(CandidateFileArray,MATCH(RIGHT(Candidate!CN582,8),CandidateFileList,0),2))</f>
        <v/>
      </c>
    </row>
    <row r="844" spans="14:14" x14ac:dyDescent="0.3">
      <c r="N844" t="str">
        <f>IF(LEFT(RIGHT(Candidate!CN583,2),1)&lt;&gt;"/",RIGHT(Candidate!CN583,6),INDEX(CandidateFileArray,MATCH(RIGHT(Candidate!CN583,8),CandidateFileList,0),2))</f>
        <v/>
      </c>
    </row>
    <row r="845" spans="14:14" x14ac:dyDescent="0.3">
      <c r="N845" t="str">
        <f>IF(LEFT(RIGHT(Candidate!CN584,2),1)&lt;&gt;"/",RIGHT(Candidate!CN584,6),INDEX(CandidateFileArray,MATCH(RIGHT(Candidate!CN584,8),CandidateFileList,0),2))</f>
        <v/>
      </c>
    </row>
    <row r="846" spans="14:14" x14ac:dyDescent="0.3">
      <c r="N846" t="str">
        <f>IF(LEFT(RIGHT(Candidate!CN585,2),1)&lt;&gt;"/",RIGHT(Candidate!CN585,6),INDEX(CandidateFileArray,MATCH(RIGHT(Candidate!CN585,8),CandidateFileList,0),2))</f>
        <v/>
      </c>
    </row>
    <row r="847" spans="14:14" x14ac:dyDescent="0.3">
      <c r="N847" t="str">
        <f>IF(LEFT(RIGHT(Candidate!CN586,2),1)&lt;&gt;"/",RIGHT(Candidate!CN586,6),INDEX(CandidateFileArray,MATCH(RIGHT(Candidate!CN586,8),CandidateFileList,0),2))</f>
        <v/>
      </c>
    </row>
    <row r="848" spans="14:14" x14ac:dyDescent="0.3">
      <c r="N848" t="str">
        <f>IF(LEFT(RIGHT(Candidate!CN587,2),1)&lt;&gt;"/",RIGHT(Candidate!CN587,6),INDEX(CandidateFileArray,MATCH(RIGHT(Candidate!CN587,8),CandidateFileList,0),2))</f>
        <v/>
      </c>
    </row>
    <row r="849" spans="14:14" x14ac:dyDescent="0.3">
      <c r="N849" t="str">
        <f>IF(LEFT(RIGHT(Candidate!CN588,2),1)&lt;&gt;"/",RIGHT(Candidate!CN588,6),INDEX(CandidateFileArray,MATCH(RIGHT(Candidate!CN588,8),CandidateFileList,0),2))</f>
        <v/>
      </c>
    </row>
    <row r="850" spans="14:14" x14ac:dyDescent="0.3">
      <c r="N850" t="str">
        <f>IF(LEFT(RIGHT(Candidate!CN589,2),1)&lt;&gt;"/",RIGHT(Candidate!CN589,6),INDEX(CandidateFileArray,MATCH(RIGHT(Candidate!CN589,8),CandidateFileList,0),2))</f>
        <v/>
      </c>
    </row>
    <row r="851" spans="14:14" x14ac:dyDescent="0.3">
      <c r="N851" t="str">
        <f>IF(LEFT(RIGHT(Candidate!CN590,2),1)&lt;&gt;"/",RIGHT(Candidate!CN590,6),INDEX(CandidateFileArray,MATCH(RIGHT(Candidate!CN590,8),CandidateFileList,0),2))</f>
        <v/>
      </c>
    </row>
    <row r="852" spans="14:14" x14ac:dyDescent="0.3">
      <c r="N852" t="str">
        <f>IF(LEFT(RIGHT(Candidate!CN591,2),1)&lt;&gt;"/",RIGHT(Candidate!CN591,6),INDEX(CandidateFileArray,MATCH(RIGHT(Candidate!CN591,8),CandidateFileList,0),2))</f>
        <v/>
      </c>
    </row>
    <row r="853" spans="14:14" x14ac:dyDescent="0.3">
      <c r="N853" t="str">
        <f>IF(LEFT(RIGHT(Candidate!CN592,2),1)&lt;&gt;"/",RIGHT(Candidate!CN592,6),INDEX(CandidateFileArray,MATCH(RIGHT(Candidate!CN592,8),CandidateFileList,0),2))</f>
        <v/>
      </c>
    </row>
    <row r="854" spans="14:14" x14ac:dyDescent="0.3">
      <c r="N854" t="str">
        <f>IF(LEFT(RIGHT(Candidate!CN593,2),1)&lt;&gt;"/",RIGHT(Candidate!CN593,6),INDEX(CandidateFileArray,MATCH(RIGHT(Candidate!CN593,8),CandidateFileList,0),2))</f>
        <v/>
      </c>
    </row>
    <row r="855" spans="14:14" x14ac:dyDescent="0.3">
      <c r="N855" t="str">
        <f>IF(LEFT(RIGHT(Candidate!CN594,2),1)&lt;&gt;"/",RIGHT(Candidate!CN594,6),INDEX(CandidateFileArray,MATCH(RIGHT(Candidate!CN594,8),CandidateFileList,0),2))</f>
        <v/>
      </c>
    </row>
    <row r="856" spans="14:14" x14ac:dyDescent="0.3">
      <c r="N856" t="str">
        <f>IF(LEFT(RIGHT(Candidate!CN595,2),1)&lt;&gt;"/",RIGHT(Candidate!CN595,6),INDEX(CandidateFileArray,MATCH(RIGHT(Candidate!CN595,8),CandidateFileList,0),2))</f>
        <v/>
      </c>
    </row>
    <row r="857" spans="14:14" x14ac:dyDescent="0.3">
      <c r="N857" t="str">
        <f>IF(LEFT(RIGHT(Candidate!CN596,2),1)&lt;&gt;"/",RIGHT(Candidate!CN596,6),INDEX(CandidateFileArray,MATCH(RIGHT(Candidate!CN596,8),CandidateFileList,0),2))</f>
        <v/>
      </c>
    </row>
    <row r="858" spans="14:14" x14ac:dyDescent="0.3">
      <c r="N858" t="str">
        <f>IF(LEFT(RIGHT(Candidate!CN597,2),1)&lt;&gt;"/",RIGHT(Candidate!CN597,6),INDEX(CandidateFileArray,MATCH(RIGHT(Candidate!CN597,8),CandidateFileList,0),2))</f>
        <v/>
      </c>
    </row>
    <row r="859" spans="14:14" x14ac:dyDescent="0.3">
      <c r="N859" t="str">
        <f>IF(LEFT(RIGHT(Candidate!CN598,2),1)&lt;&gt;"/",RIGHT(Candidate!CN598,6),INDEX(CandidateFileArray,MATCH(RIGHT(Candidate!CN598,8),CandidateFileList,0),2))</f>
        <v/>
      </c>
    </row>
    <row r="860" spans="14:14" x14ac:dyDescent="0.3">
      <c r="N860" t="str">
        <f>IF(LEFT(RIGHT(Candidate!CN599,2),1)&lt;&gt;"/",RIGHT(Candidate!CN599,6),INDEX(CandidateFileArray,MATCH(RIGHT(Candidate!CN599,8),CandidateFileList,0),2))</f>
        <v/>
      </c>
    </row>
    <row r="861" spans="14:14" x14ac:dyDescent="0.3">
      <c r="N861" t="str">
        <f>IF(LEFT(RIGHT(Candidate!CN600,2),1)&lt;&gt;"/",RIGHT(Candidate!CN600,6),INDEX(CandidateFileArray,MATCH(RIGHT(Candidate!CN600,8),CandidateFileList,0),2))</f>
        <v/>
      </c>
    </row>
    <row r="862" spans="14:14" x14ac:dyDescent="0.3">
      <c r="N862" t="str">
        <f>IF(LEFT(RIGHT(Candidate!CN601,2),1)&lt;&gt;"/",RIGHT(Candidate!CN601,6),INDEX(CandidateFileArray,MATCH(RIGHT(Candidate!CN601,8),CandidateFileList,0),2))</f>
        <v/>
      </c>
    </row>
    <row r="863" spans="14:14" x14ac:dyDescent="0.3">
      <c r="N863" t="str">
        <f>IF(LEFT(RIGHT(Candidate!CN602,2),1)&lt;&gt;"/",RIGHT(Candidate!CN602,6),INDEX(CandidateFileArray,MATCH(RIGHT(Candidate!CN602,8),CandidateFileList,0),2))</f>
        <v/>
      </c>
    </row>
    <row r="864" spans="14:14" x14ac:dyDescent="0.3">
      <c r="N864" t="str">
        <f>IF(LEFT(RIGHT(Candidate!CN603,2),1)&lt;&gt;"/",RIGHT(Candidate!CN603,6),INDEX(CandidateFileArray,MATCH(RIGHT(Candidate!CN603,8),CandidateFileList,0),2))</f>
        <v/>
      </c>
    </row>
    <row r="865" spans="14:14" x14ac:dyDescent="0.3">
      <c r="N865" t="str">
        <f>IF(LEFT(RIGHT(Candidate!CN604,2),1)&lt;&gt;"/",RIGHT(Candidate!CN604,6),INDEX(CandidateFileArray,MATCH(RIGHT(Candidate!CN604,8),CandidateFileList,0),2))</f>
        <v/>
      </c>
    </row>
    <row r="866" spans="14:14" x14ac:dyDescent="0.3">
      <c r="N866" t="str">
        <f>IF(LEFT(RIGHT(Candidate!CN605,2),1)&lt;&gt;"/",RIGHT(Candidate!CN605,6),INDEX(CandidateFileArray,MATCH(RIGHT(Candidate!CN605,8),CandidateFileList,0),2))</f>
        <v/>
      </c>
    </row>
    <row r="867" spans="14:14" x14ac:dyDescent="0.3">
      <c r="N867" t="str">
        <f>IF(LEFT(RIGHT(Candidate!CN606,2),1)&lt;&gt;"/",RIGHT(Candidate!CN606,6),INDEX(CandidateFileArray,MATCH(RIGHT(Candidate!CN606,8),CandidateFileList,0),2))</f>
        <v/>
      </c>
    </row>
    <row r="868" spans="14:14" x14ac:dyDescent="0.3">
      <c r="N868" t="str">
        <f>IF(LEFT(RIGHT(Candidate!CN607,2),1)&lt;&gt;"/",RIGHT(Candidate!CN607,6),INDEX(CandidateFileArray,MATCH(RIGHT(Candidate!CN607,8),CandidateFileList,0),2))</f>
        <v/>
      </c>
    </row>
    <row r="869" spans="14:14" x14ac:dyDescent="0.3">
      <c r="N869" t="str">
        <f>IF(LEFT(RIGHT(Candidate!CN608,2),1)&lt;&gt;"/",RIGHT(Candidate!CN608,6),INDEX(CandidateFileArray,MATCH(RIGHT(Candidate!CN608,8),CandidateFileList,0),2))</f>
        <v/>
      </c>
    </row>
    <row r="870" spans="14:14" x14ac:dyDescent="0.3">
      <c r="N870" t="str">
        <f>IF(LEFT(RIGHT(Candidate!CN609,2),1)&lt;&gt;"/",RIGHT(Candidate!CN609,6),INDEX(CandidateFileArray,MATCH(RIGHT(Candidate!CN609,8),CandidateFileList,0),2))</f>
        <v/>
      </c>
    </row>
    <row r="871" spans="14:14" x14ac:dyDescent="0.3">
      <c r="N871" t="str">
        <f>IF(LEFT(RIGHT(Candidate!CN610,2),1)&lt;&gt;"/",RIGHT(Candidate!CN610,6),INDEX(CandidateFileArray,MATCH(RIGHT(Candidate!CN610,8),CandidateFileList,0),2))</f>
        <v/>
      </c>
    </row>
    <row r="872" spans="14:14" x14ac:dyDescent="0.3">
      <c r="N872" t="str">
        <f>IF(LEFT(RIGHT(Candidate!CN611,2),1)&lt;&gt;"/",RIGHT(Candidate!CN611,6),INDEX(CandidateFileArray,MATCH(RIGHT(Candidate!CN611,8),CandidateFileList,0),2))</f>
        <v/>
      </c>
    </row>
    <row r="873" spans="14:14" x14ac:dyDescent="0.3">
      <c r="N873" t="str">
        <f>IF(LEFT(RIGHT(Candidate!CN612,2),1)&lt;&gt;"/",RIGHT(Candidate!CN612,6),INDEX(CandidateFileArray,MATCH(RIGHT(Candidate!CN612,8),CandidateFileList,0),2))</f>
        <v/>
      </c>
    </row>
    <row r="874" spans="14:14" x14ac:dyDescent="0.3">
      <c r="N874" t="str">
        <f>IF(LEFT(RIGHT(Candidate!CN613,2),1)&lt;&gt;"/",RIGHT(Candidate!CN613,6),INDEX(CandidateFileArray,MATCH(RIGHT(Candidate!CN613,8),CandidateFileList,0),2))</f>
        <v/>
      </c>
    </row>
    <row r="875" spans="14:14" x14ac:dyDescent="0.3">
      <c r="N875" t="str">
        <f>IF(LEFT(RIGHT(Candidate!CN614,2),1)&lt;&gt;"/",RIGHT(Candidate!CN614,6),INDEX(CandidateFileArray,MATCH(RIGHT(Candidate!CN614,8),CandidateFileList,0),2))</f>
        <v/>
      </c>
    </row>
    <row r="876" spans="14:14" x14ac:dyDescent="0.3">
      <c r="N876" t="str">
        <f>IF(LEFT(RIGHT(Candidate!CN615,2),1)&lt;&gt;"/",RIGHT(Candidate!CN615,6),INDEX(CandidateFileArray,MATCH(RIGHT(Candidate!CN615,8),CandidateFileList,0),2))</f>
        <v/>
      </c>
    </row>
    <row r="877" spans="14:14" x14ac:dyDescent="0.3">
      <c r="N877" t="str">
        <f>IF(LEFT(RIGHT(Candidate!CN616,2),1)&lt;&gt;"/",RIGHT(Candidate!CN616,6),INDEX(CandidateFileArray,MATCH(RIGHT(Candidate!CN616,8),CandidateFileList,0),2))</f>
        <v/>
      </c>
    </row>
    <row r="878" spans="14:14" x14ac:dyDescent="0.3">
      <c r="N878" t="str">
        <f>IF(LEFT(RIGHT(Candidate!CN617,2),1)&lt;&gt;"/",RIGHT(Candidate!CN617,6),INDEX(CandidateFileArray,MATCH(RIGHT(Candidate!CN617,8),CandidateFileList,0),2))</f>
        <v/>
      </c>
    </row>
    <row r="879" spans="14:14" x14ac:dyDescent="0.3">
      <c r="N879" t="str">
        <f>IF(LEFT(RIGHT(Candidate!CN618,2),1)&lt;&gt;"/",RIGHT(Candidate!CN618,6),INDEX(CandidateFileArray,MATCH(RIGHT(Candidate!CN618,8),CandidateFileList,0),2))</f>
        <v/>
      </c>
    </row>
    <row r="880" spans="14:14" x14ac:dyDescent="0.3">
      <c r="N880" t="str">
        <f>IF(LEFT(RIGHT(Candidate!CN619,2),1)&lt;&gt;"/",RIGHT(Candidate!CN619,6),INDEX(CandidateFileArray,MATCH(RIGHT(Candidate!CN619,8),CandidateFileList,0),2))</f>
        <v/>
      </c>
    </row>
    <row r="881" spans="14:14" x14ac:dyDescent="0.3">
      <c r="N881" t="str">
        <f>IF(LEFT(RIGHT(Candidate!CN620,2),1)&lt;&gt;"/",RIGHT(Candidate!CN620,6),INDEX(CandidateFileArray,MATCH(RIGHT(Candidate!CN620,8),CandidateFileList,0),2))</f>
        <v/>
      </c>
    </row>
    <row r="882" spans="14:14" x14ac:dyDescent="0.3">
      <c r="N882" t="str">
        <f>IF(LEFT(RIGHT(Candidate!CN621,2),1)&lt;&gt;"/",RIGHT(Candidate!CN621,6),INDEX(CandidateFileArray,MATCH(RIGHT(Candidate!CN621,8),CandidateFileList,0),2))</f>
        <v/>
      </c>
    </row>
    <row r="883" spans="14:14" x14ac:dyDescent="0.3">
      <c r="N883" t="str">
        <f>IF(LEFT(RIGHT(Candidate!CN622,2),1)&lt;&gt;"/",RIGHT(Candidate!CN622,6),INDEX(CandidateFileArray,MATCH(RIGHT(Candidate!CN622,8),CandidateFileList,0),2))</f>
        <v/>
      </c>
    </row>
    <row r="884" spans="14:14" x14ac:dyDescent="0.3">
      <c r="N884" t="str">
        <f>IF(LEFT(RIGHT(Candidate!CN623,2),1)&lt;&gt;"/",RIGHT(Candidate!CN623,6),INDEX(CandidateFileArray,MATCH(RIGHT(Candidate!CN623,8),CandidateFileList,0),2))</f>
        <v/>
      </c>
    </row>
    <row r="885" spans="14:14" x14ac:dyDescent="0.3">
      <c r="N885" t="str">
        <f>IF(LEFT(RIGHT(Candidate!CN624,2),1)&lt;&gt;"/",RIGHT(Candidate!CN624,6),INDEX(CandidateFileArray,MATCH(RIGHT(Candidate!CN624,8),CandidateFileList,0),2))</f>
        <v/>
      </c>
    </row>
    <row r="886" spans="14:14" x14ac:dyDescent="0.3">
      <c r="N886" t="str">
        <f>IF(LEFT(RIGHT(Candidate!CN625,2),1)&lt;&gt;"/",RIGHT(Candidate!CN625,6),INDEX(CandidateFileArray,MATCH(RIGHT(Candidate!CN625,8),CandidateFileList,0),2))</f>
        <v/>
      </c>
    </row>
    <row r="887" spans="14:14" x14ac:dyDescent="0.3">
      <c r="N887" t="str">
        <f>IF(LEFT(RIGHT(Candidate!CN626,2),1)&lt;&gt;"/",RIGHT(Candidate!CN626,6),INDEX(CandidateFileArray,MATCH(RIGHT(Candidate!CN626,8),CandidateFileList,0),2))</f>
        <v/>
      </c>
    </row>
    <row r="888" spans="14:14" x14ac:dyDescent="0.3">
      <c r="N888" t="str">
        <f>IF(LEFT(RIGHT(Candidate!CN627,2),1)&lt;&gt;"/",RIGHT(Candidate!CN627,6),INDEX(CandidateFileArray,MATCH(RIGHT(Candidate!CN627,8),CandidateFileList,0),2))</f>
        <v/>
      </c>
    </row>
    <row r="889" spans="14:14" x14ac:dyDescent="0.3">
      <c r="N889" t="str">
        <f>IF(LEFT(RIGHT(Candidate!CN628,2),1)&lt;&gt;"/",RIGHT(Candidate!CN628,6),INDEX(CandidateFileArray,MATCH(RIGHT(Candidate!CN628,8),CandidateFileList,0),2))</f>
        <v/>
      </c>
    </row>
    <row r="890" spans="14:14" x14ac:dyDescent="0.3">
      <c r="N890" t="str">
        <f>IF(LEFT(RIGHT(Candidate!CN629,2),1)&lt;&gt;"/",RIGHT(Candidate!CN629,6),INDEX(CandidateFileArray,MATCH(RIGHT(Candidate!CN629,8),CandidateFileList,0),2))</f>
        <v/>
      </c>
    </row>
    <row r="891" spans="14:14" x14ac:dyDescent="0.3">
      <c r="N891" t="str">
        <f>IF(LEFT(RIGHT(Candidate!CN630,2),1)&lt;&gt;"/",RIGHT(Candidate!CN630,6),INDEX(CandidateFileArray,MATCH(RIGHT(Candidate!CN630,8),CandidateFileList,0),2))</f>
        <v/>
      </c>
    </row>
    <row r="892" spans="14:14" x14ac:dyDescent="0.3">
      <c r="N892" t="str">
        <f>IF(LEFT(RIGHT(Candidate!CN631,2),1)&lt;&gt;"/",RIGHT(Candidate!CN631,6),INDEX(CandidateFileArray,MATCH(RIGHT(Candidate!CN631,8),CandidateFileList,0),2))</f>
        <v/>
      </c>
    </row>
    <row r="893" spans="14:14" x14ac:dyDescent="0.3">
      <c r="N893" t="str">
        <f>IF(LEFT(RIGHT(Candidate!CN632,2),1)&lt;&gt;"/",RIGHT(Candidate!CN632,6),INDEX(CandidateFileArray,MATCH(RIGHT(Candidate!CN632,8),CandidateFileList,0),2))</f>
        <v/>
      </c>
    </row>
    <row r="894" spans="14:14" x14ac:dyDescent="0.3">
      <c r="N894" t="str">
        <f>IF(LEFT(RIGHT(Candidate!CN633,2),1)&lt;&gt;"/",RIGHT(Candidate!CN633,6),INDEX(CandidateFileArray,MATCH(RIGHT(Candidate!CN633,8),CandidateFileList,0),2))</f>
        <v/>
      </c>
    </row>
    <row r="895" spans="14:14" x14ac:dyDescent="0.3">
      <c r="N895" t="str">
        <f>IF(LEFT(RIGHT(Candidate!CN634,2),1)&lt;&gt;"/",RIGHT(Candidate!CN634,6),INDEX(CandidateFileArray,MATCH(RIGHT(Candidate!CN634,8),CandidateFileList,0),2))</f>
        <v/>
      </c>
    </row>
    <row r="896" spans="14:14" x14ac:dyDescent="0.3">
      <c r="N896" t="str">
        <f>IF(LEFT(RIGHT(Candidate!CN635,2),1)&lt;&gt;"/",RIGHT(Candidate!CN635,6),INDEX(CandidateFileArray,MATCH(RIGHT(Candidate!CN635,8),CandidateFileList,0),2))</f>
        <v/>
      </c>
    </row>
    <row r="897" spans="14:14" x14ac:dyDescent="0.3">
      <c r="N897" t="str">
        <f>IF(LEFT(RIGHT(Candidate!CN636,2),1)&lt;&gt;"/",RIGHT(Candidate!CN636,6),INDEX(CandidateFileArray,MATCH(RIGHT(Candidate!CN636,8),CandidateFileList,0),2))</f>
        <v/>
      </c>
    </row>
    <row r="898" spans="14:14" x14ac:dyDescent="0.3">
      <c r="N898" t="str">
        <f>IF(LEFT(RIGHT(Candidate!CN637,2),1)&lt;&gt;"/",RIGHT(Candidate!CN637,6),INDEX(CandidateFileArray,MATCH(RIGHT(Candidate!CN637,8),CandidateFileList,0),2))</f>
        <v/>
      </c>
    </row>
    <row r="899" spans="14:14" x14ac:dyDescent="0.3">
      <c r="N899" t="str">
        <f>IF(LEFT(RIGHT(Candidate!CN638,2),1)&lt;&gt;"/",RIGHT(Candidate!CN638,6),INDEX(CandidateFileArray,MATCH(RIGHT(Candidate!CN638,8),CandidateFileList,0),2))</f>
        <v/>
      </c>
    </row>
    <row r="900" spans="14:14" x14ac:dyDescent="0.3">
      <c r="N900" t="str">
        <f>IF(LEFT(RIGHT(Candidate!CN639,2),1)&lt;&gt;"/",RIGHT(Candidate!CN639,6),INDEX(CandidateFileArray,MATCH(RIGHT(Candidate!CN639,8),CandidateFileList,0),2))</f>
        <v/>
      </c>
    </row>
    <row r="901" spans="14:14" x14ac:dyDescent="0.3">
      <c r="N901" t="str">
        <f>IF(LEFT(RIGHT(Candidate!CN640,2),1)&lt;&gt;"/",RIGHT(Candidate!CN640,6),INDEX(CandidateFileArray,MATCH(RIGHT(Candidate!CN640,8),CandidateFileList,0),2))</f>
        <v/>
      </c>
    </row>
    <row r="902" spans="14:14" x14ac:dyDescent="0.3">
      <c r="N902" t="str">
        <f>IF(LEFT(RIGHT(Candidate!CN641,2),1)&lt;&gt;"/",RIGHT(Candidate!CN641,6),INDEX(CandidateFileArray,MATCH(RIGHT(Candidate!CN641,8),CandidateFileList,0),2))</f>
        <v/>
      </c>
    </row>
    <row r="903" spans="14:14" x14ac:dyDescent="0.3">
      <c r="N903" t="str">
        <f>IF(LEFT(RIGHT(Candidate!CN642,2),1)&lt;&gt;"/",RIGHT(Candidate!CN642,6),INDEX(CandidateFileArray,MATCH(RIGHT(Candidate!CN642,8),CandidateFileList,0),2))</f>
        <v/>
      </c>
    </row>
    <row r="904" spans="14:14" x14ac:dyDescent="0.3">
      <c r="N904" t="str">
        <f>IF(LEFT(RIGHT(Candidate!CN643,2),1)&lt;&gt;"/",RIGHT(Candidate!CN643,6),INDEX(CandidateFileArray,MATCH(RIGHT(Candidate!CN643,8),CandidateFileList,0),2))</f>
        <v/>
      </c>
    </row>
    <row r="905" spans="14:14" x14ac:dyDescent="0.3">
      <c r="N905" t="str">
        <f>IF(LEFT(RIGHT(Candidate!CN644,2),1)&lt;&gt;"/",RIGHT(Candidate!CN644,6),INDEX(CandidateFileArray,MATCH(RIGHT(Candidate!CN644,8),CandidateFileList,0),2))</f>
        <v/>
      </c>
    </row>
    <row r="906" spans="14:14" x14ac:dyDescent="0.3">
      <c r="N906" t="str">
        <f>IF(LEFT(RIGHT(Candidate!CN645,2),1)&lt;&gt;"/",RIGHT(Candidate!CN645,6),INDEX(CandidateFileArray,MATCH(RIGHT(Candidate!CN645,8),CandidateFileList,0),2))</f>
        <v/>
      </c>
    </row>
    <row r="907" spans="14:14" x14ac:dyDescent="0.3">
      <c r="N907" t="str">
        <f>IF(LEFT(RIGHT(Candidate!CN646,2),1)&lt;&gt;"/",RIGHT(Candidate!CN646,6),INDEX(CandidateFileArray,MATCH(RIGHT(Candidate!CN646,8),CandidateFileList,0),2))</f>
        <v/>
      </c>
    </row>
    <row r="908" spans="14:14" x14ac:dyDescent="0.3">
      <c r="N908" t="str">
        <f>IF(LEFT(RIGHT(Candidate!CN647,2),1)&lt;&gt;"/",RIGHT(Candidate!CN647,6),INDEX(CandidateFileArray,MATCH(RIGHT(Candidate!CN647,8),CandidateFileList,0),2))</f>
        <v/>
      </c>
    </row>
    <row r="909" spans="14:14" x14ac:dyDescent="0.3">
      <c r="N909" t="str">
        <f>IF(LEFT(RIGHT(Candidate!CN648,2),1)&lt;&gt;"/",RIGHT(Candidate!CN648,6),INDEX(CandidateFileArray,MATCH(RIGHT(Candidate!CN648,8),CandidateFileList,0),2))</f>
        <v/>
      </c>
    </row>
    <row r="910" spans="14:14" x14ac:dyDescent="0.3">
      <c r="N910" t="str">
        <f>IF(LEFT(RIGHT(Candidate!CN649,2),1)&lt;&gt;"/",RIGHT(Candidate!CN649,6),INDEX(CandidateFileArray,MATCH(RIGHT(Candidate!CN649,8),CandidateFileList,0),2))</f>
        <v/>
      </c>
    </row>
    <row r="911" spans="14:14" x14ac:dyDescent="0.3">
      <c r="N911" t="str">
        <f>IF(LEFT(RIGHT(Candidate!CN650,2),1)&lt;&gt;"/",RIGHT(Candidate!CN650,6),INDEX(CandidateFileArray,MATCH(RIGHT(Candidate!CN650,8),CandidateFileList,0),2))</f>
        <v/>
      </c>
    </row>
    <row r="912" spans="14:14" x14ac:dyDescent="0.3">
      <c r="N912" t="str">
        <f>IF(LEFT(RIGHT(Candidate!CN651,2),1)&lt;&gt;"/",RIGHT(Candidate!CN651,6),INDEX(CandidateFileArray,MATCH(RIGHT(Candidate!CN651,8),CandidateFileList,0),2))</f>
        <v/>
      </c>
    </row>
    <row r="913" spans="14:14" x14ac:dyDescent="0.3">
      <c r="N913" t="str">
        <f>IF(LEFT(RIGHT(Candidate!CN652,2),1)&lt;&gt;"/",RIGHT(Candidate!CN652,6),INDEX(CandidateFileArray,MATCH(RIGHT(Candidate!CN652,8),CandidateFileList,0),2))</f>
        <v/>
      </c>
    </row>
    <row r="914" spans="14:14" x14ac:dyDescent="0.3">
      <c r="N914" t="str">
        <f>IF(LEFT(RIGHT(Candidate!CN653,2),1)&lt;&gt;"/",RIGHT(Candidate!CN653,6),INDEX(CandidateFileArray,MATCH(RIGHT(Candidate!CN653,8),CandidateFileList,0),2))</f>
        <v/>
      </c>
    </row>
    <row r="915" spans="14:14" x14ac:dyDescent="0.3">
      <c r="N915" t="str">
        <f>IF(LEFT(RIGHT(Candidate!CN654,2),1)&lt;&gt;"/",RIGHT(Candidate!CN654,6),INDEX(CandidateFileArray,MATCH(RIGHT(Candidate!CN654,8),CandidateFileList,0),2))</f>
        <v/>
      </c>
    </row>
    <row r="916" spans="14:14" x14ac:dyDescent="0.3">
      <c r="N916" t="str">
        <f>IF(LEFT(RIGHT(Candidate!CN655,2),1)&lt;&gt;"/",RIGHT(Candidate!CN655,6),INDEX(CandidateFileArray,MATCH(RIGHT(Candidate!CN655,8),CandidateFileList,0),2))</f>
        <v/>
      </c>
    </row>
    <row r="917" spans="14:14" x14ac:dyDescent="0.3">
      <c r="N917" t="str">
        <f>IF(LEFT(RIGHT(Candidate!CN656,2),1)&lt;&gt;"/",RIGHT(Candidate!CN656,6),INDEX(CandidateFileArray,MATCH(RIGHT(Candidate!CN656,8),CandidateFileList,0),2))</f>
        <v/>
      </c>
    </row>
    <row r="918" spans="14:14" x14ac:dyDescent="0.3">
      <c r="N918" t="str">
        <f>IF(LEFT(RIGHT(Candidate!CN657,2),1)&lt;&gt;"/",RIGHT(Candidate!CN657,6),INDEX(CandidateFileArray,MATCH(RIGHT(Candidate!CN657,8),CandidateFileList,0),2))</f>
        <v/>
      </c>
    </row>
    <row r="919" spans="14:14" x14ac:dyDescent="0.3">
      <c r="N919" t="str">
        <f>IF(LEFT(RIGHT(Candidate!CN658,2),1)&lt;&gt;"/",RIGHT(Candidate!CN658,6),INDEX(CandidateFileArray,MATCH(RIGHT(Candidate!CN658,8),CandidateFileList,0),2))</f>
        <v/>
      </c>
    </row>
    <row r="920" spans="14:14" x14ac:dyDescent="0.3">
      <c r="N920" t="str">
        <f>IF(LEFT(RIGHT(Candidate!CN659,2),1)&lt;&gt;"/",RIGHT(Candidate!CN659,6),INDEX(CandidateFileArray,MATCH(RIGHT(Candidate!CN659,8),CandidateFileList,0),2))</f>
        <v/>
      </c>
    </row>
    <row r="921" spans="14:14" x14ac:dyDescent="0.3">
      <c r="N921" t="str">
        <f>IF(LEFT(RIGHT(Candidate!CN660,2),1)&lt;&gt;"/",RIGHT(Candidate!CN660,6),INDEX(CandidateFileArray,MATCH(RIGHT(Candidate!CN660,8),CandidateFileList,0),2))</f>
        <v/>
      </c>
    </row>
    <row r="922" spans="14:14" x14ac:dyDescent="0.3">
      <c r="N922" t="str">
        <f>IF(LEFT(RIGHT(Candidate!CN661,2),1)&lt;&gt;"/",RIGHT(Candidate!CN661,6),INDEX(CandidateFileArray,MATCH(RIGHT(Candidate!CN661,8),CandidateFileList,0),2))</f>
        <v/>
      </c>
    </row>
    <row r="923" spans="14:14" x14ac:dyDescent="0.3">
      <c r="N923" t="str">
        <f>IF(LEFT(RIGHT(Candidate!CN662,2),1)&lt;&gt;"/",RIGHT(Candidate!CN662,6),INDEX(CandidateFileArray,MATCH(RIGHT(Candidate!CN662,8),CandidateFileList,0),2))</f>
        <v/>
      </c>
    </row>
    <row r="924" spans="14:14" x14ac:dyDescent="0.3">
      <c r="N924" t="str">
        <f>IF(LEFT(RIGHT(Candidate!CN663,2),1)&lt;&gt;"/",RIGHT(Candidate!CN663,6),INDEX(CandidateFileArray,MATCH(RIGHT(Candidate!CN663,8),CandidateFileList,0),2))</f>
        <v/>
      </c>
    </row>
    <row r="925" spans="14:14" x14ac:dyDescent="0.3">
      <c r="N925" t="str">
        <f>IF(LEFT(RIGHT(Candidate!CN664,2),1)&lt;&gt;"/",RIGHT(Candidate!CN664,6),INDEX(CandidateFileArray,MATCH(RIGHT(Candidate!CN664,8),CandidateFileList,0),2))</f>
        <v/>
      </c>
    </row>
    <row r="926" spans="14:14" x14ac:dyDescent="0.3">
      <c r="N926" t="str">
        <f>IF(LEFT(RIGHT(Candidate!CN665,2),1)&lt;&gt;"/",RIGHT(Candidate!CN665,6),INDEX(CandidateFileArray,MATCH(RIGHT(Candidate!CN665,8),CandidateFileList,0),2))</f>
        <v/>
      </c>
    </row>
    <row r="927" spans="14:14" x14ac:dyDescent="0.3">
      <c r="N927" t="str">
        <f>IF(LEFT(RIGHT(Candidate!CN666,2),1)&lt;&gt;"/",RIGHT(Candidate!CN666,6),INDEX(CandidateFileArray,MATCH(RIGHT(Candidate!CN666,8),CandidateFileList,0),2))</f>
        <v/>
      </c>
    </row>
    <row r="928" spans="14:14" x14ac:dyDescent="0.3">
      <c r="N928" t="str">
        <f>IF(LEFT(RIGHT(Candidate!CN667,2),1)&lt;&gt;"/",RIGHT(Candidate!CN667,6),INDEX(CandidateFileArray,MATCH(RIGHT(Candidate!CN667,8),CandidateFileList,0),2))</f>
        <v/>
      </c>
    </row>
    <row r="929" spans="14:14" x14ac:dyDescent="0.3">
      <c r="N929" t="str">
        <f>IF(LEFT(RIGHT(Candidate!CN668,2),1)&lt;&gt;"/",RIGHT(Candidate!CN668,6),INDEX(CandidateFileArray,MATCH(RIGHT(Candidate!CN668,8),CandidateFileList,0),2))</f>
        <v/>
      </c>
    </row>
    <row r="930" spans="14:14" x14ac:dyDescent="0.3">
      <c r="N930" t="str">
        <f>IF(LEFT(RIGHT(Candidate!CN669,2),1)&lt;&gt;"/",RIGHT(Candidate!CN669,6),INDEX(CandidateFileArray,MATCH(RIGHT(Candidate!CN669,8),CandidateFileList,0),2))</f>
        <v/>
      </c>
    </row>
    <row r="931" spans="14:14" x14ac:dyDescent="0.3">
      <c r="N931" t="str">
        <f>IF(LEFT(RIGHT(Candidate!CN670,2),1)&lt;&gt;"/",RIGHT(Candidate!CN670,6),INDEX(CandidateFileArray,MATCH(RIGHT(Candidate!CN670,8),CandidateFileList,0),2))</f>
        <v/>
      </c>
    </row>
    <row r="932" spans="14:14" x14ac:dyDescent="0.3">
      <c r="N932" t="str">
        <f>IF(LEFT(RIGHT(Candidate!CN671,2),1)&lt;&gt;"/",RIGHT(Candidate!CN671,6),INDEX(CandidateFileArray,MATCH(RIGHT(Candidate!CN671,8),CandidateFileList,0),2))</f>
        <v/>
      </c>
    </row>
    <row r="933" spans="14:14" x14ac:dyDescent="0.3">
      <c r="N933" t="str">
        <f>IF(LEFT(RIGHT(Candidate!CN672,2),1)&lt;&gt;"/",RIGHT(Candidate!CN672,6),INDEX(CandidateFileArray,MATCH(RIGHT(Candidate!CN672,8),CandidateFileList,0),2))</f>
        <v/>
      </c>
    </row>
    <row r="934" spans="14:14" x14ac:dyDescent="0.3">
      <c r="N934" t="str">
        <f>IF(LEFT(RIGHT(Candidate!CN673,2),1)&lt;&gt;"/",RIGHT(Candidate!CN673,6),INDEX(CandidateFileArray,MATCH(RIGHT(Candidate!CN673,8),CandidateFileList,0),2))</f>
        <v/>
      </c>
    </row>
    <row r="935" spans="14:14" x14ac:dyDescent="0.3">
      <c r="N935" t="str">
        <f>IF(LEFT(RIGHT(Candidate!CN674,2),1)&lt;&gt;"/",RIGHT(Candidate!CN674,6),INDEX(CandidateFileArray,MATCH(RIGHT(Candidate!CN674,8),CandidateFileList,0),2))</f>
        <v/>
      </c>
    </row>
    <row r="936" spans="14:14" x14ac:dyDescent="0.3">
      <c r="N936" t="str">
        <f>IF(LEFT(RIGHT(Candidate!CN675,2),1)&lt;&gt;"/",RIGHT(Candidate!CN675,6),INDEX(CandidateFileArray,MATCH(RIGHT(Candidate!CN675,8),CandidateFileList,0),2))</f>
        <v/>
      </c>
    </row>
    <row r="937" spans="14:14" x14ac:dyDescent="0.3">
      <c r="N937" t="str">
        <f>IF(LEFT(RIGHT(Candidate!CN676,2),1)&lt;&gt;"/",RIGHT(Candidate!CN676,6),INDEX(CandidateFileArray,MATCH(RIGHT(Candidate!CN676,8),CandidateFileList,0),2))</f>
        <v/>
      </c>
    </row>
    <row r="938" spans="14:14" x14ac:dyDescent="0.3">
      <c r="N938" t="str">
        <f>IF(LEFT(RIGHT(Candidate!CN677,2),1)&lt;&gt;"/",RIGHT(Candidate!CN677,6),INDEX(CandidateFileArray,MATCH(RIGHT(Candidate!CN677,8),CandidateFileList,0),2))</f>
        <v/>
      </c>
    </row>
    <row r="939" spans="14:14" x14ac:dyDescent="0.3">
      <c r="N939" t="str">
        <f>IF(LEFT(RIGHT(Candidate!CN678,2),1)&lt;&gt;"/",RIGHT(Candidate!CN678,6),INDEX(CandidateFileArray,MATCH(RIGHT(Candidate!CN678,8),CandidateFileList,0),2))</f>
        <v/>
      </c>
    </row>
    <row r="940" spans="14:14" x14ac:dyDescent="0.3">
      <c r="N940" t="str">
        <f>IF(LEFT(RIGHT(Candidate!CN679,2),1)&lt;&gt;"/",RIGHT(Candidate!CN679,6),INDEX(CandidateFileArray,MATCH(RIGHT(Candidate!CN679,8),CandidateFileList,0),2))</f>
        <v/>
      </c>
    </row>
    <row r="941" spans="14:14" x14ac:dyDescent="0.3">
      <c r="N941" t="str">
        <f>IF(LEFT(RIGHT(Candidate!CN680,2),1)&lt;&gt;"/",RIGHT(Candidate!CN680,6),INDEX(CandidateFileArray,MATCH(RIGHT(Candidate!CN680,8),CandidateFileList,0),2))</f>
        <v/>
      </c>
    </row>
    <row r="942" spans="14:14" x14ac:dyDescent="0.3">
      <c r="N942" t="str">
        <f>IF(LEFT(RIGHT(Candidate!CN681,2),1)&lt;&gt;"/",RIGHT(Candidate!CN681,6),INDEX(CandidateFileArray,MATCH(RIGHT(Candidate!CN681,8),CandidateFileList,0),2))</f>
        <v/>
      </c>
    </row>
    <row r="943" spans="14:14" x14ac:dyDescent="0.3">
      <c r="N943" t="str">
        <f>IF(LEFT(RIGHT(Candidate!CN682,2),1)&lt;&gt;"/",RIGHT(Candidate!CN682,6),INDEX(CandidateFileArray,MATCH(RIGHT(Candidate!CN682,8),CandidateFileList,0),2))</f>
        <v/>
      </c>
    </row>
    <row r="944" spans="14:14" x14ac:dyDescent="0.3">
      <c r="N944" t="str">
        <f>IF(LEFT(RIGHT(Candidate!CN683,2),1)&lt;&gt;"/",RIGHT(Candidate!CN683,6),INDEX(CandidateFileArray,MATCH(RIGHT(Candidate!CN683,8),CandidateFileList,0),2))</f>
        <v/>
      </c>
    </row>
    <row r="945" spans="14:14" x14ac:dyDescent="0.3">
      <c r="N945" t="str">
        <f>IF(LEFT(RIGHT(Candidate!CN684,2),1)&lt;&gt;"/",RIGHT(Candidate!CN684,6),INDEX(CandidateFileArray,MATCH(RIGHT(Candidate!CN684,8),CandidateFileList,0),2))</f>
        <v/>
      </c>
    </row>
    <row r="946" spans="14:14" x14ac:dyDescent="0.3">
      <c r="N946" t="str">
        <f>IF(LEFT(RIGHT(Candidate!CN685,2),1)&lt;&gt;"/",RIGHT(Candidate!CN685,6),INDEX(CandidateFileArray,MATCH(RIGHT(Candidate!CN685,8),CandidateFileList,0),2))</f>
        <v/>
      </c>
    </row>
    <row r="947" spans="14:14" x14ac:dyDescent="0.3">
      <c r="N947" t="str">
        <f>IF(LEFT(RIGHT(Candidate!CN686,2),1)&lt;&gt;"/",RIGHT(Candidate!CN686,6),INDEX(CandidateFileArray,MATCH(RIGHT(Candidate!CN686,8),CandidateFileList,0),2))</f>
        <v/>
      </c>
    </row>
    <row r="948" spans="14:14" x14ac:dyDescent="0.3">
      <c r="N948" t="str">
        <f>IF(LEFT(RIGHT(Candidate!CN687,2),1)&lt;&gt;"/",RIGHT(Candidate!CN687,6),INDEX(CandidateFileArray,MATCH(RIGHT(Candidate!CN687,8),CandidateFileList,0),2))</f>
        <v/>
      </c>
    </row>
    <row r="949" spans="14:14" x14ac:dyDescent="0.3">
      <c r="N949" t="str">
        <f>IF(LEFT(RIGHT(Candidate!CN688,2),1)&lt;&gt;"/",RIGHT(Candidate!CN688,6),INDEX(CandidateFileArray,MATCH(RIGHT(Candidate!CN688,8),CandidateFileList,0),2))</f>
        <v/>
      </c>
    </row>
    <row r="950" spans="14:14" x14ac:dyDescent="0.3">
      <c r="N950" t="str">
        <f>IF(LEFT(RIGHT(Candidate!CN689,2),1)&lt;&gt;"/",RIGHT(Candidate!CN689,6),INDEX(CandidateFileArray,MATCH(RIGHT(Candidate!CN689,8),CandidateFileList,0),2))</f>
        <v/>
      </c>
    </row>
    <row r="951" spans="14:14" x14ac:dyDescent="0.3">
      <c r="N951" t="str">
        <f>IF(LEFT(RIGHT(Candidate!CN690,2),1)&lt;&gt;"/",RIGHT(Candidate!CN690,6),INDEX(CandidateFileArray,MATCH(RIGHT(Candidate!CN690,8),CandidateFileList,0),2))</f>
        <v/>
      </c>
    </row>
    <row r="952" spans="14:14" x14ac:dyDescent="0.3">
      <c r="N952" t="str">
        <f>IF(LEFT(RIGHT(Candidate!CN691,2),1)&lt;&gt;"/",RIGHT(Candidate!CN691,6),INDEX(CandidateFileArray,MATCH(RIGHT(Candidate!CN691,8),CandidateFileList,0),2))</f>
        <v/>
      </c>
    </row>
    <row r="953" spans="14:14" x14ac:dyDescent="0.3">
      <c r="N953" t="str">
        <f>IF(LEFT(RIGHT(Candidate!CN692,2),1)&lt;&gt;"/",RIGHT(Candidate!CN692,6),INDEX(CandidateFileArray,MATCH(RIGHT(Candidate!CN692,8),CandidateFileList,0),2))</f>
        <v/>
      </c>
    </row>
    <row r="954" spans="14:14" x14ac:dyDescent="0.3">
      <c r="N954" t="str">
        <f>IF(LEFT(RIGHT(Candidate!CN693,2),1)&lt;&gt;"/",RIGHT(Candidate!CN693,6),INDEX(CandidateFileArray,MATCH(RIGHT(Candidate!CN693,8),CandidateFileList,0),2))</f>
        <v/>
      </c>
    </row>
    <row r="955" spans="14:14" x14ac:dyDescent="0.3">
      <c r="N955" t="str">
        <f>IF(LEFT(RIGHT(Candidate!CN694,2),1)&lt;&gt;"/",RIGHT(Candidate!CN694,6),INDEX(CandidateFileArray,MATCH(RIGHT(Candidate!CN694,8),CandidateFileList,0),2))</f>
        <v/>
      </c>
    </row>
    <row r="956" spans="14:14" x14ac:dyDescent="0.3">
      <c r="N956" t="str">
        <f>IF(LEFT(RIGHT(Candidate!CN695,2),1)&lt;&gt;"/",RIGHT(Candidate!CN695,6),INDEX(CandidateFileArray,MATCH(RIGHT(Candidate!CN695,8),CandidateFileList,0),2))</f>
        <v/>
      </c>
    </row>
    <row r="957" spans="14:14" x14ac:dyDescent="0.3">
      <c r="N957" t="str">
        <f>IF(LEFT(RIGHT(Candidate!CN696,2),1)&lt;&gt;"/",RIGHT(Candidate!CN696,6),INDEX(CandidateFileArray,MATCH(RIGHT(Candidate!CN696,8),CandidateFileList,0),2))</f>
        <v/>
      </c>
    </row>
    <row r="958" spans="14:14" x14ac:dyDescent="0.3">
      <c r="N958" t="str">
        <f>IF(LEFT(RIGHT(Candidate!CN697,2),1)&lt;&gt;"/",RIGHT(Candidate!CN697,6),INDEX(CandidateFileArray,MATCH(RIGHT(Candidate!CN697,8),CandidateFileList,0),2))</f>
        <v/>
      </c>
    </row>
    <row r="959" spans="14:14" x14ac:dyDescent="0.3">
      <c r="N959" t="str">
        <f>IF(LEFT(RIGHT(Candidate!CN698,2),1)&lt;&gt;"/",RIGHT(Candidate!CN698,6),INDEX(CandidateFileArray,MATCH(RIGHT(Candidate!CN698,8),CandidateFileList,0),2))</f>
        <v/>
      </c>
    </row>
    <row r="960" spans="14:14" x14ac:dyDescent="0.3">
      <c r="N960" t="str">
        <f>IF(LEFT(RIGHT(Candidate!CN699,2),1)&lt;&gt;"/",RIGHT(Candidate!CN699,6),INDEX(CandidateFileArray,MATCH(RIGHT(Candidate!CN699,8),CandidateFileList,0),2))</f>
        <v/>
      </c>
    </row>
    <row r="961" spans="14:14" x14ac:dyDescent="0.3">
      <c r="N961" t="str">
        <f>IF(LEFT(RIGHT(Candidate!CN700,2),1)&lt;&gt;"/",RIGHT(Candidate!CN700,6),INDEX(CandidateFileArray,MATCH(RIGHT(Candidate!CN700,8),CandidateFileList,0),2))</f>
        <v/>
      </c>
    </row>
    <row r="962" spans="14:14" x14ac:dyDescent="0.3">
      <c r="N962" t="str">
        <f>IF(LEFT(RIGHT(Candidate!CN701,2),1)&lt;&gt;"/",RIGHT(Candidate!CN701,6),INDEX(CandidateFileArray,MATCH(RIGHT(Candidate!CN701,8),CandidateFileList,0),2))</f>
        <v/>
      </c>
    </row>
    <row r="963" spans="14:14" x14ac:dyDescent="0.3">
      <c r="N963" t="str">
        <f>IF(LEFT(RIGHT(Candidate!CN702,2),1)&lt;&gt;"/",RIGHT(Candidate!CN702,6),INDEX(CandidateFileArray,MATCH(RIGHT(Candidate!CN702,8),CandidateFileList,0),2))</f>
        <v/>
      </c>
    </row>
    <row r="964" spans="14:14" x14ac:dyDescent="0.3">
      <c r="N964" t="str">
        <f>IF(LEFT(RIGHT(Candidate!CN703,2),1)&lt;&gt;"/",RIGHT(Candidate!CN703,6),INDEX(CandidateFileArray,MATCH(RIGHT(Candidate!CN703,8),CandidateFileList,0),2))</f>
        <v/>
      </c>
    </row>
    <row r="965" spans="14:14" x14ac:dyDescent="0.3">
      <c r="N965" t="str">
        <f>IF(LEFT(RIGHT(Candidate!CN704,2),1)&lt;&gt;"/",RIGHT(Candidate!CN704,6),INDEX(CandidateFileArray,MATCH(RIGHT(Candidate!CN704,8),CandidateFileList,0),2))</f>
        <v/>
      </c>
    </row>
    <row r="966" spans="14:14" x14ac:dyDescent="0.3">
      <c r="N966" t="str">
        <f>IF(LEFT(RIGHT(Candidate!CN705,2),1)&lt;&gt;"/",RIGHT(Candidate!CN705,6),INDEX(CandidateFileArray,MATCH(RIGHT(Candidate!CN705,8),CandidateFileList,0),2))</f>
        <v/>
      </c>
    </row>
    <row r="967" spans="14:14" x14ac:dyDescent="0.3">
      <c r="N967" t="str">
        <f>IF(LEFT(RIGHT(Candidate!CN706,2),1)&lt;&gt;"/",RIGHT(Candidate!CN706,6),INDEX(CandidateFileArray,MATCH(RIGHT(Candidate!CN706,8),CandidateFileList,0),2))</f>
        <v/>
      </c>
    </row>
    <row r="968" spans="14:14" x14ac:dyDescent="0.3">
      <c r="N968" t="str">
        <f>IF(LEFT(RIGHT(Candidate!CN707,2),1)&lt;&gt;"/",RIGHT(Candidate!CN707,6),INDEX(CandidateFileArray,MATCH(RIGHT(Candidate!CN707,8),CandidateFileList,0),2))</f>
        <v/>
      </c>
    </row>
    <row r="969" spans="14:14" x14ac:dyDescent="0.3">
      <c r="N969" t="str">
        <f>IF(LEFT(RIGHT(Candidate!CN708,2),1)&lt;&gt;"/",RIGHT(Candidate!CN708,6),INDEX(CandidateFileArray,MATCH(RIGHT(Candidate!CN708,8),CandidateFileList,0),2))</f>
        <v/>
      </c>
    </row>
    <row r="970" spans="14:14" x14ac:dyDescent="0.3">
      <c r="N970" t="str">
        <f>IF(LEFT(RIGHT(Candidate!CN709,2),1)&lt;&gt;"/",RIGHT(Candidate!CN709,6),INDEX(CandidateFileArray,MATCH(RIGHT(Candidate!CN709,8),CandidateFileList,0),2))</f>
        <v/>
      </c>
    </row>
    <row r="971" spans="14:14" x14ac:dyDescent="0.3">
      <c r="N971" t="str">
        <f>IF(LEFT(RIGHT(Candidate!CN710,2),1)&lt;&gt;"/",RIGHT(Candidate!CN710,6),INDEX(CandidateFileArray,MATCH(RIGHT(Candidate!CN710,8),CandidateFileList,0),2))</f>
        <v/>
      </c>
    </row>
    <row r="972" spans="14:14" x14ac:dyDescent="0.3">
      <c r="N972" t="str">
        <f>IF(LEFT(RIGHT(Candidate!CN711,2),1)&lt;&gt;"/",RIGHT(Candidate!CN711,6),INDEX(CandidateFileArray,MATCH(RIGHT(Candidate!CN711,8),CandidateFileList,0),2))</f>
        <v/>
      </c>
    </row>
    <row r="973" spans="14:14" x14ac:dyDescent="0.3">
      <c r="N973" t="str">
        <f>IF(LEFT(RIGHT(Candidate!CN712,2),1)&lt;&gt;"/",RIGHT(Candidate!CN712,6),INDEX(CandidateFileArray,MATCH(RIGHT(Candidate!CN712,8),CandidateFileList,0),2))</f>
        <v/>
      </c>
    </row>
    <row r="974" spans="14:14" x14ac:dyDescent="0.3">
      <c r="N974" t="str">
        <f>IF(LEFT(RIGHT(Candidate!CN713,2),1)&lt;&gt;"/",RIGHT(Candidate!CN713,6),INDEX(CandidateFileArray,MATCH(RIGHT(Candidate!CN713,8),CandidateFileList,0),2))</f>
        <v/>
      </c>
    </row>
    <row r="975" spans="14:14" x14ac:dyDescent="0.3">
      <c r="N975" t="str">
        <f>IF(LEFT(RIGHT(Candidate!CN714,2),1)&lt;&gt;"/",RIGHT(Candidate!CN714,6),INDEX(CandidateFileArray,MATCH(RIGHT(Candidate!CN714,8),CandidateFileList,0),2))</f>
        <v/>
      </c>
    </row>
    <row r="976" spans="14:14" x14ac:dyDescent="0.3">
      <c r="N976" t="str">
        <f>IF(LEFT(RIGHT(Candidate!CN715,2),1)&lt;&gt;"/",RIGHT(Candidate!CN715,6),INDEX(CandidateFileArray,MATCH(RIGHT(Candidate!CN715,8),CandidateFileList,0),2))</f>
        <v/>
      </c>
    </row>
    <row r="977" spans="14:14" x14ac:dyDescent="0.3">
      <c r="N977" t="str">
        <f>IF(LEFT(RIGHT(Candidate!CN716,2),1)&lt;&gt;"/",RIGHT(Candidate!CN716,6),INDEX(CandidateFileArray,MATCH(RIGHT(Candidate!CN716,8),CandidateFileList,0),2))</f>
        <v/>
      </c>
    </row>
    <row r="978" spans="14:14" x14ac:dyDescent="0.3">
      <c r="N978" t="str">
        <f>IF(LEFT(RIGHT(Candidate!CN717,2),1)&lt;&gt;"/",RIGHT(Candidate!CN717,6),INDEX(CandidateFileArray,MATCH(RIGHT(Candidate!CN717,8),CandidateFileList,0),2))</f>
        <v/>
      </c>
    </row>
    <row r="979" spans="14:14" x14ac:dyDescent="0.3">
      <c r="N979" t="str">
        <f>IF(LEFT(RIGHT(Candidate!CN718,2),1)&lt;&gt;"/",RIGHT(Candidate!CN718,6),INDEX(CandidateFileArray,MATCH(RIGHT(Candidate!CN718,8),CandidateFileList,0),2))</f>
        <v/>
      </c>
    </row>
    <row r="980" spans="14:14" x14ac:dyDescent="0.3">
      <c r="N980" t="str">
        <f>IF(LEFT(RIGHT(Candidate!CN719,2),1)&lt;&gt;"/",RIGHT(Candidate!CN719,6),INDEX(CandidateFileArray,MATCH(RIGHT(Candidate!CN719,8),CandidateFileList,0),2))</f>
        <v/>
      </c>
    </row>
    <row r="981" spans="14:14" x14ac:dyDescent="0.3">
      <c r="N981" t="str">
        <f>IF(LEFT(RIGHT(Candidate!CN720,2),1)&lt;&gt;"/",RIGHT(Candidate!CN720,6),INDEX(CandidateFileArray,MATCH(RIGHT(Candidate!CN720,8),CandidateFileList,0),2))</f>
        <v/>
      </c>
    </row>
    <row r="982" spans="14:14" x14ac:dyDescent="0.3">
      <c r="N982" t="str">
        <f>IF(LEFT(RIGHT(Candidate!CN721,2),1)&lt;&gt;"/",RIGHT(Candidate!CN721,6),INDEX(CandidateFileArray,MATCH(RIGHT(Candidate!CN721,8),CandidateFileList,0),2))</f>
        <v/>
      </c>
    </row>
    <row r="983" spans="14:14" x14ac:dyDescent="0.3">
      <c r="N983" t="str">
        <f>IF(LEFT(RIGHT(Candidate!CN722,2),1)&lt;&gt;"/",RIGHT(Candidate!CN722,6),INDEX(CandidateFileArray,MATCH(RIGHT(Candidate!CN722,8),CandidateFileList,0),2))</f>
        <v/>
      </c>
    </row>
    <row r="984" spans="14:14" x14ac:dyDescent="0.3">
      <c r="N984" t="str">
        <f>IF(LEFT(RIGHT(Candidate!CN723,2),1)&lt;&gt;"/",RIGHT(Candidate!CN723,6),INDEX(CandidateFileArray,MATCH(RIGHT(Candidate!CN723,8),CandidateFileList,0),2))</f>
        <v/>
      </c>
    </row>
    <row r="985" spans="14:14" x14ac:dyDescent="0.3">
      <c r="N985" t="str">
        <f>IF(LEFT(RIGHT(Candidate!CN724,2),1)&lt;&gt;"/",RIGHT(Candidate!CN724,6),INDEX(CandidateFileArray,MATCH(RIGHT(Candidate!CN724,8),CandidateFileList,0),2))</f>
        <v/>
      </c>
    </row>
    <row r="986" spans="14:14" x14ac:dyDescent="0.3">
      <c r="N986" t="str">
        <f>IF(LEFT(RIGHT(Candidate!CN725,2),1)&lt;&gt;"/",RIGHT(Candidate!CN725,6),INDEX(CandidateFileArray,MATCH(RIGHT(Candidate!CN725,8),CandidateFileList,0),2))</f>
        <v/>
      </c>
    </row>
    <row r="987" spans="14:14" x14ac:dyDescent="0.3">
      <c r="N987" t="str">
        <f>IF(LEFT(RIGHT(Candidate!CN726,2),1)&lt;&gt;"/",RIGHT(Candidate!CN726,6),INDEX(CandidateFileArray,MATCH(RIGHT(Candidate!CN726,8),CandidateFileList,0),2))</f>
        <v/>
      </c>
    </row>
    <row r="988" spans="14:14" x14ac:dyDescent="0.3">
      <c r="N988" t="str">
        <f>IF(LEFT(RIGHT(Candidate!CN727,2),1)&lt;&gt;"/",RIGHT(Candidate!CN727,6),INDEX(CandidateFileArray,MATCH(RIGHT(Candidate!CN727,8),CandidateFileList,0),2))</f>
        <v/>
      </c>
    </row>
    <row r="989" spans="14:14" x14ac:dyDescent="0.3">
      <c r="N989" t="str">
        <f>IF(LEFT(RIGHT(Candidate!CN728,2),1)&lt;&gt;"/",RIGHT(Candidate!CN728,6),INDEX(CandidateFileArray,MATCH(RIGHT(Candidate!CN728,8),CandidateFileList,0),2))</f>
        <v/>
      </c>
    </row>
    <row r="990" spans="14:14" x14ac:dyDescent="0.3">
      <c r="N990" t="str">
        <f>IF(LEFT(RIGHT(Candidate!CN729,2),1)&lt;&gt;"/",RIGHT(Candidate!CN729,6),INDEX(CandidateFileArray,MATCH(RIGHT(Candidate!CN729,8),CandidateFileList,0),2))</f>
        <v/>
      </c>
    </row>
    <row r="991" spans="14:14" x14ac:dyDescent="0.3">
      <c r="N991" t="str">
        <f>IF(LEFT(RIGHT(Candidate!CN730,2),1)&lt;&gt;"/",RIGHT(Candidate!CN730,6),INDEX(CandidateFileArray,MATCH(RIGHT(Candidate!CN730,8),CandidateFileList,0),2))</f>
        <v/>
      </c>
    </row>
    <row r="992" spans="14:14" x14ac:dyDescent="0.3">
      <c r="N992" t="str">
        <f>IF(LEFT(RIGHT(Candidate!CN731,2),1)&lt;&gt;"/",RIGHT(Candidate!CN731,6),INDEX(CandidateFileArray,MATCH(RIGHT(Candidate!CN731,8),CandidateFileList,0),2))</f>
        <v/>
      </c>
    </row>
    <row r="993" spans="14:14" x14ac:dyDescent="0.3">
      <c r="N993" t="str">
        <f>IF(LEFT(RIGHT(Candidate!CN732,2),1)&lt;&gt;"/",RIGHT(Candidate!CN732,6),INDEX(CandidateFileArray,MATCH(RIGHT(Candidate!CN732,8),CandidateFileList,0),2))</f>
        <v/>
      </c>
    </row>
    <row r="994" spans="14:14" x14ac:dyDescent="0.3">
      <c r="N994" t="str">
        <f>IF(LEFT(RIGHT(Candidate!CN733,2),1)&lt;&gt;"/",RIGHT(Candidate!CN733,6),INDEX(CandidateFileArray,MATCH(RIGHT(Candidate!CN733,8),CandidateFileList,0),2))</f>
        <v/>
      </c>
    </row>
    <row r="995" spans="14:14" x14ac:dyDescent="0.3">
      <c r="N995" t="str">
        <f>IF(LEFT(RIGHT(Candidate!CN734,2),1)&lt;&gt;"/",RIGHT(Candidate!CN734,6),INDEX(CandidateFileArray,MATCH(RIGHT(Candidate!CN734,8),CandidateFileList,0),2))</f>
        <v/>
      </c>
    </row>
    <row r="996" spans="14:14" x14ac:dyDescent="0.3">
      <c r="N996" t="str">
        <f>IF(LEFT(RIGHT(Candidate!CN735,2),1)&lt;&gt;"/",RIGHT(Candidate!CN735,6),INDEX(CandidateFileArray,MATCH(RIGHT(Candidate!CN735,8),CandidateFileList,0),2))</f>
        <v/>
      </c>
    </row>
    <row r="997" spans="14:14" x14ac:dyDescent="0.3">
      <c r="N997" t="str">
        <f>IF(LEFT(RIGHT(Candidate!CN736,2),1)&lt;&gt;"/",RIGHT(Candidate!CN736,6),INDEX(CandidateFileArray,MATCH(RIGHT(Candidate!CN736,8),CandidateFileList,0),2))</f>
        <v/>
      </c>
    </row>
    <row r="998" spans="14:14" x14ac:dyDescent="0.3">
      <c r="N998" t="str">
        <f>IF(LEFT(RIGHT(Candidate!CN737,2),1)&lt;&gt;"/",RIGHT(Candidate!CN737,6),INDEX(CandidateFileArray,MATCH(RIGHT(Candidate!CN737,8),CandidateFileList,0),2))</f>
        <v/>
      </c>
    </row>
    <row r="999" spans="14:14" x14ac:dyDescent="0.3">
      <c r="N999" t="str">
        <f>IF(LEFT(RIGHT(Candidate!CN738,2),1)&lt;&gt;"/",RIGHT(Candidate!CN738,6),INDEX(CandidateFileArray,MATCH(RIGHT(Candidate!CN738,8),CandidateFileList,0),2))</f>
        <v/>
      </c>
    </row>
    <row r="1000" spans="14:14" x14ac:dyDescent="0.3">
      <c r="N1000" t="str">
        <f>IF(LEFT(RIGHT(Candidate!CN739,2),1)&lt;&gt;"/",RIGHT(Candidate!CN739,6),INDEX(CandidateFileArray,MATCH(RIGHT(Candidate!CN739,8),CandidateFileList,0),2))</f>
        <v/>
      </c>
    </row>
    <row r="1001" spans="14:14" x14ac:dyDescent="0.3">
      <c r="N1001" t="str">
        <f>IF(LEFT(RIGHT(Candidate!CN740,2),1)&lt;&gt;"/",RIGHT(Candidate!CN740,6),INDEX(CandidateFileArray,MATCH(RIGHT(Candidate!CN740,8),CandidateFileList,0),2))</f>
        <v/>
      </c>
    </row>
    <row r="1002" spans="14:14" x14ac:dyDescent="0.3">
      <c r="N1002" t="str">
        <f>IF(LEFT(RIGHT(Candidate!CN741,2),1)&lt;&gt;"/",RIGHT(Candidate!CN741,6),INDEX(CandidateFileArray,MATCH(RIGHT(Candidate!CN741,8),CandidateFileList,0),2))</f>
        <v/>
      </c>
    </row>
    <row r="1003" spans="14:14" x14ac:dyDescent="0.3">
      <c r="N1003" t="str">
        <f>IF(LEFT(RIGHT(Candidate!CN742,2),1)&lt;&gt;"/",RIGHT(Candidate!CN742,6),INDEX(CandidateFileArray,MATCH(RIGHT(Candidate!CN742,8),CandidateFileList,0),2))</f>
        <v/>
      </c>
    </row>
    <row r="1004" spans="14:14" x14ac:dyDescent="0.3">
      <c r="N1004" t="str">
        <f>IF(LEFT(RIGHT(Candidate!CN743,2),1)&lt;&gt;"/",RIGHT(Candidate!CN743,6),INDEX(CandidateFileArray,MATCH(RIGHT(Candidate!CN743,8),CandidateFileList,0),2))</f>
        <v/>
      </c>
    </row>
    <row r="1005" spans="14:14" x14ac:dyDescent="0.3">
      <c r="N1005" t="str">
        <f>IF(LEFT(RIGHT(Candidate!CN744,2),1)&lt;&gt;"/",RIGHT(Candidate!CN744,6),INDEX(CandidateFileArray,MATCH(RIGHT(Candidate!CN744,8),CandidateFileList,0),2))</f>
        <v/>
      </c>
    </row>
    <row r="1006" spans="14:14" x14ac:dyDescent="0.3">
      <c r="N1006" t="str">
        <f>IF(LEFT(RIGHT(Candidate!CN745,2),1)&lt;&gt;"/",RIGHT(Candidate!CN745,6),INDEX(CandidateFileArray,MATCH(RIGHT(Candidate!CN745,8),CandidateFileList,0),2))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61"/>
  <sheetViews>
    <sheetView workbookViewId="0">
      <selection activeCell="B3" sqref="B3"/>
    </sheetView>
  </sheetViews>
  <sheetFormatPr defaultColWidth="8.6640625" defaultRowHeight="14.4" x14ac:dyDescent="0.3"/>
  <cols>
    <col min="2" max="2" width="28.44140625" customWidth="1"/>
  </cols>
  <sheetData>
    <row r="1" spans="1:22" x14ac:dyDescent="0.3">
      <c r="A1" s="7" t="s">
        <v>497</v>
      </c>
      <c r="B1" s="7"/>
      <c r="C1" s="7"/>
      <c r="D1" s="7"/>
      <c r="E1" s="7"/>
      <c r="F1" s="7"/>
      <c r="G1" s="7"/>
      <c r="H1" s="7"/>
      <c r="I1" s="7"/>
      <c r="J1" s="7"/>
    </row>
    <row r="2" spans="1:22" x14ac:dyDescent="0.3">
      <c r="A2">
        <v>0.04</v>
      </c>
    </row>
    <row r="3" spans="1:22" x14ac:dyDescent="0.3">
      <c r="A3">
        <v>0.04</v>
      </c>
      <c r="B3" t="s">
        <v>498</v>
      </c>
    </row>
    <row r="4" spans="1:22" x14ac:dyDescent="0.3">
      <c r="A4" t="s">
        <v>54</v>
      </c>
      <c r="B4" t="s">
        <v>499</v>
      </c>
      <c r="D4" t="s">
        <v>500</v>
      </c>
    </row>
    <row r="6" spans="1:22" x14ac:dyDescent="0.3">
      <c r="A6" t="s">
        <v>501</v>
      </c>
      <c r="B6" t="s">
        <v>501</v>
      </c>
    </row>
    <row r="7" spans="1:22" x14ac:dyDescent="0.3">
      <c r="A7" t="s">
        <v>230</v>
      </c>
      <c r="B7" t="s">
        <v>230</v>
      </c>
    </row>
    <row r="8" spans="1:22" x14ac:dyDescent="0.3">
      <c r="A8" t="s">
        <v>54</v>
      </c>
      <c r="B8" t="s">
        <v>54</v>
      </c>
    </row>
    <row r="9" spans="1:22" x14ac:dyDescent="0.3">
      <c r="A9" t="s">
        <v>502</v>
      </c>
      <c r="B9" t="s">
        <v>502</v>
      </c>
    </row>
    <row r="11" spans="1:22" x14ac:dyDescent="0.3">
      <c r="A11" t="s">
        <v>503</v>
      </c>
    </row>
    <row r="12" spans="1:22" x14ac:dyDescent="0.3">
      <c r="A12" t="s">
        <v>229</v>
      </c>
      <c r="B12" t="s">
        <v>42</v>
      </c>
      <c r="C12" t="s">
        <v>301</v>
      </c>
      <c r="D12" t="s">
        <v>43</v>
      </c>
      <c r="E12" t="s">
        <v>74</v>
      </c>
      <c r="F12" t="s">
        <v>77</v>
      </c>
      <c r="G12" t="s">
        <v>80</v>
      </c>
      <c r="H12" t="s">
        <v>83</v>
      </c>
      <c r="I12" t="s">
        <v>85</v>
      </c>
      <c r="J12" t="s">
        <v>87</v>
      </c>
      <c r="K12" t="s">
        <v>89</v>
      </c>
      <c r="L12" t="s">
        <v>91</v>
      </c>
      <c r="M12" t="s">
        <v>93</v>
      </c>
      <c r="N12" t="s">
        <v>95</v>
      </c>
      <c r="O12" t="s">
        <v>97</v>
      </c>
      <c r="P12" t="s">
        <v>99</v>
      </c>
      <c r="Q12" t="s">
        <v>101</v>
      </c>
      <c r="R12" t="s">
        <v>103</v>
      </c>
      <c r="S12" t="s">
        <v>105</v>
      </c>
      <c r="T12" t="s">
        <v>107</v>
      </c>
    </row>
    <row r="13" spans="1:22" x14ac:dyDescent="0.3">
      <c r="A13" t="s">
        <v>49</v>
      </c>
      <c r="B13" t="s">
        <v>336</v>
      </c>
      <c r="C13" t="s">
        <v>504</v>
      </c>
      <c r="D13" t="s">
        <v>505</v>
      </c>
      <c r="E13" t="s">
        <v>506</v>
      </c>
      <c r="F13" t="s">
        <v>507</v>
      </c>
      <c r="G13" t="s">
        <v>508</v>
      </c>
      <c r="H13" t="s">
        <v>509</v>
      </c>
      <c r="I13" t="s">
        <v>510</v>
      </c>
      <c r="J13" t="s">
        <v>511</v>
      </c>
      <c r="K13" t="s">
        <v>512</v>
      </c>
      <c r="L13" t="s">
        <v>513</v>
      </c>
      <c r="M13" t="s">
        <v>514</v>
      </c>
      <c r="N13" t="s">
        <v>515</v>
      </c>
      <c r="O13" t="s">
        <v>516</v>
      </c>
      <c r="P13" t="s">
        <v>517</v>
      </c>
      <c r="Q13" t="s">
        <v>518</v>
      </c>
      <c r="R13" t="s">
        <v>519</v>
      </c>
      <c r="S13" t="s">
        <v>520</v>
      </c>
      <c r="T13" t="s">
        <v>521</v>
      </c>
      <c r="U13" t="s">
        <v>522</v>
      </c>
      <c r="V13">
        <f t="shared" ref="V13:V29" si="0">COUNTIF(E13:T13,"*")</f>
        <v>16</v>
      </c>
    </row>
    <row r="14" spans="1:22" x14ac:dyDescent="0.3">
      <c r="A14" t="s">
        <v>55</v>
      </c>
      <c r="B14" t="s">
        <v>336</v>
      </c>
      <c r="C14" t="s">
        <v>504</v>
      </c>
      <c r="D14" t="s">
        <v>523</v>
      </c>
      <c r="E14" t="str">
        <f>E13</f>
        <v>Zone 01</v>
      </c>
      <c r="F14" t="str">
        <f t="shared" ref="F14:U14" si="1">F13</f>
        <v>Zone 02</v>
      </c>
      <c r="G14" t="str">
        <f t="shared" si="1"/>
        <v>Zone 03</v>
      </c>
      <c r="H14" t="str">
        <f t="shared" si="1"/>
        <v>Zone 04</v>
      </c>
      <c r="I14" t="str">
        <f t="shared" si="1"/>
        <v>Zone 05</v>
      </c>
      <c r="J14" t="str">
        <f t="shared" si="1"/>
        <v>Zone 06</v>
      </c>
      <c r="K14" t="str">
        <f t="shared" si="1"/>
        <v>Zone 07</v>
      </c>
      <c r="L14" t="str">
        <f t="shared" si="1"/>
        <v>Zone 08</v>
      </c>
      <c r="M14" t="str">
        <f t="shared" si="1"/>
        <v>Zone 09</v>
      </c>
      <c r="N14" t="str">
        <f t="shared" si="1"/>
        <v>Zone 10</v>
      </c>
      <c r="O14" t="str">
        <f t="shared" si="1"/>
        <v>Zone 11</v>
      </c>
      <c r="P14" t="str">
        <f t="shared" si="1"/>
        <v>Zone 12</v>
      </c>
      <c r="Q14" t="str">
        <f t="shared" si="1"/>
        <v>Zone 13</v>
      </c>
      <c r="R14" t="str">
        <f t="shared" si="1"/>
        <v>Zone 14</v>
      </c>
      <c r="S14" t="str">
        <f t="shared" si="1"/>
        <v>Zone 15</v>
      </c>
      <c r="T14" t="str">
        <f t="shared" si="1"/>
        <v>Zone 16</v>
      </c>
      <c r="U14" t="str">
        <f t="shared" si="1"/>
        <v>Standard = Proposed for this test</v>
      </c>
      <c r="V14">
        <f t="shared" si="0"/>
        <v>16</v>
      </c>
    </row>
    <row r="15" spans="1:22" x14ac:dyDescent="0.3">
      <c r="A15" t="s">
        <v>62</v>
      </c>
      <c r="B15" t="s">
        <v>75</v>
      </c>
      <c r="C15" t="s">
        <v>504</v>
      </c>
      <c r="D15" t="s">
        <v>524</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U15" t="s">
        <v>525</v>
      </c>
      <c r="V15">
        <f t="shared" si="0"/>
        <v>16</v>
      </c>
    </row>
    <row r="16" spans="1:22" x14ac:dyDescent="0.3">
      <c r="A16" t="s">
        <v>65</v>
      </c>
      <c r="B16" t="s">
        <v>75</v>
      </c>
      <c r="C16" t="s">
        <v>504</v>
      </c>
      <c r="D16" t="s">
        <v>526</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U16" t="s">
        <v>527</v>
      </c>
      <c r="V16">
        <f t="shared" si="0"/>
        <v>16</v>
      </c>
    </row>
    <row r="17" spans="1:22" x14ac:dyDescent="0.3">
      <c r="A17" t="s">
        <v>67</v>
      </c>
      <c r="B17" t="s">
        <v>68</v>
      </c>
      <c r="C17" t="s">
        <v>528</v>
      </c>
      <c r="D17" t="s">
        <v>524</v>
      </c>
      <c r="E17" t="s">
        <v>75</v>
      </c>
      <c r="F17" t="s">
        <v>78</v>
      </c>
      <c r="G17" t="s">
        <v>81</v>
      </c>
      <c r="H17" t="s">
        <v>84</v>
      </c>
      <c r="I17" t="s">
        <v>86</v>
      </c>
      <c r="J17" t="s">
        <v>88</v>
      </c>
      <c r="K17" t="s">
        <v>90</v>
      </c>
      <c r="L17" t="s">
        <v>92</v>
      </c>
      <c r="M17" t="s">
        <v>94</v>
      </c>
      <c r="N17" t="s">
        <v>96</v>
      </c>
      <c r="O17" t="s">
        <v>98</v>
      </c>
      <c r="P17" t="s">
        <v>529</v>
      </c>
      <c r="Q17" t="s">
        <v>530</v>
      </c>
      <c r="R17" t="s">
        <v>531</v>
      </c>
      <c r="S17" t="s">
        <v>532</v>
      </c>
      <c r="U17" t="s">
        <v>525</v>
      </c>
      <c r="V17">
        <f t="shared" si="0"/>
        <v>15</v>
      </c>
    </row>
    <row r="18" spans="1:22" x14ac:dyDescent="0.3">
      <c r="A18" t="s">
        <v>117</v>
      </c>
      <c r="B18" t="s">
        <v>118</v>
      </c>
      <c r="C18" t="s">
        <v>528</v>
      </c>
      <c r="D18" t="s">
        <v>524</v>
      </c>
      <c r="E18" t="s">
        <v>75</v>
      </c>
      <c r="F18" t="s">
        <v>120</v>
      </c>
      <c r="G18" t="s">
        <v>121</v>
      </c>
      <c r="H18" t="s">
        <v>122</v>
      </c>
      <c r="I18" t="s">
        <v>123</v>
      </c>
      <c r="J18" t="s">
        <v>124</v>
      </c>
      <c r="K18" t="s">
        <v>125</v>
      </c>
      <c r="L18" t="s">
        <v>533</v>
      </c>
      <c r="M18" t="s">
        <v>127</v>
      </c>
      <c r="N18" t="s">
        <v>128</v>
      </c>
      <c r="U18" t="s">
        <v>525</v>
      </c>
      <c r="V18">
        <f t="shared" si="0"/>
        <v>10</v>
      </c>
    </row>
    <row r="19" spans="1:22" x14ac:dyDescent="0.3">
      <c r="A19" t="s">
        <v>129</v>
      </c>
      <c r="B19" t="s">
        <v>130</v>
      </c>
      <c r="C19" t="s">
        <v>528</v>
      </c>
      <c r="D19" t="s">
        <v>534</v>
      </c>
      <c r="E19" t="s">
        <v>131</v>
      </c>
      <c r="F19" t="s">
        <v>133</v>
      </c>
      <c r="G19" t="s">
        <v>535</v>
      </c>
      <c r="H19" t="s">
        <v>536</v>
      </c>
      <c r="I19" t="s">
        <v>537</v>
      </c>
      <c r="J19" t="s">
        <v>134</v>
      </c>
      <c r="K19" t="s">
        <v>135</v>
      </c>
      <c r="L19" t="s">
        <v>538</v>
      </c>
      <c r="M19" t="s">
        <v>539</v>
      </c>
      <c r="N19" t="s">
        <v>540</v>
      </c>
      <c r="U19" t="s">
        <v>525</v>
      </c>
      <c r="V19">
        <f t="shared" si="0"/>
        <v>10</v>
      </c>
    </row>
    <row r="20" spans="1:22" x14ac:dyDescent="0.3">
      <c r="A20" t="s">
        <v>541</v>
      </c>
      <c r="B20" t="s">
        <v>542</v>
      </c>
      <c r="C20" t="s">
        <v>543</v>
      </c>
      <c r="D20" t="s">
        <v>524</v>
      </c>
      <c r="E20" t="s">
        <v>75</v>
      </c>
      <c r="F20" t="s">
        <v>544</v>
      </c>
      <c r="G20" t="s">
        <v>545</v>
      </c>
      <c r="H20" t="s">
        <v>546</v>
      </c>
      <c r="I20" t="s">
        <v>547</v>
      </c>
      <c r="J20" t="s">
        <v>548</v>
      </c>
      <c r="K20" t="s">
        <v>549</v>
      </c>
      <c r="L20" t="s">
        <v>550</v>
      </c>
      <c r="U20" t="s">
        <v>551</v>
      </c>
      <c r="V20">
        <f t="shared" si="0"/>
        <v>8</v>
      </c>
    </row>
    <row r="21" spans="1:22" x14ac:dyDescent="0.3">
      <c r="A21" t="s">
        <v>136</v>
      </c>
      <c r="B21" t="s">
        <v>137</v>
      </c>
      <c r="C21" t="s">
        <v>528</v>
      </c>
      <c r="D21" t="s">
        <v>552</v>
      </c>
      <c r="E21" t="s">
        <v>139</v>
      </c>
      <c r="F21" t="s">
        <v>141</v>
      </c>
      <c r="G21" t="s">
        <v>142</v>
      </c>
      <c r="H21" t="s">
        <v>143</v>
      </c>
      <c r="I21" t="s">
        <v>144</v>
      </c>
      <c r="J21" t="s">
        <v>145</v>
      </c>
      <c r="K21" t="s">
        <v>146</v>
      </c>
      <c r="L21" t="s">
        <v>147</v>
      </c>
      <c r="M21" t="s">
        <v>148</v>
      </c>
      <c r="N21" t="s">
        <v>149</v>
      </c>
      <c r="U21" t="s">
        <v>551</v>
      </c>
      <c r="V21">
        <f t="shared" si="0"/>
        <v>10</v>
      </c>
    </row>
    <row r="22" spans="1:22" x14ac:dyDescent="0.3">
      <c r="A22" t="s">
        <v>150</v>
      </c>
      <c r="B22" t="s">
        <v>151</v>
      </c>
      <c r="C22" t="s">
        <v>528</v>
      </c>
      <c r="D22" t="s">
        <v>552</v>
      </c>
      <c r="E22" t="s">
        <v>553</v>
      </c>
      <c r="F22" t="s">
        <v>554</v>
      </c>
      <c r="G22" t="s">
        <v>152</v>
      </c>
      <c r="H22" t="s">
        <v>153</v>
      </c>
      <c r="I22" t="s">
        <v>555</v>
      </c>
      <c r="J22" t="s">
        <v>556</v>
      </c>
      <c r="K22" t="s">
        <v>154</v>
      </c>
      <c r="L22" t="s">
        <v>155</v>
      </c>
      <c r="M22" t="s">
        <v>156</v>
      </c>
      <c r="N22" t="s">
        <v>158</v>
      </c>
      <c r="U22" t="s">
        <v>551</v>
      </c>
      <c r="V22">
        <f t="shared" si="0"/>
        <v>10</v>
      </c>
    </row>
    <row r="23" spans="1:22" x14ac:dyDescent="0.3">
      <c r="A23" t="s">
        <v>160</v>
      </c>
      <c r="B23" t="s">
        <v>557</v>
      </c>
      <c r="C23" t="s">
        <v>504</v>
      </c>
      <c r="D23" t="s">
        <v>505</v>
      </c>
      <c r="E23" t="s">
        <v>506</v>
      </c>
      <c r="F23" t="s">
        <v>507</v>
      </c>
      <c r="G23" t="s">
        <v>508</v>
      </c>
      <c r="H23" t="s">
        <v>509</v>
      </c>
      <c r="I23" t="s">
        <v>510</v>
      </c>
      <c r="J23" t="s">
        <v>511</v>
      </c>
      <c r="K23" t="s">
        <v>512</v>
      </c>
      <c r="L23" t="s">
        <v>513</v>
      </c>
      <c r="M23" t="s">
        <v>514</v>
      </c>
      <c r="N23" t="s">
        <v>515</v>
      </c>
      <c r="O23" t="s">
        <v>516</v>
      </c>
      <c r="P23" t="s">
        <v>517</v>
      </c>
      <c r="Q23" t="s">
        <v>518</v>
      </c>
      <c r="R23" t="s">
        <v>519</v>
      </c>
      <c r="S23" t="s">
        <v>520</v>
      </c>
      <c r="T23" t="s">
        <v>521</v>
      </c>
      <c r="U23" t="s">
        <v>522</v>
      </c>
      <c r="V23">
        <f t="shared" si="0"/>
        <v>16</v>
      </c>
    </row>
    <row r="24" spans="1:22" x14ac:dyDescent="0.3">
      <c r="A24" t="s">
        <v>162</v>
      </c>
      <c r="B24" t="s">
        <v>557</v>
      </c>
      <c r="C24" t="s">
        <v>504</v>
      </c>
      <c r="D24" t="s">
        <v>523</v>
      </c>
      <c r="E24" t="str">
        <f>E23</f>
        <v>Zone 01</v>
      </c>
      <c r="F24" t="str">
        <f t="shared" ref="F24:U24" si="4">F23</f>
        <v>Zone 02</v>
      </c>
      <c r="G24" t="str">
        <f t="shared" si="4"/>
        <v>Zone 03</v>
      </c>
      <c r="H24" t="str">
        <f t="shared" si="4"/>
        <v>Zone 04</v>
      </c>
      <c r="I24" t="str">
        <f t="shared" si="4"/>
        <v>Zone 05</v>
      </c>
      <c r="J24" t="str">
        <f t="shared" si="4"/>
        <v>Zone 06</v>
      </c>
      <c r="K24" t="str">
        <f t="shared" si="4"/>
        <v>Zone 07</v>
      </c>
      <c r="L24" t="str">
        <f t="shared" si="4"/>
        <v>Zone 08</v>
      </c>
      <c r="M24" t="str">
        <f t="shared" si="4"/>
        <v>Zone 09</v>
      </c>
      <c r="N24" t="str">
        <f t="shared" si="4"/>
        <v>Zone 10</v>
      </c>
      <c r="O24" t="str">
        <f t="shared" si="4"/>
        <v>Zone 11</v>
      </c>
      <c r="P24" t="str">
        <f t="shared" si="4"/>
        <v>Zone 12</v>
      </c>
      <c r="Q24" t="str">
        <f t="shared" si="4"/>
        <v>Zone 13</v>
      </c>
      <c r="R24" t="str">
        <f t="shared" si="4"/>
        <v>Zone 14</v>
      </c>
      <c r="S24" t="str">
        <f t="shared" si="4"/>
        <v>Zone 15</v>
      </c>
      <c r="T24" t="str">
        <f t="shared" si="4"/>
        <v>Zone 16</v>
      </c>
      <c r="U24" t="str">
        <f t="shared" si="4"/>
        <v>Standard = Proposed for this test</v>
      </c>
      <c r="V24">
        <f t="shared" si="0"/>
        <v>16</v>
      </c>
    </row>
    <row r="25" spans="1:22" x14ac:dyDescent="0.3">
      <c r="A25" t="s">
        <v>165</v>
      </c>
      <c r="B25" t="s">
        <v>558</v>
      </c>
      <c r="C25" t="s">
        <v>504</v>
      </c>
      <c r="D25" t="s">
        <v>524</v>
      </c>
      <c r="E25" t="str">
        <f>E24</f>
        <v>Zone 01</v>
      </c>
      <c r="F25" t="str">
        <f t="shared" ref="F25:T25" si="5">F24</f>
        <v>Zone 02</v>
      </c>
      <c r="G25" t="str">
        <f t="shared" si="5"/>
        <v>Zone 03</v>
      </c>
      <c r="H25" t="str">
        <f t="shared" si="5"/>
        <v>Zone 04</v>
      </c>
      <c r="I25" t="str">
        <f t="shared" si="5"/>
        <v>Zone 05</v>
      </c>
      <c r="J25" t="str">
        <f t="shared" si="5"/>
        <v>Zone 06</v>
      </c>
      <c r="K25" t="str">
        <f t="shared" si="5"/>
        <v>Zone 07</v>
      </c>
      <c r="L25" t="str">
        <f t="shared" si="5"/>
        <v>Zone 08</v>
      </c>
      <c r="M25" t="str">
        <f t="shared" si="5"/>
        <v>Zone 09</v>
      </c>
      <c r="N25" t="str">
        <f t="shared" si="5"/>
        <v>Zone 10</v>
      </c>
      <c r="O25" t="str">
        <f t="shared" si="5"/>
        <v>Zone 11</v>
      </c>
      <c r="P25" t="str">
        <f t="shared" si="5"/>
        <v>Zone 12</v>
      </c>
      <c r="Q25" t="str">
        <f t="shared" si="5"/>
        <v>Zone 13</v>
      </c>
      <c r="R25" t="str">
        <f t="shared" si="5"/>
        <v>Zone 14</v>
      </c>
      <c r="S25" t="str">
        <f t="shared" si="5"/>
        <v>Zone 15</v>
      </c>
      <c r="T25" t="str">
        <f t="shared" si="5"/>
        <v>Zone 16</v>
      </c>
      <c r="U25" t="s">
        <v>559</v>
      </c>
      <c r="V25">
        <f t="shared" si="0"/>
        <v>16</v>
      </c>
    </row>
    <row r="26" spans="1:22" x14ac:dyDescent="0.3">
      <c r="A26" t="s">
        <v>168</v>
      </c>
      <c r="B26" t="s">
        <v>558</v>
      </c>
      <c r="C26" t="s">
        <v>504</v>
      </c>
      <c r="D26" t="s">
        <v>526</v>
      </c>
      <c r="E26" t="str">
        <f>E25</f>
        <v>Zone 01</v>
      </c>
      <c r="F26" t="str">
        <f t="shared" ref="F26:T26" si="6">F25</f>
        <v>Zone 02</v>
      </c>
      <c r="G26" t="str">
        <f t="shared" si="6"/>
        <v>Zone 03</v>
      </c>
      <c r="H26" t="str">
        <f t="shared" si="6"/>
        <v>Zone 04</v>
      </c>
      <c r="I26" t="str">
        <f t="shared" si="6"/>
        <v>Zone 05</v>
      </c>
      <c r="J26" t="str">
        <f t="shared" si="6"/>
        <v>Zone 06</v>
      </c>
      <c r="K26" t="str">
        <f t="shared" si="6"/>
        <v>Zone 07</v>
      </c>
      <c r="L26" t="str">
        <f t="shared" si="6"/>
        <v>Zone 08</v>
      </c>
      <c r="M26" t="str">
        <f t="shared" si="6"/>
        <v>Zone 09</v>
      </c>
      <c r="N26" t="str">
        <f t="shared" si="6"/>
        <v>Zone 10</v>
      </c>
      <c r="O26" t="str">
        <f t="shared" si="6"/>
        <v>Zone 11</v>
      </c>
      <c r="P26" t="str">
        <f t="shared" si="6"/>
        <v>Zone 12</v>
      </c>
      <c r="Q26" t="str">
        <f t="shared" si="6"/>
        <v>Zone 13</v>
      </c>
      <c r="R26" t="str">
        <f t="shared" si="6"/>
        <v>Zone 14</v>
      </c>
      <c r="S26" t="str">
        <f t="shared" si="6"/>
        <v>Zone 15</v>
      </c>
      <c r="T26" t="str">
        <f t="shared" si="6"/>
        <v>Zone 16</v>
      </c>
      <c r="U26" t="s">
        <v>560</v>
      </c>
      <c r="V26">
        <f t="shared" si="0"/>
        <v>16</v>
      </c>
    </row>
    <row r="27" spans="1:22" x14ac:dyDescent="0.3">
      <c r="A27" t="s">
        <v>170</v>
      </c>
      <c r="B27" t="s">
        <v>171</v>
      </c>
      <c r="C27" t="s">
        <v>528</v>
      </c>
      <c r="D27" t="s">
        <v>524</v>
      </c>
      <c r="E27" t="s">
        <v>75</v>
      </c>
      <c r="F27" t="s">
        <v>173</v>
      </c>
      <c r="G27" t="s">
        <v>174</v>
      </c>
      <c r="H27" t="s">
        <v>175</v>
      </c>
      <c r="I27" t="s">
        <v>176</v>
      </c>
      <c r="J27" t="s">
        <v>177</v>
      </c>
      <c r="K27" t="s">
        <v>178</v>
      </c>
      <c r="L27" t="s">
        <v>179</v>
      </c>
      <c r="M27" t="s">
        <v>180</v>
      </c>
      <c r="N27" t="s">
        <v>181</v>
      </c>
      <c r="U27" t="s">
        <v>561</v>
      </c>
      <c r="V27">
        <f t="shared" si="0"/>
        <v>10</v>
      </c>
    </row>
    <row r="28" spans="1:22" x14ac:dyDescent="0.3">
      <c r="A28" t="s">
        <v>182</v>
      </c>
      <c r="B28" t="s">
        <v>562</v>
      </c>
      <c r="C28" t="s">
        <v>528</v>
      </c>
      <c r="D28" t="s">
        <v>524</v>
      </c>
      <c r="E28" t="s">
        <v>75</v>
      </c>
      <c r="F28" t="s">
        <v>184</v>
      </c>
      <c r="G28" t="s">
        <v>185</v>
      </c>
      <c r="H28" t="s">
        <v>186</v>
      </c>
      <c r="I28" t="s">
        <v>187</v>
      </c>
      <c r="J28" t="s">
        <v>188</v>
      </c>
      <c r="K28" t="s">
        <v>189</v>
      </c>
      <c r="L28" t="s">
        <v>190</v>
      </c>
      <c r="M28" t="s">
        <v>191</v>
      </c>
      <c r="U28" t="s">
        <v>561</v>
      </c>
      <c r="V28">
        <f t="shared" si="0"/>
        <v>9</v>
      </c>
    </row>
    <row r="29" spans="1:22" x14ac:dyDescent="0.3">
      <c r="A29" t="s">
        <v>192</v>
      </c>
      <c r="B29" t="s">
        <v>193</v>
      </c>
      <c r="C29" t="s">
        <v>528</v>
      </c>
      <c r="D29" t="s">
        <v>524</v>
      </c>
      <c r="E29" t="s">
        <v>75</v>
      </c>
      <c r="F29" t="s">
        <v>194</v>
      </c>
      <c r="G29" t="s">
        <v>195</v>
      </c>
      <c r="H29" t="s">
        <v>196</v>
      </c>
      <c r="I29" t="s">
        <v>197</v>
      </c>
      <c r="J29" t="s">
        <v>198</v>
      </c>
      <c r="K29" t="s">
        <v>199</v>
      </c>
      <c r="L29" t="s">
        <v>200</v>
      </c>
      <c r="M29" t="s">
        <v>201</v>
      </c>
      <c r="N29" t="s">
        <v>202</v>
      </c>
      <c r="U29" t="s">
        <v>561</v>
      </c>
      <c r="V29">
        <f t="shared" si="0"/>
        <v>10</v>
      </c>
    </row>
    <row r="31" spans="1:22" x14ac:dyDescent="0.3">
      <c r="A31" t="s">
        <v>563</v>
      </c>
      <c r="I31" t="s">
        <v>564</v>
      </c>
    </row>
    <row r="32" spans="1:22" x14ac:dyDescent="0.3">
      <c r="A32" t="s">
        <v>565</v>
      </c>
      <c r="B32" t="s">
        <v>53</v>
      </c>
      <c r="I32" t="s">
        <v>566</v>
      </c>
    </row>
    <row r="33" spans="1:9" x14ac:dyDescent="0.3">
      <c r="A33" t="s">
        <v>567</v>
      </c>
      <c r="B33" t="s">
        <v>60</v>
      </c>
      <c r="I33" t="s">
        <v>568</v>
      </c>
    </row>
    <row r="34" spans="1:9" x14ac:dyDescent="0.3">
      <c r="A34" t="s">
        <v>569</v>
      </c>
      <c r="B34" t="s">
        <v>57</v>
      </c>
      <c r="I34" t="s">
        <v>570</v>
      </c>
    </row>
    <row r="35" spans="1:9" x14ac:dyDescent="0.3">
      <c r="A35" t="s">
        <v>571</v>
      </c>
      <c r="B35" t="s">
        <v>69</v>
      </c>
      <c r="I35" t="s">
        <v>572</v>
      </c>
    </row>
    <row r="36" spans="1:9" x14ac:dyDescent="0.3">
      <c r="A36" t="s">
        <v>573</v>
      </c>
      <c r="B36" t="s">
        <v>58</v>
      </c>
    </row>
    <row r="37" spans="1:9" x14ac:dyDescent="0.3">
      <c r="A37" t="s">
        <v>574</v>
      </c>
      <c r="B37" t="s">
        <v>71</v>
      </c>
    </row>
    <row r="39" spans="1:9" x14ac:dyDescent="0.3">
      <c r="A39" t="s">
        <v>575</v>
      </c>
    </row>
    <row r="40" spans="1:9" x14ac:dyDescent="0.3">
      <c r="A40" t="s">
        <v>212</v>
      </c>
      <c r="B40" t="s">
        <v>576</v>
      </c>
    </row>
    <row r="41" spans="1:9" x14ac:dyDescent="0.3">
      <c r="A41" t="s">
        <v>227</v>
      </c>
      <c r="B41" t="s">
        <v>577</v>
      </c>
    </row>
    <row r="43" spans="1:9" x14ac:dyDescent="0.3">
      <c r="A43" t="s">
        <v>578</v>
      </c>
    </row>
    <row r="44" spans="1:9" x14ac:dyDescent="0.3">
      <c r="A44" t="s">
        <v>579</v>
      </c>
      <c r="B44" t="s">
        <v>580</v>
      </c>
    </row>
    <row r="45" spans="1:9" x14ac:dyDescent="0.3">
      <c r="A45" t="s">
        <v>581</v>
      </c>
      <c r="B45" t="s">
        <v>582</v>
      </c>
    </row>
    <row r="47" spans="1:9" x14ac:dyDescent="0.3">
      <c r="A47" t="s">
        <v>583</v>
      </c>
    </row>
    <row r="48" spans="1:9" x14ac:dyDescent="0.3">
      <c r="A48" t="s">
        <v>54</v>
      </c>
      <c r="B48" t="s">
        <v>54</v>
      </c>
    </row>
    <row r="49" spans="1:2" x14ac:dyDescent="0.3">
      <c r="A49" t="s">
        <v>502</v>
      </c>
      <c r="B49" t="s">
        <v>502</v>
      </c>
    </row>
    <row r="51" spans="1:2" x14ac:dyDescent="0.3">
      <c r="A51" t="s">
        <v>584</v>
      </c>
    </row>
    <row r="52" spans="1:2" x14ac:dyDescent="0.3">
      <c r="A52" t="s">
        <v>54</v>
      </c>
      <c r="B52" t="s">
        <v>54</v>
      </c>
    </row>
    <row r="53" spans="1:2" x14ac:dyDescent="0.3">
      <c r="A53" t="s">
        <v>502</v>
      </c>
      <c r="B53" t="s">
        <v>502</v>
      </c>
    </row>
    <row r="55" spans="1:2" x14ac:dyDescent="0.3">
      <c r="A55" t="s">
        <v>585</v>
      </c>
    </row>
    <row r="56" spans="1:2" x14ac:dyDescent="0.3">
      <c r="A56" t="s">
        <v>54</v>
      </c>
      <c r="B56" t="s">
        <v>54</v>
      </c>
    </row>
    <row r="57" spans="1:2" x14ac:dyDescent="0.3">
      <c r="A57" t="s">
        <v>502</v>
      </c>
      <c r="B57" t="s">
        <v>502</v>
      </c>
    </row>
    <row r="59" spans="1:2" x14ac:dyDescent="0.3">
      <c r="A59" t="s">
        <v>586</v>
      </c>
    </row>
    <row r="60" spans="1:2" x14ac:dyDescent="0.3">
      <c r="A60" t="s">
        <v>54</v>
      </c>
      <c r="B60" t="s">
        <v>54</v>
      </c>
    </row>
    <row r="61" spans="1:2" x14ac:dyDescent="0.3">
      <c r="A61" t="s">
        <v>502</v>
      </c>
      <c r="B61" t="s">
        <v>502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c8f553a1e97f634262e5a1d6cca803ff">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204482c23aa5c5f47de8fece7705038f"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4fd6132-5076-4b89-928a-d8e4a6334481" xsi:nil="true"/>
    <TaxCatchAll xmlns="3ebb0589-ab5a-4457-b858-f2bd68e554dd" xsi:nil="true"/>
    <lcf76f155ced4ddcb4097134ff3c332f xmlns="64fd6132-5076-4b89-928a-d8e4a6334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D0A033-3A23-46D3-B4ED-4131B2AD9F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d6132-5076-4b89-928a-d8e4a6334481"/>
    <ds:schemaRef ds:uri="3ebb0589-ab5a-4457-b858-f2bd68e5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E08E0-4516-4D85-83E9-E3A63F9A5813}">
  <ds:schemaRefs>
    <ds:schemaRef ds:uri="http://schemas.microsoft.com/sharepoint/v3/contenttype/forms"/>
  </ds:schemaRefs>
</ds:datastoreItem>
</file>

<file path=customXml/itemProps3.xml><?xml version="1.0" encoding="utf-8"?>
<ds:datastoreItem xmlns:ds="http://schemas.openxmlformats.org/officeDocument/2006/customXml" ds:itemID="{604FAE71-61C8-4E88-AAFD-F59AB62F043C}">
  <ds:schemaRefs>
    <ds:schemaRef ds:uri="http://purl.org/dc/terms/"/>
    <ds:schemaRef ds:uri="http://purl.org/dc/elements/1.1/"/>
    <ds:schemaRef ds:uri="3ebb0589-ab5a-4457-b858-f2bd68e554dd"/>
    <ds:schemaRef ds:uri="64fd6132-5076-4b89-928a-d8e4a6334481"/>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a54f3080-1c57-4968-943a-9928cb641438}" enabled="1" method="Privileged" siteId="{ff0084b1-36df-4166-bb9a-b442f142d6e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188</vt:i4>
      </vt:variant>
    </vt:vector>
  </HeadingPairs>
  <TitlesOfParts>
    <vt:vector size="200" baseType="lpstr">
      <vt:lpstr>Instructions</vt:lpstr>
      <vt:lpstr>Test Data Set Description</vt:lpstr>
      <vt:lpstr>Summary</vt:lpstr>
      <vt:lpstr>Details</vt:lpstr>
      <vt:lpstr>Reference</vt:lpstr>
      <vt:lpstr>Candidate</vt:lpstr>
      <vt:lpstr>ReferenceLookups</vt:lpstr>
      <vt:lpstr>CandidateLookups</vt:lpstr>
      <vt:lpstr>Constants</vt:lpstr>
      <vt:lpstr>NewCSV</vt:lpstr>
      <vt:lpstr>SelfUtilizationCredits</vt:lpstr>
      <vt:lpstr>EAA</vt:lpstr>
      <vt:lpstr>AdditionsAlterations</vt:lpstr>
      <vt:lpstr>AdditionsAlterationsTypeList</vt:lpstr>
      <vt:lpstr>Candidate</vt:lpstr>
      <vt:lpstr>Candidate_Software</vt:lpstr>
      <vt:lpstr>CandidateEDR</vt:lpstr>
      <vt:lpstr>CandidateFile</vt:lpstr>
      <vt:lpstr>CandidateFileName</vt:lpstr>
      <vt:lpstr>CandidateProposedEDR1Margin</vt:lpstr>
      <vt:lpstr>CandidateProposedEDR2totMargin</vt:lpstr>
      <vt:lpstr>CandidateProposedIAQVent</vt:lpstr>
      <vt:lpstr>CandidateProposedLSCEfficiency</vt:lpstr>
      <vt:lpstr>CandidateProposedLSCTotal</vt:lpstr>
      <vt:lpstr>CandidateProposedOtherHVAC</vt:lpstr>
      <vt:lpstr>CandidateProposedPeakCooling</vt:lpstr>
      <vt:lpstr>CandidateProposedPVsize</vt:lpstr>
      <vt:lpstr>CandidateProposedSelfUtilization</vt:lpstr>
      <vt:lpstr>CandidateProposedSolar</vt:lpstr>
      <vt:lpstr>CandidateProposedSourceEnergy</vt:lpstr>
      <vt:lpstr>CandidateProposedSourceMargin</vt:lpstr>
      <vt:lpstr>CandidateProposedSpcCool</vt:lpstr>
      <vt:lpstr>CandidateProposedSpcHeat</vt:lpstr>
      <vt:lpstr>CandidateProposedTotal</vt:lpstr>
      <vt:lpstr>CandidateProposedWtrHeat</vt:lpstr>
      <vt:lpstr>CandidateStandardEDR1</vt:lpstr>
      <vt:lpstr>CandidateStandardEDR2</vt:lpstr>
      <vt:lpstr>CandidateStandardEDR2tot</vt:lpstr>
      <vt:lpstr>CandidateStandardIAQVent</vt:lpstr>
      <vt:lpstr>CandidateStandardOtherHVAC</vt:lpstr>
      <vt:lpstr>CandidateStandardPVsize</vt:lpstr>
      <vt:lpstr>CandidateStandardSelfUtilization</vt:lpstr>
      <vt:lpstr>CandidateStandardSolar</vt:lpstr>
      <vt:lpstr>CandidateStandardSourceEnergy</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countW11</vt:lpstr>
      <vt:lpstr>countW12</vt:lpstr>
      <vt:lpstr>countW13</vt:lpstr>
      <vt:lpstr>countW14</vt:lpstr>
      <vt:lpstr>countW15</vt:lpstr>
      <vt:lpstr>countW17</vt:lpstr>
      <vt:lpstr>countW18</vt:lpstr>
      <vt:lpstr>countW20</vt:lpstr>
      <vt:lpstr>countW21</vt:lpstr>
      <vt:lpstr>countW22</vt:lpstr>
      <vt:lpstr>dataarraySUC</vt:lpstr>
      <vt:lpstr>Fail</vt:lpstr>
      <vt:lpstr>filenameSUC</vt:lpstr>
      <vt:lpstr>fractionSUC</vt:lpstr>
      <vt:lpstr>MultiFamilyTypeList</vt:lpstr>
      <vt:lpstr>NewlyConstructed</vt:lpstr>
      <vt:lpstr>NewlyConstructedTypeList</vt:lpstr>
      <vt:lpstr>No</vt:lpstr>
      <vt:lpstr>Pass</vt:lpstr>
      <vt:lpstr>PostfixSUC</vt:lpstr>
      <vt:lpstr>PrefixSUC</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ReferenceProposedEDR2effMargin</vt:lpstr>
      <vt:lpstr>ReferenceProposedEDR2totMargin</vt:lpstr>
      <vt:lpstr>ReferenceProposedIAQVent</vt:lpstr>
      <vt:lpstr>ReferenceProposedLSCEfficiency</vt:lpstr>
      <vt:lpstr>ReferenceProposedLSCTotal</vt:lpstr>
      <vt:lpstr>ReferenceProposedOtherHVAC</vt:lpstr>
      <vt:lpstr>ReferenceProposedPeakCooling</vt:lpstr>
      <vt:lpstr>ReferenceProposedPVsize</vt:lpstr>
      <vt:lpstr>ReferenceProposedSelfUtilization</vt:lpstr>
      <vt:lpstr>ReferenceProposedSolar</vt:lpstr>
      <vt:lpstr>ReferenceProposedSourceEnergy</vt:lpstr>
      <vt:lpstr>ReferenceProposedSourceMargin</vt:lpstr>
      <vt:lpstr>ReferenceProposedSpcCool</vt:lpstr>
      <vt:lpstr>ReferenceProposedSpcHeat</vt:lpstr>
      <vt:lpstr>ReferenceProposedTotal</vt:lpstr>
      <vt:lpstr>ReferenceProposedWtrHeat</vt:lpstr>
      <vt:lpstr>ReferenceStandardEDR2</vt:lpstr>
      <vt:lpstr>ReferenceStandardEDR2tot</vt:lpstr>
      <vt:lpstr>ReferenceStandardIAQVent</vt:lpstr>
      <vt:lpstr>ReferenceStandardOtherHVAC</vt:lpstr>
      <vt:lpstr>ReferenceStandardPVsize</vt:lpstr>
      <vt:lpstr>ReferenceStandardSelfUtilization</vt:lpstr>
      <vt:lpstr>ReferenceStandardSolar</vt:lpstr>
      <vt:lpstr>ReferenceStandardSourceEnergy</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2026-01-07T21:45:03Z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0x01010062418C1C3CD522429F9295B4569DD6C1</vt:lpwstr>
  </property>
  <property fmtid="{D5CDD505-2E9C-101B-9397-08002B2CF9AE}" pid="3" name="MediaServiceImageTags">
    <vt:lpwstr/>
  </property>
</Properties>
</file>