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showInkAnnotation="0" codeName="ThisWorkbook" hidePivotFieldList="1" defaultThemeVersion="124226"/>
  <mc:AlternateContent xmlns:mc="http://schemas.openxmlformats.org/markup-compatibility/2006">
    <mc:Choice Requires="x15">
      <x15ac:absPath xmlns:x15ac="http://schemas.microsoft.com/office/spreadsheetml/2010/11/ac" url="L:\2025\Regulatory Filings\CEC IEPR\Clean for Submission\"/>
    </mc:Choice>
  </mc:AlternateContent>
  <xr:revisionPtr revIDLastSave="0" documentId="8_{FFD3E6EB-91C4-416A-AF32-1A0DB49DCF04}" xr6:coauthVersionLast="47" xr6:coauthVersionMax="47" xr10:uidLastSave="{00000000-0000-0000-0000-000000000000}"/>
  <bookViews>
    <workbookView xWindow="22935" yWindow="1110" windowWidth="28320" windowHeight="18795" tabRatio="838" activeTab="3" xr2:uid="{00000000-000D-0000-FFFF-FFFF00000000}"/>
  </bookViews>
  <sheets>
    <sheet name="Cover" sheetId="44" r:id="rId1"/>
    <sheet name="FormsList&amp;FilerInfo" sheetId="2" r:id="rId2"/>
    <sheet name="Form 8.1a" sheetId="46" r:id="rId3"/>
    <sheet name="Form 8.1b" sheetId="47" r:id="rId4"/>
  </sheets>
  <externalReferences>
    <externalReference r:id="rId5"/>
    <externalReference r:id="rId6"/>
    <externalReference r:id="rId7"/>
  </externalReferences>
  <definedNames>
    <definedName name="_Order1" hidden="1">255</definedName>
    <definedName name="_Order2" hidden="1">255</definedName>
    <definedName name="ComName" localSheetId="2">'[1]FormList&amp;FilerInfo'!$B$2</definedName>
    <definedName name="ComName" localSheetId="3">'[1]FormList&amp;FilerInfo'!$B$2</definedName>
    <definedName name="ComName">'[2]FormList&amp;FilerInfo'!$B$2</definedName>
    <definedName name="CoName" localSheetId="2">'[3]FormsList&amp;FilerInfo'!$B$2</definedName>
    <definedName name="CoName" localSheetId="3">'[3]FormsList&amp;FilerInfo'!$B$2</definedName>
    <definedName name="CoName">'FormsList&amp;FilerInfo'!$B$2</definedName>
    <definedName name="Data3.4" localSheetId="0">#REF!</definedName>
    <definedName name="Data3.4">#REF!</definedName>
    <definedName name="filedate">'FormsList&amp;FilerInfo'!$B$3</definedName>
    <definedName name="_xlnm.Print_Area" localSheetId="0">Cover!$A$1:$B$21</definedName>
    <definedName name="_xlnm.Print_Area" localSheetId="1">'FormsList&amp;FilerInfo'!$A$1:$C$21</definedName>
    <definedName name="pv">#REF!</definedName>
    <definedName name="Z_2C54E754_4594_47E3_AFE9_B28C28B63E5C_.wvu.PrintArea" localSheetId="0" hidden="1">Cover!$A$1:$B$21</definedName>
    <definedName name="Z_2C54E754_4594_47E3_AFE9_B28C28B63E5C_.wvu.PrintArea" localSheetId="2" hidden="1">'Form 8.1a'!$C$1:$Q$72</definedName>
    <definedName name="Z_2C54E754_4594_47E3_AFE9_B28C28B63E5C_.wvu.PrintArea" localSheetId="3" hidden="1">'Form 8.1b'!$A$1:$O$15</definedName>
    <definedName name="Z_2C54E754_4594_47E3_AFE9_B28C28B63E5C_.wvu.PrintArea" localSheetId="1" hidden="1">'FormsList&amp;FilerInfo'!$A$1:$C$21</definedName>
    <definedName name="Z_64245E33_E577_4C25_9B98_21C112E84FF6_.wvu.PrintArea" localSheetId="0" hidden="1">Cover!$A$1:$B$21</definedName>
    <definedName name="Z_64245E33_E577_4C25_9B98_21C112E84FF6_.wvu.PrintArea" localSheetId="2" hidden="1">'Form 8.1a'!$C$1:$Q$72</definedName>
    <definedName name="Z_64245E33_E577_4C25_9B98_21C112E84FF6_.wvu.PrintArea" localSheetId="3" hidden="1">'Form 8.1b'!$A$1:$O$15</definedName>
    <definedName name="Z_64245E33_E577_4C25_9B98_21C112E84FF6_.wvu.PrintArea" localSheetId="1" hidden="1">'FormsList&amp;FilerInfo'!$A$1:$C$21</definedName>
    <definedName name="Z_C3E70234_FA18_40E7_B25F_218A5F7D2EA2_.wvu.PrintArea" localSheetId="0" hidden="1">Cover!$A$1:$B$21</definedName>
    <definedName name="Z_C3E70234_FA18_40E7_B25F_218A5F7D2EA2_.wvu.PrintArea" localSheetId="2" hidden="1">'Form 8.1a'!$C$1:$Q$72</definedName>
    <definedName name="Z_C3E70234_FA18_40E7_B25F_218A5F7D2EA2_.wvu.PrintArea" localSheetId="3" hidden="1">'Form 8.1b'!$A$1:$O$15</definedName>
    <definedName name="Z_C3E70234_FA18_40E7_B25F_218A5F7D2EA2_.wvu.PrintArea" localSheetId="1" hidden="1">'FormsList&amp;FilerInfo'!$A$1:$C$21</definedName>
    <definedName name="Z_DC437496_B10F_474B_8F6E_F19B4DA7C026_.wvu.PrintArea" localSheetId="0" hidden="1">Cover!$A$1:$B$21</definedName>
    <definedName name="Z_DC437496_B10F_474B_8F6E_F19B4DA7C026_.wvu.PrintArea" localSheetId="2" hidden="1">'Form 8.1a'!$C$1:$Q$72</definedName>
    <definedName name="Z_DC437496_B10F_474B_8F6E_F19B4DA7C026_.wvu.PrintArea" localSheetId="3" hidden="1">'Form 8.1b'!$A$1:$O$15</definedName>
    <definedName name="Z_DC437496_B10F_474B_8F6E_F19B4DA7C026_.wvu.PrintArea" localSheetId="1" hidden="1">'FormsList&amp;FilerInfo'!$A$1:$C$21</definedName>
  </definedNames>
  <calcPr calcId="191028" concurrentManualCount="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2" i="46" l="1"/>
  <c r="P72" i="46"/>
  <c r="O72" i="46"/>
  <c r="N72" i="46"/>
  <c r="M72" i="46"/>
  <c r="L72" i="46"/>
  <c r="K72" i="46"/>
  <c r="J72" i="46"/>
  <c r="I72" i="46"/>
  <c r="H72" i="46"/>
  <c r="G72" i="46"/>
  <c r="F72" i="46"/>
  <c r="E72" i="46"/>
  <c r="D72" i="46"/>
  <c r="G14" i="47" l="1"/>
  <c r="G13" i="47"/>
  <c r="G12" i="47"/>
  <c r="G11" i="47"/>
  <c r="G10" i="47"/>
  <c r="F14" i="47"/>
  <c r="F13" i="47"/>
  <c r="F12" i="47"/>
  <c r="F11" i="47"/>
  <c r="F10" i="47"/>
  <c r="E14" i="47"/>
  <c r="E13" i="47"/>
  <c r="E12" i="47"/>
  <c r="E11" i="47"/>
  <c r="E10" i="47"/>
  <c r="D14" i="47"/>
  <c r="D13" i="47"/>
  <c r="D12" i="47"/>
  <c r="D11" i="47"/>
  <c r="D10" i="47"/>
  <c r="C14" i="47"/>
  <c r="C13" i="47"/>
  <c r="C12" i="47"/>
  <c r="C11" i="47"/>
  <c r="C10" i="47"/>
  <c r="B14" i="47"/>
  <c r="B13" i="47"/>
  <c r="B12" i="47"/>
  <c r="B11" i="47"/>
  <c r="B10" i="47"/>
  <c r="A2" i="47"/>
  <c r="C2" i="46"/>
  <c r="G15" i="47" l="1"/>
  <c r="F15" i="47"/>
  <c r="E15" i="47"/>
  <c r="D15" i="47"/>
  <c r="C15" i="47"/>
  <c r="B15" i="47"/>
</calcChain>
</file>

<file path=xl/sharedStrings.xml><?xml version="1.0" encoding="utf-8"?>
<sst xmlns="http://schemas.openxmlformats.org/spreadsheetml/2006/main" count="140" uniqueCount="116">
  <si>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</si>
  <si>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</si>
  <si>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</si>
  <si>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</si>
  <si>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</si>
  <si>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</si>
  <si>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</si>
  <si>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</si>
  <si>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rPr>
      <t>http://www.energy.ca.gov/e-filing/</t>
    </r>
    <r>
      <rPr>
        <sz val="12"/>
        <color rgb="FF000000"/>
        <rFont val="Arial"/>
      </rPr>
      <t xml:space="preserve">. 
After completing registration, log in and select the following proceeding: </t>
    </r>
    <r>
      <rPr>
        <b/>
        <i/>
        <sz val="12"/>
        <color rgb="FF000000"/>
        <rFont val="Arial"/>
      </rPr>
      <t xml:space="preserve">25-IEPR-03 Electricity  and Gas Demand Forecast.
</t>
    </r>
    <r>
      <rPr>
        <sz val="12"/>
        <color rgb="FF000000"/>
        <rFont val="Arial"/>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</si>
  <si>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</si>
  <si>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</si>
  <si>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</si>
  <si>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</si>
  <si>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</si>
  <si>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</si>
  <si>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</si>
  <si>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Publicly Owned Utility Name:</t>
  </si>
  <si>
    <t>Utility Name</t>
  </si>
  <si>
    <t>Date Submitted:</t>
  </si>
  <si>
    <t>Contact Information:</t>
  </si>
  <si>
    <t>First and Last Name, Title</t>
  </si>
  <si>
    <t>Address</t>
  </si>
  <si>
    <t>Telephone</t>
  </si>
  <si>
    <t>Email</t>
  </si>
  <si>
    <t>POU</t>
  </si>
  <si>
    <t>Form 1.1b</t>
  </si>
  <si>
    <t>X</t>
  </si>
  <si>
    <t>Form 1.2</t>
  </si>
  <si>
    <t>Form 1.3</t>
  </si>
  <si>
    <t>Form 1.5</t>
  </si>
  <si>
    <t>Form 1.6a</t>
  </si>
  <si>
    <t>RECORDED LSE HOURLY  LOADS FOR 2019, 2020 and Forecast Loads for 2022</t>
  </si>
  <si>
    <t>Form 1.8</t>
  </si>
  <si>
    <t>PHOTOVOLTAIC INTERCONNECTION DATA</t>
  </si>
  <si>
    <t>Form 2.1</t>
  </si>
  <si>
    <t>Form 2.2</t>
  </si>
  <si>
    <t>Form 2.3</t>
  </si>
  <si>
    <t>Form 4</t>
  </si>
  <si>
    <t>DEMAND FORCAST METHODS AND MODELS</t>
  </si>
  <si>
    <t>Form 8.1a</t>
  </si>
  <si>
    <t>BUDGET APPROPRIATIONS OR ACTUAL COSTS AND COST PROJECTIONS BY MAJOR EXPENSE CATEGORY</t>
  </si>
  <si>
    <t>Form 8.1b (Bundled)</t>
  </si>
  <si>
    <t>REVENUE REQUIREMENTS BY BUNDLED CUSTOMER CLASS</t>
  </si>
  <si>
    <t>RETAIL SALES OF ELECTRICITY BY CLASS OR SECTOR (GWh)</t>
  </si>
  <si>
    <t>TOTAL ENERGY TO SERVE LOAD (GWh)</t>
  </si>
  <si>
    <t>LSE COINCIDENT PEAK DEMAND BY SECTOR</t>
  </si>
  <si>
    <t>PEAK DEMAND WEATHER SCENARIOS</t>
  </si>
  <si>
    <t>ECONOMIC AND DEMOGRAPHIC ASSUMPTIONS</t>
  </si>
  <si>
    <t>ELECTRICITY RATE FORECAST</t>
  </si>
  <si>
    <t>Agricultural</t>
  </si>
  <si>
    <t>CUSTOMER COUNT &amp; OTHER FORECASTING INPUTS</t>
  </si>
  <si>
    <t>Battery Storage</t>
  </si>
  <si>
    <t>Form 8.1a (POU)</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</si>
  <si>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</si>
  <si>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</si>
  <si>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</si>
  <si>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</si>
  <si>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</si>
  <si>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</si>
  <si>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</si>
  <si>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</si>
  <si>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</si>
  <si>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</si>
  <si>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</si>
  <si>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</si>
  <si>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</si>
  <si>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</si>
  <si>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</si>
  <si>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</si>
  <si>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</si>
  <si>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</si>
  <si>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</si>
  <si>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</si>
  <si>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</si>
  <si>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</si>
  <si>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</si>
  <si>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</si>
  <si>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</si>
  <si>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</si>
  <si>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</si>
  <si>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</si>
  <si>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</si>
  <si>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</si>
  <si>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</si>
  <si>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Surplus Power Sales Revenue (-)</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</si>
  <si>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</si>
  <si>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</si>
  <si>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</si>
  <si>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</si>
  <si>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</si>
  <si>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</si>
  <si>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</si>
  <si>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</si>
  <si>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</si>
  <si>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</si>
  <si>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</si>
  <si>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</si>
  <si>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</si>
  <si>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</si>
  <si>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</si>
  <si>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</si>
  <si>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TRANSMISSION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</si>
  <si>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</si>
  <si>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</si>
  <si>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</si>
  <si>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</si>
  <si>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</si>
  <si>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</si>
  <si>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t>
  </si>
  <si>
    <t>Revenue Requirements Allocation</t>
  </si>
  <si>
    <t>Total Revenue Requirements (From Form 8.1a)</t>
  </si>
  <si>
    <t>Residential/Domestic</t>
  </si>
  <si>
    <t xml:space="preserve"> Commercial</t>
  </si>
  <si>
    <t xml:space="preserve"> Industrial</t>
  </si>
  <si>
    <t>All Other Customer Classes</t>
  </si>
  <si>
    <t>Total Revenue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</si>
</sst>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_(&quot;$&quot;* #,##0_);_(&quot;$&quot;* \(#,##0\);_(&quot;$&quot;* &quot;-&quot;??_);_(@_)"/>
  </numFmts>
  <fonts count="33" x14ac:knownFonts="1">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rgb="FF000000"/>
      <name val="Arial"/>
    </font>
    <font>
      <b/>
      <i/>
      <sz val="12"/>
      <color rgb="FF000000"/>
      <name val="Arial"/>
    </font>
    <font>
      <sz val="8"/>
      <name val="Arial"/>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1"/>
        <bgColor indexed="64"/>
      </patternFill>
    </fill>
  </fills>
  <borders count="4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s>
  <cellStyleXfs count="33">
    <xf numFmtId="0" fontId="0" fillId="0" borderId="0"/>
    <xf numFmtId="168" fontId="11"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2" fontId="5" fillId="0" borderId="0" applyFont="0" applyFill="0" applyBorder="0" applyAlignment="0" applyProtection="0"/>
    <xf numFmtId="38" fontId="6" fillId="3" borderId="0" applyNumberFormat="0" applyBorder="0" applyAlignment="0" applyProtection="0"/>
    <xf numFmtId="0" fontId="14"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5" fillId="0" borderId="0">
      <protection locked="0"/>
    </xf>
    <xf numFmtId="169" fontId="5" fillId="0" borderId="0">
      <protection locked="0"/>
    </xf>
    <xf numFmtId="0" fontId="15" fillId="0" borderId="2" applyNumberFormat="0" applyFill="0" applyAlignment="0" applyProtection="0"/>
    <xf numFmtId="10" fontId="6" fillId="4" borderId="3" applyNumberFormat="0" applyBorder="0" applyAlignment="0" applyProtection="0"/>
    <xf numFmtId="37" fontId="16" fillId="0" borderId="0"/>
    <xf numFmtId="164" fontId="17" fillId="0" borderId="0"/>
    <xf numFmtId="0" fontId="5" fillId="0" borderId="0"/>
    <xf numFmtId="0" fontId="22" fillId="0" borderId="0"/>
    <xf numFmtId="0" fontId="3"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6" fillId="5" borderId="0" applyNumberFormat="0" applyBorder="0" applyAlignment="0" applyProtection="0"/>
    <xf numFmtId="37" fontId="3" fillId="0" borderId="0"/>
    <xf numFmtId="3" fontId="18" fillId="0" borderId="2" applyProtection="0"/>
    <xf numFmtId="0" fontId="2" fillId="0" borderId="0"/>
    <xf numFmtId="0" fontId="1" fillId="0" borderId="0"/>
    <xf numFmtId="0" fontId="5" fillId="0" borderId="0"/>
    <xf numFmtId="43" fontId="1"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cellStyleXfs>
  <cellXfs count="163">
    <xf numFmtId="0" fontId="0" fillId="0" borderId="0" xfId="0"/>
    <xf numFmtId="0" fontId="5" fillId="0" borderId="0" xfId="0" applyFont="1"/>
    <xf numFmtId="0" fontId="5" fillId="0" borderId="0" xfId="18"/>
    <xf numFmtId="0" fontId="12" fillId="8" borderId="9" xfId="18" applyFont="1" applyFill="1" applyBorder="1" applyAlignment="1">
      <alignment vertical="top" wrapText="1"/>
    </xf>
    <xf numFmtId="0" fontId="12" fillId="8" borderId="10" xfId="18" applyFont="1" applyFill="1" applyBorder="1" applyAlignment="1">
      <alignment horizontal="center" vertical="top" wrapText="1"/>
    </xf>
    <xf numFmtId="0" fontId="12" fillId="8" borderId="11" xfId="18" applyFont="1" applyFill="1" applyBorder="1" applyAlignment="1">
      <alignment horizontal="center" vertical="top" wrapText="1"/>
    </xf>
    <xf numFmtId="0" fontId="9" fillId="6" borderId="9" xfId="18" applyFont="1" applyFill="1" applyBorder="1" applyAlignment="1">
      <alignment horizontal="left" vertical="top" wrapText="1"/>
    </xf>
    <xf numFmtId="0" fontId="5" fillId="6" borderId="0" xfId="18" applyFill="1"/>
    <xf numFmtId="0" fontId="9" fillId="3" borderId="9" xfId="18" applyFont="1" applyFill="1" applyBorder="1" applyAlignment="1">
      <alignment horizontal="left" vertical="top" wrapText="1"/>
    </xf>
    <xf numFmtId="0" fontId="7" fillId="3" borderId="10" xfId="18" applyFont="1" applyFill="1" applyBorder="1" applyAlignment="1">
      <alignment vertical="top" wrapText="1"/>
    </xf>
    <xf numFmtId="0" fontId="7" fillId="3" borderId="11" xfId="18" applyFont="1" applyFill="1" applyBorder="1" applyAlignment="1">
      <alignment vertical="top" wrapText="1"/>
    </xf>
    <xf numFmtId="0" fontId="9" fillId="6" borderId="12" xfId="18" applyFont="1" applyFill="1" applyBorder="1" applyAlignment="1">
      <alignment horizontal="right" vertical="top" wrapText="1"/>
    </xf>
    <xf numFmtId="0" fontId="9" fillId="6" borderId="13" xfId="18" applyFont="1" applyFill="1" applyBorder="1" applyAlignment="1">
      <alignment horizontal="right" vertical="top" wrapText="1"/>
    </xf>
    <xf numFmtId="0" fontId="9" fillId="6" borderId="14" xfId="18" applyFont="1" applyFill="1" applyBorder="1" applyAlignment="1">
      <alignment horizontal="right" vertical="top" wrapText="1"/>
    </xf>
    <xf numFmtId="0" fontId="9" fillId="6" borderId="15" xfId="18" applyFont="1" applyFill="1" applyBorder="1" applyAlignment="1">
      <alignment horizontal="right" vertical="top" wrapText="1"/>
    </xf>
    <xf numFmtId="0" fontId="9" fillId="7" borderId="15" xfId="18" applyFont="1" applyFill="1" applyBorder="1" applyAlignment="1">
      <alignment horizontal="right" vertical="top" wrapText="1"/>
    </xf>
    <xf numFmtId="0" fontId="9" fillId="0" borderId="18" xfId="18" applyFont="1" applyBorder="1" applyAlignment="1">
      <alignment horizontal="left" vertical="top" wrapText="1"/>
    </xf>
    <xf numFmtId="0" fontId="9" fillId="0" borderId="14" xfId="18" applyFont="1" applyBorder="1" applyAlignment="1">
      <alignment horizontal="right" vertical="top" wrapText="1"/>
    </xf>
    <xf numFmtId="0" fontId="9" fillId="0" borderId="16" xfId="18" applyFont="1" applyBorder="1" applyAlignment="1">
      <alignment horizontal="right" vertical="top" wrapText="1"/>
    </xf>
    <xf numFmtId="0" fontId="9" fillId="0" borderId="15" xfId="18" applyFont="1" applyBorder="1" applyAlignment="1">
      <alignment horizontal="right" vertical="top" wrapText="1"/>
    </xf>
    <xf numFmtId="0" fontId="9" fillId="0" borderId="8" xfId="18" applyFont="1" applyBorder="1" applyAlignment="1">
      <alignment horizontal="left" vertical="top" wrapText="1"/>
    </xf>
    <xf numFmtId="0" fontId="20" fillId="3" borderId="25" xfId="18" applyFont="1" applyFill="1" applyBorder="1" applyAlignment="1">
      <alignment vertical="top" wrapText="1"/>
    </xf>
    <xf numFmtId="0" fontId="7" fillId="3" borderId="21" xfId="18" applyFont="1" applyFill="1" applyBorder="1" applyAlignment="1">
      <alignment vertical="top" wrapText="1"/>
    </xf>
    <xf numFmtId="0" fontId="7" fillId="3" borderId="22" xfId="18" applyFont="1" applyFill="1" applyBorder="1" applyAlignment="1">
      <alignment vertical="top" wrapText="1"/>
    </xf>
    <xf numFmtId="0" fontId="7" fillId="0" borderId="26" xfId="18" applyFont="1" applyBorder="1" applyAlignment="1">
      <alignment vertical="top" wrapText="1"/>
    </xf>
    <xf numFmtId="0" fontId="7" fillId="0" borderId="8" xfId="18" applyFont="1" applyBorder="1" applyAlignment="1">
      <alignment vertical="top" wrapText="1"/>
    </xf>
    <xf numFmtId="0" fontId="20" fillId="0" borderId="12" xfId="18" applyFont="1" applyBorder="1" applyAlignment="1">
      <alignment horizontal="right" vertical="top" wrapText="1"/>
    </xf>
    <xf numFmtId="0" fontId="20" fillId="0" borderId="16" xfId="18" applyFont="1" applyBorder="1" applyAlignment="1">
      <alignment horizontal="right" vertical="top" wrapText="1"/>
    </xf>
    <xf numFmtId="0" fontId="20" fillId="0" borderId="15" xfId="18" applyFont="1" applyBorder="1" applyAlignment="1">
      <alignment horizontal="right" vertical="top" wrapText="1"/>
    </xf>
    <xf numFmtId="0" fontId="20" fillId="3" borderId="8" xfId="18" applyFont="1" applyFill="1" applyBorder="1" applyAlignment="1">
      <alignment vertical="top" wrapText="1"/>
    </xf>
    <xf numFmtId="0" fontId="4" fillId="0" borderId="0" xfId="18" applyFont="1"/>
    <xf numFmtId="0" fontId="9" fillId="7" borderId="6" xfId="18" applyFont="1" applyFill="1" applyBorder="1" applyAlignment="1">
      <alignment horizontal="right" vertical="top" wrapText="1"/>
    </xf>
    <xf numFmtId="0" fontId="10" fillId="0" borderId="0" xfId="18" applyFont="1" applyAlignment="1">
      <alignment horizontal="center" vertical="top" wrapText="1"/>
    </xf>
    <xf numFmtId="15" fontId="0" fillId="0" borderId="0" xfId="0" applyNumberFormat="1" applyAlignment="1">
      <alignment horizontal="center"/>
    </xf>
    <xf numFmtId="6" fontId="5" fillId="0" borderId="0" xfId="21" applyNumberFormat="1" applyAlignment="1">
      <alignment horizontal="center"/>
    </xf>
    <xf numFmtId="0" fontId="0" fillId="0" borderId="21" xfId="0" applyBorder="1"/>
    <xf numFmtId="6" fontId="4" fillId="0" borderId="6" xfId="21" applyNumberFormat="1" applyFont="1" applyBorder="1"/>
    <xf numFmtId="0" fontId="4" fillId="0" borderId="6" xfId="0" applyFont="1" applyBorder="1"/>
    <xf numFmtId="15" fontId="0" fillId="0" borderId="24" xfId="0" applyNumberFormat="1" applyBorder="1" applyAlignment="1">
      <alignment horizontal="center"/>
    </xf>
    <xf numFmtId="0" fontId="0" fillId="0" borderId="24" xfId="0" applyBorder="1"/>
    <xf numFmtId="0" fontId="0" fillId="0" borderId="38" xfId="0" applyBorder="1"/>
    <xf numFmtId="0" fontId="3" fillId="0" borderId="38" xfId="18" applyFont="1" applyBorder="1" applyAlignment="1">
      <alignment horizontal="center"/>
    </xf>
    <xf numFmtId="0" fontId="3" fillId="0" borderId="38" xfId="0" applyFont="1" applyBorder="1"/>
    <xf numFmtId="0" fontId="3" fillId="0" borderId="0" xfId="20"/>
    <xf numFmtId="0" fontId="27" fillId="0" borderId="30" xfId="0" applyFont="1" applyBorder="1"/>
    <xf numFmtId="0" fontId="10" fillId="0" borderId="21" xfId="0" applyFont="1" applyBorder="1"/>
    <xf numFmtId="0" fontId="9" fillId="0" borderId="39" xfId="18" applyFont="1" applyBorder="1" applyAlignment="1">
      <alignment horizontal="left" vertical="top" wrapText="1"/>
    </xf>
    <xf numFmtId="0" fontId="9" fillId="0" borderId="27" xfId="18" applyFont="1" applyBorder="1" applyAlignment="1">
      <alignment horizontal="right" vertical="top" wrapText="1"/>
    </xf>
    <xf numFmtId="0" fontId="9" fillId="0" borderId="33" xfId="18" applyFont="1" applyBorder="1" applyAlignment="1">
      <alignment horizontal="right" vertical="top" wrapText="1"/>
    </xf>
    <xf numFmtId="0" fontId="9" fillId="3" borderId="23" xfId="18" applyFont="1" applyFill="1" applyBorder="1" applyAlignment="1">
      <alignment horizontal="left" vertical="top" wrapText="1"/>
    </xf>
    <xf numFmtId="0" fontId="9" fillId="0" borderId="32" xfId="18" applyFont="1" applyBorder="1" applyAlignment="1">
      <alignment horizontal="right" vertical="top" wrapText="1"/>
    </xf>
    <xf numFmtId="0" fontId="9" fillId="0" borderId="28" xfId="18" applyFont="1" applyBorder="1" applyAlignment="1">
      <alignment horizontal="right" vertical="top" wrapText="1"/>
    </xf>
    <xf numFmtId="0" fontId="12" fillId="8" borderId="37" xfId="18" applyFont="1" applyFill="1" applyBorder="1" applyAlignment="1">
      <alignment vertical="top" wrapText="1"/>
    </xf>
    <xf numFmtId="0" fontId="9" fillId="0" borderId="27" xfId="18" applyFont="1" applyBorder="1" applyAlignment="1">
      <alignment horizontal="left" vertical="top" wrapText="1"/>
    </xf>
    <xf numFmtId="0" fontId="9" fillId="0" borderId="28" xfId="18" applyFont="1" applyBorder="1" applyAlignment="1">
      <alignment horizontal="left" vertical="top" wrapText="1"/>
    </xf>
    <xf numFmtId="0" fontId="9" fillId="0" borderId="29" xfId="18" applyFont="1" applyBorder="1" applyAlignment="1">
      <alignment horizontal="left" vertical="top" wrapText="1"/>
    </xf>
    <xf numFmtId="0" fontId="12" fillId="8" borderId="23" xfId="18" applyFont="1" applyFill="1" applyBorder="1" applyAlignment="1">
      <alignment vertical="top" wrapText="1"/>
    </xf>
    <xf numFmtId="0" fontId="12" fillId="8" borderId="23" xfId="18" applyFont="1" applyFill="1" applyBorder="1"/>
    <xf numFmtId="0" fontId="4" fillId="9" borderId="41" xfId="18" applyFont="1" applyFill="1" applyBorder="1" applyAlignment="1">
      <alignment horizontal="right" vertical="top" wrapText="1"/>
    </xf>
    <xf numFmtId="0" fontId="13" fillId="3" borderId="37" xfId="18" applyFont="1" applyFill="1" applyBorder="1" applyAlignment="1">
      <alignment vertical="top" shrinkToFit="1"/>
    </xf>
    <xf numFmtId="0" fontId="9" fillId="0" borderId="35" xfId="18" applyFont="1" applyBorder="1" applyAlignment="1">
      <alignment horizontal="right" vertical="top" wrapText="1"/>
    </xf>
    <xf numFmtId="0" fontId="9" fillId="6" borderId="25" xfId="18" applyFont="1" applyFill="1" applyBorder="1" applyAlignment="1">
      <alignment horizontal="left" vertical="top" wrapText="1"/>
    </xf>
    <xf numFmtId="0" fontId="9" fillId="0" borderId="18" xfId="18" applyFont="1" applyBorder="1" applyAlignment="1">
      <alignment horizontal="center" vertical="center" wrapText="1"/>
    </xf>
    <xf numFmtId="0" fontId="7" fillId="6" borderId="24" xfId="18" applyFont="1" applyFill="1" applyBorder="1" applyAlignment="1">
      <alignment vertical="top" wrapText="1"/>
    </xf>
    <xf numFmtId="0" fontId="7" fillId="6" borderId="34" xfId="18" applyFont="1" applyFill="1" applyBorder="1" applyAlignment="1">
      <alignment vertical="top" wrapText="1"/>
    </xf>
    <xf numFmtId="0" fontId="23" fillId="0" borderId="0" xfId="20" applyFont="1"/>
    <xf numFmtId="0" fontId="9" fillId="10" borderId="6" xfId="20" applyFont="1" applyFill="1" applyBorder="1" applyAlignment="1">
      <alignment horizontal="left" vertical="top" wrapText="1"/>
    </xf>
    <xf numFmtId="0" fontId="7" fillId="10" borderId="6" xfId="20" applyFont="1" applyFill="1" applyBorder="1" applyAlignment="1">
      <alignment horizontal="right" vertical="top" wrapText="1"/>
    </xf>
    <xf numFmtId="167" fontId="9" fillId="10" borderId="7" xfId="20" applyNumberFormat="1" applyFont="1" applyFill="1" applyBorder="1" applyAlignment="1">
      <alignment horizontal="left" vertical="top" wrapText="1" indent="3"/>
    </xf>
    <xf numFmtId="0" fontId="25" fillId="0" borderId="0" xfId="20" applyFont="1"/>
    <xf numFmtId="0" fontId="10" fillId="0" borderId="0" xfId="20" applyFont="1"/>
    <xf numFmtId="0" fontId="9" fillId="0" borderId="37" xfId="18" applyFont="1" applyBorder="1" applyAlignment="1">
      <alignment horizontal="left" vertical="top" wrapText="1"/>
    </xf>
    <xf numFmtId="0" fontId="9" fillId="0" borderId="23" xfId="18" applyFont="1" applyBorder="1" applyAlignment="1">
      <alignment horizontal="left" vertical="top" wrapText="1"/>
    </xf>
    <xf numFmtId="0" fontId="9" fillId="0" borderId="40" xfId="18" applyFont="1" applyBorder="1" applyAlignment="1">
      <alignment horizontal="right" vertical="top" wrapText="1"/>
    </xf>
    <xf numFmtId="0" fontId="13" fillId="0" borderId="6" xfId="18" applyFont="1" applyBorder="1" applyAlignment="1">
      <alignment horizontal="center" vertical="top" wrapText="1"/>
    </xf>
    <xf numFmtId="0" fontId="13" fillId="0" borderId="0" xfId="18" applyFont="1" applyAlignment="1">
      <alignment horizontal="center" vertical="top" wrapText="1"/>
    </xf>
    <xf numFmtId="6" fontId="13" fillId="0" borderId="6" xfId="18" applyNumberFormat="1" applyFont="1" applyBorder="1" applyAlignment="1">
      <alignment vertical="top"/>
    </xf>
    <xf numFmtId="0" fontId="9" fillId="0" borderId="24" xfId="18" applyFont="1" applyBorder="1" applyAlignment="1">
      <alignment vertical="top" wrapText="1"/>
    </xf>
    <xf numFmtId="0" fontId="19" fillId="0" borderId="25" xfId="18" applyFont="1" applyBorder="1"/>
    <xf numFmtId="0" fontId="20" fillId="0" borderId="25" xfId="18" applyFont="1" applyBorder="1" applyAlignment="1">
      <alignment vertical="top" shrinkToFit="1"/>
    </xf>
    <xf numFmtId="0" fontId="5" fillId="0" borderId="6" xfId="0" applyFont="1" applyBorder="1"/>
    <xf numFmtId="0" fontId="5" fillId="0" borderId="25" xfId="0" applyFont="1" applyBorder="1"/>
    <xf numFmtId="0" fontId="9" fillId="0" borderId="8" xfId="18" applyFont="1" applyBorder="1" applyAlignment="1">
      <alignment horizontal="center" vertical="center" wrapText="1"/>
    </xf>
    <xf numFmtId="0" fontId="4" fillId="0" borderId="8" xfId="18" applyFont="1" applyBorder="1"/>
    <xf numFmtId="0" fontId="9" fillId="0" borderId="9" xfId="18" applyFont="1" applyBorder="1" applyAlignment="1">
      <alignment horizontal="left" vertical="top" wrapText="1"/>
    </xf>
    <xf numFmtId="0" fontId="5" fillId="0" borderId="10" xfId="18" applyBorder="1" applyAlignment="1">
      <alignment vertical="top" wrapText="1"/>
    </xf>
    <xf numFmtId="0" fontId="5" fillId="0" borderId="10" xfId="18" applyBorder="1"/>
    <xf numFmtId="0" fontId="5" fillId="0" borderId="11" xfId="18" applyBorder="1"/>
    <xf numFmtId="0" fontId="3" fillId="10" borderId="7" xfId="20" applyFill="1" applyBorder="1"/>
    <xf numFmtId="0" fontId="7" fillId="10" borderId="6" xfId="20" applyFont="1" applyFill="1" applyBorder="1" applyAlignment="1">
      <alignment vertical="top" wrapText="1"/>
    </xf>
    <xf numFmtId="0" fontId="13" fillId="10" borderId="6" xfId="20" applyFont="1" applyFill="1" applyBorder="1" applyAlignment="1">
      <alignment horizontal="center" vertical="top"/>
    </xf>
    <xf numFmtId="0" fontId="9" fillId="10" borderId="6" xfId="20" applyFont="1" applyFill="1" applyBorder="1" applyAlignment="1">
      <alignment vertical="top" wrapText="1"/>
    </xf>
    <xf numFmtId="0" fontId="7" fillId="10" borderId="6" xfId="20" applyFont="1" applyFill="1" applyBorder="1" applyAlignment="1">
      <alignment horizontal="left" vertical="top" wrapText="1"/>
    </xf>
    <xf numFmtId="0" fontId="7" fillId="10" borderId="7" xfId="20" applyFont="1" applyFill="1" applyBorder="1" applyAlignment="1">
      <alignment horizontal="left" vertical="top" wrapText="1"/>
    </xf>
    <xf numFmtId="0" fontId="4" fillId="0" borderId="0" xfId="18" applyFont="1" applyAlignment="1">
      <alignment horizontal="center"/>
    </xf>
    <xf numFmtId="170" fontId="7" fillId="0" borderId="5" xfId="31" applyNumberFormat="1" applyFont="1" applyBorder="1" applyAlignment="1">
      <alignment vertical="top" wrapText="1"/>
    </xf>
    <xf numFmtId="0" fontId="7" fillId="0" borderId="12" xfId="18" applyFont="1" applyBorder="1" applyAlignment="1">
      <alignment vertical="top" wrapText="1"/>
    </xf>
    <xf numFmtId="0" fontId="7" fillId="0" borderId="13" xfId="18" applyFont="1" applyBorder="1" applyAlignment="1">
      <alignment vertical="top" wrapText="1"/>
    </xf>
    <xf numFmtId="0" fontId="7" fillId="6" borderId="10" xfId="18" applyFont="1" applyFill="1" applyBorder="1" applyAlignment="1">
      <alignment vertical="top" wrapText="1"/>
    </xf>
    <xf numFmtId="0" fontId="7" fillId="6" borderId="11" xfId="18" applyFont="1" applyFill="1" applyBorder="1" applyAlignment="1">
      <alignment vertical="top" wrapText="1"/>
    </xf>
    <xf numFmtId="0" fontId="7" fillId="6" borderId="14" xfId="18" applyFont="1" applyFill="1" applyBorder="1" applyAlignment="1">
      <alignment vertical="top" wrapText="1"/>
    </xf>
    <xf numFmtId="0" fontId="7" fillId="6" borderId="12" xfId="18" applyFont="1" applyFill="1" applyBorder="1" applyAlignment="1">
      <alignment vertical="top" wrapText="1"/>
    </xf>
    <xf numFmtId="0" fontId="7" fillId="6" borderId="13" xfId="18" applyFont="1" applyFill="1" applyBorder="1" applyAlignment="1">
      <alignment vertical="top" wrapText="1"/>
    </xf>
    <xf numFmtId="0" fontId="7" fillId="6" borderId="16" xfId="18" applyFont="1" applyFill="1" applyBorder="1" applyAlignment="1">
      <alignment vertical="top" wrapText="1"/>
    </xf>
    <xf numFmtId="0" fontId="7" fillId="6" borderId="17" xfId="18" applyFont="1" applyFill="1" applyBorder="1" applyAlignment="1">
      <alignment vertical="top" wrapText="1"/>
    </xf>
    <xf numFmtId="0" fontId="7" fillId="7" borderId="13" xfId="18" applyFont="1" applyFill="1" applyBorder="1" applyAlignment="1">
      <alignment vertical="top" wrapText="1"/>
    </xf>
    <xf numFmtId="0" fontId="7" fillId="10" borderId="6" xfId="20" applyFont="1" applyFill="1" applyBorder="1" applyAlignment="1">
      <alignment vertical="top" wrapText="1"/>
    </xf>
    <xf numFmtId="0" fontId="3" fillId="10" borderId="7" xfId="20" applyFill="1" applyBorder="1"/>
    <xf numFmtId="0" fontId="9" fillId="10" borderId="6" xfId="20" applyFont="1" applyFill="1" applyBorder="1" applyAlignment="1">
      <alignment vertical="top" wrapText="1"/>
    </xf>
    <xf numFmtId="0" fontId="10" fillId="10" borderId="7" xfId="20" applyFont="1" applyFill="1" applyBorder="1"/>
    <xf numFmtId="0" fontId="30" fillId="10" borderId="6" xfId="20" applyFont="1" applyFill="1" applyBorder="1" applyAlignment="1">
      <alignment vertical="top" wrapText="1"/>
    </xf>
    <xf numFmtId="0" fontId="7" fillId="10" borderId="6" xfId="20" applyFont="1" applyFill="1" applyBorder="1" applyAlignment="1">
      <alignment horizontal="left" vertical="top" wrapText="1"/>
    </xf>
    <xf numFmtId="0" fontId="7" fillId="10" borderId="7" xfId="20" applyFont="1" applyFill="1" applyBorder="1" applyAlignment="1">
      <alignment horizontal="left" vertical="top" wrapText="1"/>
    </xf>
    <xf numFmtId="0" fontId="7" fillId="10" borderId="25" xfId="20" applyFont="1" applyFill="1" applyBorder="1" applyAlignment="1">
      <alignment wrapText="1"/>
    </xf>
    <xf numFmtId="0" fontId="7" fillId="10" borderId="34" xfId="20" applyFont="1" applyFill="1" applyBorder="1" applyAlignment="1">
      <alignment wrapText="1"/>
    </xf>
    <xf numFmtId="0" fontId="21" fillId="10" borderId="30" xfId="20" applyFont="1" applyFill="1" applyBorder="1" applyAlignment="1">
      <alignment horizontal="center" vertical="top"/>
    </xf>
    <xf numFmtId="0" fontId="21" fillId="10" borderId="22" xfId="20" applyFont="1" applyFill="1" applyBorder="1" applyAlignment="1">
      <alignment horizontal="center" vertical="top"/>
    </xf>
    <xf numFmtId="0" fontId="13" fillId="10" borderId="6" xfId="20" applyFont="1" applyFill="1" applyBorder="1" applyAlignment="1">
      <alignment horizontal="center" vertical="top"/>
    </xf>
    <xf numFmtId="0" fontId="13" fillId="10" borderId="7" xfId="20" applyFont="1" applyFill="1" applyBorder="1" applyAlignment="1">
      <alignment horizontal="center" vertical="top"/>
    </xf>
    <xf numFmtId="0" fontId="26" fillId="11" borderId="0" xfId="18" applyFont="1" applyFill="1" applyAlignment="1">
      <alignment horizontal="center"/>
    </xf>
    <xf numFmtId="6" fontId="29" fillId="0" borderId="0" xfId="18" applyNumberFormat="1" applyFont="1" applyAlignment="1">
      <alignment horizontal="center"/>
    </xf>
    <xf numFmtId="0" fontId="29" fillId="0" borderId="0" xfId="18" applyFont="1" applyAlignment="1">
      <alignment horizontal="center"/>
    </xf>
    <xf numFmtId="0" fontId="13" fillId="0" borderId="0" xfId="18" applyFont="1" applyAlignment="1">
      <alignment horizontal="center"/>
    </xf>
    <xf numFmtId="0" fontId="4" fillId="0" borderId="0" xfId="18" applyFont="1" applyAlignment="1">
      <alignment horizontal="center"/>
    </xf>
    <xf numFmtId="0" fontId="28" fillId="11" borderId="30" xfId="18" applyFont="1" applyFill="1" applyBorder="1" applyAlignment="1">
      <alignment horizontal="center" vertical="top" wrapText="1"/>
    </xf>
    <xf numFmtId="0" fontId="28" fillId="11" borderId="21" xfId="18" applyFont="1" applyFill="1" applyBorder="1" applyAlignment="1">
      <alignment horizontal="center" vertical="top" wrapText="1"/>
    </xf>
    <xf numFmtId="6" fontId="9" fillId="0" borderId="6" xfId="18" applyNumberFormat="1" applyFont="1" applyBorder="1" applyAlignment="1">
      <alignment horizontal="center" vertical="top" wrapText="1"/>
    </xf>
    <xf numFmtId="0" fontId="9" fillId="0" borderId="0" xfId="18" applyFont="1" applyAlignment="1">
      <alignment horizontal="center" vertical="top" wrapText="1"/>
    </xf>
    <xf numFmtId="0" fontId="13" fillId="0" borderId="6" xfId="18" applyFont="1" applyBorder="1" applyAlignment="1">
      <alignment horizontal="center" vertical="top"/>
    </xf>
    <xf numFmtId="0" fontId="13" fillId="0" borderId="0" xfId="18" applyFont="1" applyAlignment="1">
      <alignment horizontal="center" vertical="top"/>
    </xf>
    <xf numFmtId="0" fontId="4" fillId="0" borderId="6" xfId="18" applyFont="1" applyBorder="1" applyAlignment="1">
      <alignment horizontal="center" vertical="center"/>
    </xf>
    <xf numFmtId="0" fontId="4" fillId="0" borderId="0" xfId="18" applyFont="1" applyAlignment="1">
      <alignment horizontal="center" vertical="center"/>
    </xf>
    <xf numFmtId="4" fontId="7" fillId="0" borderId="15" xfId="18" applyNumberFormat="1" applyFont="1" applyFill="1" applyBorder="1" applyAlignment="1">
      <alignment vertical="top" wrapText="1"/>
    </xf>
    <xf numFmtId="4" fontId="7" fillId="0" borderId="12" xfId="18" applyNumberFormat="1" applyFont="1" applyFill="1" applyBorder="1" applyAlignment="1">
      <alignment vertical="top" wrapText="1"/>
    </xf>
    <xf numFmtId="4" fontId="7" fillId="0" borderId="17" xfId="18" applyNumberFormat="1" applyFont="1" applyFill="1" applyBorder="1" applyAlignment="1">
      <alignment vertical="top" wrapText="1"/>
    </xf>
    <xf numFmtId="0" fontId="7" fillId="0" borderId="13" xfId="18" applyFont="1" applyFill="1" applyBorder="1" applyAlignment="1">
      <alignment vertical="top" wrapText="1"/>
    </xf>
    <xf numFmtId="0" fontId="7" fillId="0" borderId="10" xfId="18" applyFont="1" applyFill="1" applyBorder="1" applyAlignment="1">
      <alignment vertical="top" wrapText="1"/>
    </xf>
    <xf numFmtId="0" fontId="7" fillId="0" borderId="11" xfId="18" applyFont="1" applyFill="1" applyBorder="1" applyAlignment="1">
      <alignment vertical="top" wrapText="1"/>
    </xf>
    <xf numFmtId="4" fontId="7" fillId="0" borderId="19" xfId="18" applyNumberFormat="1" applyFont="1" applyFill="1" applyBorder="1" applyAlignment="1">
      <alignment vertical="top" wrapText="1"/>
    </xf>
    <xf numFmtId="4" fontId="7" fillId="0" borderId="6" xfId="18" applyNumberFormat="1" applyFont="1" applyFill="1" applyBorder="1" applyAlignment="1">
      <alignment vertical="top" wrapText="1"/>
    </xf>
    <xf numFmtId="0" fontId="7" fillId="0" borderId="20" xfId="18" applyFont="1" applyFill="1" applyBorder="1" applyAlignment="1">
      <alignment vertical="top" wrapText="1"/>
    </xf>
    <xf numFmtId="0" fontId="7" fillId="0" borderId="14" xfId="18" applyFont="1" applyFill="1" applyBorder="1" applyAlignment="1">
      <alignment vertical="top" wrapText="1"/>
    </xf>
    <xf numFmtId="0" fontId="7" fillId="0" borderId="36" xfId="18" applyFont="1" applyFill="1" applyBorder="1" applyAlignment="1">
      <alignment vertical="top" wrapText="1"/>
    </xf>
    <xf numFmtId="0" fontId="7" fillId="0" borderId="17" xfId="18" applyFont="1" applyFill="1" applyBorder="1" applyAlignment="1">
      <alignment vertical="top" wrapText="1"/>
    </xf>
    <xf numFmtId="0" fontId="7" fillId="0" borderId="6" xfId="18" applyFont="1" applyFill="1" applyBorder="1" applyAlignment="1">
      <alignment vertical="top" wrapText="1"/>
    </xf>
    <xf numFmtId="4" fontId="7" fillId="0" borderId="26" xfId="18" applyNumberFormat="1" applyFont="1" applyFill="1" applyBorder="1" applyAlignment="1">
      <alignment vertical="top" wrapText="1"/>
    </xf>
    <xf numFmtId="0" fontId="7" fillId="0" borderId="21" xfId="18" applyFont="1" applyFill="1" applyBorder="1" applyAlignment="1">
      <alignment vertical="top" wrapText="1"/>
    </xf>
    <xf numFmtId="0" fontId="7" fillId="0" borderId="22" xfId="18" applyFont="1" applyFill="1" applyBorder="1" applyAlignment="1">
      <alignment vertical="top" wrapText="1"/>
    </xf>
    <xf numFmtId="4" fontId="7" fillId="0" borderId="13" xfId="18" applyNumberFormat="1" applyFont="1" applyFill="1" applyBorder="1" applyAlignment="1">
      <alignment vertical="top" wrapText="1"/>
    </xf>
    <xf numFmtId="4" fontId="7" fillId="0" borderId="31" xfId="18" applyNumberFormat="1" applyFont="1" applyFill="1" applyBorder="1" applyAlignment="1">
      <alignment vertical="top" wrapText="1"/>
    </xf>
    <xf numFmtId="4" fontId="7" fillId="0" borderId="8" xfId="18" applyNumberFormat="1" applyFont="1" applyFill="1" applyBorder="1" applyAlignment="1">
      <alignment vertical="top" wrapText="1"/>
    </xf>
    <xf numFmtId="4" fontId="7" fillId="0" borderId="16" xfId="18" applyNumberFormat="1" applyFont="1" applyFill="1" applyBorder="1" applyAlignment="1">
      <alignment vertical="top" wrapText="1"/>
    </xf>
    <xf numFmtId="4" fontId="7" fillId="0" borderId="20" xfId="18" applyNumberFormat="1" applyFont="1" applyFill="1" applyBorder="1" applyAlignment="1">
      <alignment vertical="top" wrapText="1"/>
    </xf>
    <xf numFmtId="4" fontId="7" fillId="0" borderId="14" xfId="18" applyNumberFormat="1" applyFont="1" applyFill="1" applyBorder="1" applyAlignment="1">
      <alignment vertical="top" wrapText="1"/>
    </xf>
    <xf numFmtId="4" fontId="7" fillId="0" borderId="36" xfId="18" applyNumberFormat="1" applyFont="1" applyFill="1" applyBorder="1" applyAlignment="1">
      <alignment vertical="top" wrapText="1"/>
    </xf>
    <xf numFmtId="0" fontId="12" fillId="0" borderId="10" xfId="18" applyFont="1" applyFill="1" applyBorder="1" applyAlignment="1">
      <alignment horizontal="center" vertical="top" wrapText="1"/>
    </xf>
    <xf numFmtId="0" fontId="12" fillId="0" borderId="11" xfId="18" applyFont="1" applyFill="1" applyBorder="1" applyAlignment="1">
      <alignment horizontal="center" vertical="top" wrapText="1"/>
    </xf>
    <xf numFmtId="0" fontId="5" fillId="0" borderId="0" xfId="18" applyFill="1" applyAlignment="1">
      <alignment vertical="top" wrapText="1"/>
    </xf>
    <xf numFmtId="0" fontId="5" fillId="0" borderId="7" xfId="18" applyFill="1" applyBorder="1" applyAlignment="1">
      <alignment vertical="top" wrapText="1"/>
    </xf>
    <xf numFmtId="43" fontId="13" fillId="0" borderId="8" xfId="32" applyFont="1" applyFill="1" applyBorder="1" applyAlignment="1">
      <alignment horizontal="right" vertical="center" wrapText="1"/>
    </xf>
    <xf numFmtId="0" fontId="7" fillId="11" borderId="13" xfId="18" applyFont="1" applyFill="1" applyBorder="1" applyAlignment="1">
      <alignment vertical="top" wrapText="1"/>
    </xf>
    <xf numFmtId="0" fontId="7" fillId="11" borderId="11" xfId="18" applyFont="1" applyFill="1" applyBorder="1" applyAlignment="1">
      <alignment vertical="top" wrapText="1"/>
    </xf>
    <xf numFmtId="0" fontId="7" fillId="11" borderId="8" xfId="18" applyFont="1" applyFill="1" applyBorder="1" applyAlignment="1">
      <alignment vertical="top" wrapText="1"/>
    </xf>
  </cellXfs>
  <cellStyles count="33">
    <cellStyle name="Actual Date" xfId="1" xr:uid="{00000000-0005-0000-0000-000000000000}"/>
    <cellStyle name="Comma" xfId="32" builtinId="3"/>
    <cellStyle name="Comma 2" xfId="2" xr:uid="{00000000-0005-0000-0000-000001000000}"/>
    <cellStyle name="Comma 3" xfId="30" xr:uid="{1B9C252F-1E16-48B9-B149-0C11360522C5}"/>
    <cellStyle name="Comma0" xfId="3" xr:uid="{00000000-0005-0000-0000-000002000000}"/>
    <cellStyle name="Currency" xfId="31" builtinId="4"/>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xfId="27" xr:uid="{00000000-0005-0000-0000-000014000000}"/>
    <cellStyle name="Normal 4 2" xfId="28" xr:uid="{D7C2182D-416E-4958-8B03-BA9E7E78288E}"/>
    <cellStyle name="Normal 5" xfId="20" xr:uid="{00000000-0005-0000-0000-000015000000}"/>
    <cellStyle name="Normal 6" xfId="29" xr:uid="{82C86975-60F8-4A5F-BD7B-A6666E9CCD78}"/>
    <cellStyle name="Normal_distgn2k" xfId="21" xr:uid="{00000000-0005-0000-0000-000017000000}"/>
    <cellStyle name="Percent [2]" xfId="22" xr:uid="{00000000-0005-0000-0000-000019000000}"/>
    <cellStyle name="Total" xfId="23" builtinId="25" customBuiltin="1"/>
    <cellStyle name="Unprot" xfId="24" xr:uid="{00000000-0005-0000-0000-00001B000000}"/>
    <cellStyle name="Unprot$" xfId="25" xr:uid="{00000000-0005-0000-0000-00001C000000}"/>
    <cellStyle name="Unprotect" xfId="26"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microsoft.com/office/2017/10/relationships/person" Target="persons/person.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customProperty" Target="../customProperty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ustomProperty" Target="../customProperty3.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281B-7F2E-40BF-B8E1-8BC6C1B17FC6}">
  <sheetPr>
    <pageSetUpPr fitToPage="1"/>
  </sheetPr>
  <dimension ref="A1:B21"/>
  <sheetViews>
    <sheetView zoomScale="70" zoomScaleNormal="70" workbookViewId="0">
      <selection activeCell="B19" sqref="B19"/>
    </sheetView>
  </sheetViews>
  <sheetFormatPr defaultColWidth="8.6640625" defaultRowHeight="11.25" x14ac:dyDescent="0.2"/>
  <cols>
    <col min="1" max="1" width="56.1640625" style="43" bestFit="1" customWidth="1"/>
    <col min="2" max="2" width="63.6640625" style="43" customWidth="1"/>
    <col min="3" max="16384" width="8.6640625" style="43"/>
  </cols>
  <sheetData>
    <row r="1" spans="1:2" s="65" customFormat="1" ht="20.25" x14ac:dyDescent="0.3">
      <c r="A1" s="115" t="s">
        <v>0</v>
      </c>
      <c r="B1" s="116"/>
    </row>
    <row r="2" spans="1:2" ht="18" x14ac:dyDescent="0.2">
      <c r="A2" s="117"/>
      <c r="B2" s="107"/>
    </row>
    <row r="3" spans="1:2" ht="18" x14ac:dyDescent="0.2">
      <c r="A3" s="117" t="s">
        <v>1</v>
      </c>
      <c r="B3" s="107"/>
    </row>
    <row r="4" spans="1:2" ht="18" x14ac:dyDescent="0.2">
      <c r="A4" s="117" t="s">
        <v>2</v>
      </c>
      <c r="B4" s="118"/>
    </row>
    <row r="5" spans="1:2" ht="18" x14ac:dyDescent="0.2">
      <c r="A5" s="117" t="s">
        <v>3</v>
      </c>
      <c r="B5" s="118"/>
    </row>
    <row r="6" spans="1:2" ht="18" x14ac:dyDescent="0.2">
      <c r="A6" s="90"/>
      <c r="B6" s="88"/>
    </row>
    <row r="7" spans="1:2" ht="185.25" customHeight="1" x14ac:dyDescent="0.2">
      <c r="A7" s="106" t="s">
        <v>4</v>
      </c>
      <c r="B7" s="107"/>
    </row>
    <row r="8" spans="1:2" ht="18.75" customHeight="1" x14ac:dyDescent="0.2">
      <c r="A8" s="89"/>
      <c r="B8" s="88"/>
    </row>
    <row r="9" spans="1:2" ht="15.75" x14ac:dyDescent="0.2">
      <c r="A9" s="91" t="s">
        <v>5</v>
      </c>
      <c r="B9" s="88"/>
    </row>
    <row r="10" spans="1:2" ht="84" customHeight="1" x14ac:dyDescent="0.2">
      <c r="A10" s="106" t="s">
        <v>6</v>
      </c>
      <c r="B10" s="107"/>
    </row>
    <row r="11" spans="1:2" ht="16.5" customHeight="1" x14ac:dyDescent="0.2">
      <c r="A11" s="89"/>
      <c r="B11" s="88"/>
    </row>
    <row r="12" spans="1:2" ht="17.25" customHeight="1" x14ac:dyDescent="0.2">
      <c r="A12" s="108" t="s">
        <v>7</v>
      </c>
      <c r="B12" s="109"/>
    </row>
    <row r="13" spans="1:2" ht="127.5" customHeight="1" x14ac:dyDescent="0.2">
      <c r="A13" s="110" t="s">
        <v>8</v>
      </c>
      <c r="B13" s="107"/>
    </row>
    <row r="14" spans="1:2" ht="17.25" customHeight="1" x14ac:dyDescent="0.2">
      <c r="A14" s="89"/>
      <c r="B14" s="88"/>
    </row>
    <row r="15" spans="1:2" ht="15.75" x14ac:dyDescent="0.2">
      <c r="A15" s="91" t="s">
        <v>9</v>
      </c>
      <c r="B15" s="88"/>
    </row>
    <row r="16" spans="1:2" ht="46.5" customHeight="1" x14ac:dyDescent="0.2">
      <c r="A16" s="111" t="s">
        <v>10</v>
      </c>
      <c r="B16" s="112"/>
    </row>
    <row r="17" spans="1:2" ht="15.75" customHeight="1" x14ac:dyDescent="0.2">
      <c r="A17" s="92"/>
      <c r="B17" s="93"/>
    </row>
    <row r="18" spans="1:2" ht="24.75" customHeight="1" x14ac:dyDescent="0.2">
      <c r="A18" s="66" t="s">
        <v>11</v>
      </c>
      <c r="B18" s="88"/>
    </row>
    <row r="19" spans="1:2" s="69" customFormat="1" ht="23.25" customHeight="1" x14ac:dyDescent="0.2">
      <c r="A19" s="67" t="s">
        <v>12</v>
      </c>
      <c r="B19" s="68">
        <v>45824</v>
      </c>
    </row>
    <row r="20" spans="1:2" s="70" customFormat="1" ht="23.25" customHeight="1" x14ac:dyDescent="0.2">
      <c r="A20" s="67" t="s">
        <v>13</v>
      </c>
      <c r="B20" s="68">
        <v>45852</v>
      </c>
    </row>
    <row r="21" spans="1:2" ht="33.75" customHeight="1" x14ac:dyDescent="0.2">
      <c r="A21" s="113" t="s">
        <v>14</v>
      </c>
      <c r="B21" s="114"/>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21"/>
  <sheetViews>
    <sheetView zoomScaleNormal="100" workbookViewId="0">
      <selection activeCell="C22" sqref="C22"/>
    </sheetView>
  </sheetViews>
  <sheetFormatPr defaultColWidth="8.6640625" defaultRowHeight="11.25" x14ac:dyDescent="0.2"/>
  <cols>
    <col min="1" max="1" width="64.33203125" bestFit="1" customWidth="1"/>
    <col min="2" max="2" width="137.33203125" bestFit="1" customWidth="1"/>
  </cols>
  <sheetData>
    <row r="1" spans="1:3" ht="18" x14ac:dyDescent="0.25">
      <c r="A1" s="44" t="s">
        <v>15</v>
      </c>
      <c r="B1" s="45"/>
      <c r="C1" s="35"/>
    </row>
    <row r="2" spans="1:3" ht="17.25" customHeight="1" x14ac:dyDescent="0.2">
      <c r="A2" s="36" t="s">
        <v>16</v>
      </c>
      <c r="B2" s="34" t="s">
        <v>17</v>
      </c>
    </row>
    <row r="3" spans="1:3" ht="12.75" x14ac:dyDescent="0.2">
      <c r="A3" s="37" t="s">
        <v>18</v>
      </c>
      <c r="B3" s="33"/>
    </row>
    <row r="4" spans="1:3" ht="15" customHeight="1" x14ac:dyDescent="0.2">
      <c r="A4" s="37" t="s">
        <v>19</v>
      </c>
      <c r="B4" s="33" t="s">
        <v>20</v>
      </c>
    </row>
    <row r="5" spans="1:3" ht="12.75" x14ac:dyDescent="0.2">
      <c r="A5" s="80"/>
      <c r="B5" s="33" t="s">
        <v>21</v>
      </c>
    </row>
    <row r="6" spans="1:3" ht="12.75" x14ac:dyDescent="0.2">
      <c r="A6" s="80"/>
      <c r="B6" s="33" t="s">
        <v>22</v>
      </c>
    </row>
    <row r="7" spans="1:3" ht="13.5" thickBot="1" x14ac:dyDescent="0.25">
      <c r="A7" s="81"/>
      <c r="B7" s="38" t="s">
        <v>23</v>
      </c>
      <c r="C7" s="39"/>
    </row>
    <row r="8" spans="1:3" ht="12.75" x14ac:dyDescent="0.2">
      <c r="A8" s="1"/>
      <c r="B8" s="33"/>
    </row>
    <row r="9" spans="1:3" x14ac:dyDescent="0.2">
      <c r="C9" s="32" t="s">
        <v>24</v>
      </c>
    </row>
    <row r="10" spans="1:3" x14ac:dyDescent="0.2">
      <c r="A10" s="42" t="s">
        <v>25</v>
      </c>
      <c r="B10" s="40" t="s">
        <v>43</v>
      </c>
      <c r="C10" s="41" t="s">
        <v>26</v>
      </c>
    </row>
    <row r="11" spans="1:3" x14ac:dyDescent="0.2">
      <c r="A11" s="40" t="s">
        <v>27</v>
      </c>
      <c r="B11" s="40" t="s">
        <v>44</v>
      </c>
      <c r="C11" s="41" t="s">
        <v>26</v>
      </c>
    </row>
    <row r="12" spans="1:3" x14ac:dyDescent="0.2">
      <c r="A12" s="40" t="s">
        <v>28</v>
      </c>
      <c r="B12" s="40" t="s">
        <v>45</v>
      </c>
      <c r="C12" s="41" t="s">
        <v>26</v>
      </c>
    </row>
    <row r="13" spans="1:3" x14ac:dyDescent="0.2">
      <c r="A13" s="40" t="s">
        <v>29</v>
      </c>
      <c r="B13" s="40" t="s">
        <v>46</v>
      </c>
      <c r="C13" s="41" t="s">
        <v>26</v>
      </c>
    </row>
    <row r="14" spans="1:3" x14ac:dyDescent="0.2">
      <c r="A14" s="42" t="s">
        <v>30</v>
      </c>
      <c r="B14" s="40" t="s">
        <v>31</v>
      </c>
      <c r="C14" s="41" t="s">
        <v>26</v>
      </c>
    </row>
    <row r="15" spans="1:3" x14ac:dyDescent="0.2">
      <c r="A15" s="42" t="s">
        <v>32</v>
      </c>
      <c r="B15" s="42" t="s">
        <v>33</v>
      </c>
      <c r="C15" s="41" t="s">
        <v>26</v>
      </c>
    </row>
    <row r="16" spans="1:3" x14ac:dyDescent="0.2">
      <c r="A16" s="42" t="s">
        <v>34</v>
      </c>
      <c r="B16" s="40" t="s">
        <v>47</v>
      </c>
      <c r="C16" s="41" t="s">
        <v>26</v>
      </c>
    </row>
    <row r="17" spans="1:3" x14ac:dyDescent="0.2">
      <c r="A17" s="42" t="s">
        <v>35</v>
      </c>
      <c r="B17" s="40" t="s">
        <v>48</v>
      </c>
      <c r="C17" s="41" t="s">
        <v>26</v>
      </c>
    </row>
    <row r="18" spans="1:3" x14ac:dyDescent="0.2">
      <c r="A18" s="42" t="s">
        <v>36</v>
      </c>
      <c r="B18" s="40" t="s">
        <v>50</v>
      </c>
      <c r="C18" s="41" t="s">
        <v>26</v>
      </c>
    </row>
    <row r="19" spans="1:3" x14ac:dyDescent="0.2">
      <c r="A19" s="40" t="s">
        <v>37</v>
      </c>
      <c r="B19" s="40" t="s">
        <v>38</v>
      </c>
      <c r="C19" s="41" t="s">
        <v>26</v>
      </c>
    </row>
    <row r="20" spans="1:3" x14ac:dyDescent="0.2">
      <c r="A20" s="42" t="s">
        <v>39</v>
      </c>
      <c r="B20" s="42" t="s">
        <v>40</v>
      </c>
      <c r="C20" s="41" t="s">
        <v>26</v>
      </c>
    </row>
    <row r="21" spans="1:3" x14ac:dyDescent="0.2">
      <c r="A21" s="42" t="s">
        <v>41</v>
      </c>
      <c r="B21" s="42" t="s">
        <v>42</v>
      </c>
      <c r="C21" s="41" t="s">
        <v>26</v>
      </c>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customProperties>
    <customPr name="_pios_id" r:id="rId6"/>
    <customPr name="EpmWorksheetKeyString_GUID" r:id="rId7"/>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B9AA-3A9C-4691-96D1-F94E40B07B82}">
  <sheetPr>
    <pageSetUpPr fitToPage="1"/>
  </sheetPr>
  <dimension ref="A1:Q72"/>
  <sheetViews>
    <sheetView topLeftCell="A9" zoomScale="82" zoomScaleNormal="82" workbookViewId="0">
      <selection activeCell="D16" sqref="D16"/>
    </sheetView>
  </sheetViews>
  <sheetFormatPr defaultColWidth="8.5" defaultRowHeight="12.75" x14ac:dyDescent="0.2"/>
  <cols>
    <col min="1" max="1" width="8.5" style="2"/>
    <col min="2" max="2" width="18.5" style="2" bestFit="1" customWidth="1"/>
    <col min="3" max="3" width="118.6640625" style="2" bestFit="1" customWidth="1"/>
    <col min="4" max="17" width="22.6640625" style="2" bestFit="1" customWidth="1"/>
    <col min="18" max="16384" width="8.5" style="2"/>
  </cols>
  <sheetData>
    <row r="1" spans="1:17" ht="15.75" x14ac:dyDescent="0.25">
      <c r="C1" s="119" t="s">
        <v>52</v>
      </c>
      <c r="D1" s="119"/>
      <c r="E1" s="119"/>
      <c r="F1" s="119"/>
      <c r="G1" s="119"/>
      <c r="H1" s="119"/>
      <c r="I1" s="119"/>
      <c r="J1" s="119"/>
      <c r="K1" s="119"/>
      <c r="L1" s="119"/>
      <c r="M1" s="119"/>
      <c r="N1" s="119"/>
      <c r="O1" s="119"/>
      <c r="P1" s="119"/>
      <c r="Q1" s="119"/>
    </row>
    <row r="2" spans="1:17" ht="15.75" x14ac:dyDescent="0.25">
      <c r="C2" s="120" t="str">
        <f>'FormsList&amp;FilerInfo'!B2</f>
        <v>Utility Name</v>
      </c>
      <c r="D2" s="121"/>
      <c r="E2" s="121"/>
      <c r="F2" s="121"/>
      <c r="G2" s="121"/>
      <c r="H2" s="121"/>
      <c r="I2" s="121"/>
      <c r="J2" s="121"/>
      <c r="K2" s="121"/>
      <c r="L2" s="121"/>
      <c r="M2" s="121"/>
      <c r="N2" s="121"/>
      <c r="O2" s="121"/>
      <c r="P2" s="121"/>
      <c r="Q2" s="121"/>
    </row>
    <row r="3" spans="1:17" ht="15.75" x14ac:dyDescent="0.25">
      <c r="C3" s="121"/>
      <c r="D3" s="121"/>
      <c r="E3" s="121"/>
      <c r="F3" s="121"/>
      <c r="G3" s="121"/>
      <c r="H3" s="121"/>
      <c r="I3" s="121"/>
      <c r="J3" s="121"/>
      <c r="K3" s="121"/>
      <c r="L3" s="121"/>
      <c r="M3" s="121"/>
      <c r="N3" s="121"/>
      <c r="O3" s="121"/>
      <c r="P3" s="121"/>
      <c r="Q3" s="121"/>
    </row>
    <row r="4" spans="1:17" ht="18" x14ac:dyDescent="0.25">
      <c r="C4" s="122" t="s">
        <v>53</v>
      </c>
      <c r="D4" s="122"/>
      <c r="E4" s="122"/>
      <c r="F4" s="122"/>
      <c r="G4" s="122"/>
      <c r="H4" s="122"/>
      <c r="I4" s="122"/>
      <c r="J4" s="122"/>
      <c r="K4" s="122"/>
      <c r="L4" s="122"/>
      <c r="M4" s="122"/>
      <c r="N4" s="122"/>
      <c r="O4" s="122"/>
      <c r="P4" s="122"/>
      <c r="Q4" s="122"/>
    </row>
    <row r="5" spans="1:17" x14ac:dyDescent="0.2">
      <c r="C5" s="123" t="s">
        <v>54</v>
      </c>
      <c r="D5" s="123"/>
      <c r="E5" s="123"/>
      <c r="F5" s="123"/>
      <c r="G5" s="123"/>
      <c r="H5" s="123"/>
      <c r="I5" s="123"/>
      <c r="J5" s="123"/>
      <c r="K5" s="123"/>
      <c r="L5" s="123"/>
      <c r="M5" s="123"/>
      <c r="N5" s="123"/>
      <c r="O5" s="123"/>
      <c r="P5" s="123"/>
      <c r="Q5" s="123"/>
    </row>
    <row r="6" spans="1:17" ht="13.5" thickBot="1" x14ac:dyDescent="0.25">
      <c r="C6" s="94"/>
      <c r="D6" s="94"/>
      <c r="E6" s="94"/>
      <c r="F6" s="94"/>
      <c r="G6" s="94"/>
      <c r="H6" s="94"/>
      <c r="I6" s="94"/>
      <c r="J6" s="94"/>
      <c r="K6" s="94"/>
      <c r="L6" s="94"/>
      <c r="M6" s="94"/>
      <c r="N6" s="94"/>
      <c r="O6" s="94"/>
      <c r="P6" s="94"/>
      <c r="Q6" s="94"/>
    </row>
    <row r="7" spans="1:17" ht="30.6" customHeight="1" x14ac:dyDescent="0.2">
      <c r="B7" s="82" t="s">
        <v>55</v>
      </c>
      <c r="C7" s="82" t="s">
        <v>56</v>
      </c>
      <c r="D7" s="62">
        <v>2023</v>
      </c>
      <c r="E7" s="62">
        <v>2024</v>
      </c>
      <c r="F7" s="62">
        <v>2025</v>
      </c>
      <c r="G7" s="62">
        <v>2026</v>
      </c>
      <c r="H7" s="62">
        <v>2027</v>
      </c>
      <c r="I7" s="62">
        <v>2028</v>
      </c>
      <c r="J7" s="62">
        <v>2029</v>
      </c>
      <c r="K7" s="62">
        <v>2030</v>
      </c>
      <c r="L7" s="62">
        <v>2031</v>
      </c>
      <c r="M7" s="62">
        <v>2032</v>
      </c>
      <c r="N7" s="62">
        <v>2033</v>
      </c>
      <c r="O7" s="62">
        <v>2034</v>
      </c>
      <c r="P7" s="62">
        <v>2035</v>
      </c>
      <c r="Q7" s="62">
        <v>2036</v>
      </c>
    </row>
    <row r="8" spans="1:17" ht="17.25" customHeight="1" thickBot="1" x14ac:dyDescent="0.25">
      <c r="B8" s="83"/>
      <c r="C8" s="3" t="s">
        <v>57</v>
      </c>
      <c r="D8" s="4"/>
      <c r="E8" s="4"/>
      <c r="F8" s="4"/>
      <c r="G8" s="4"/>
      <c r="H8" s="4"/>
      <c r="I8" s="4"/>
      <c r="J8" s="4"/>
      <c r="K8" s="4"/>
      <c r="L8" s="4"/>
      <c r="M8" s="4"/>
      <c r="N8" s="4"/>
      <c r="O8" s="4"/>
      <c r="P8" s="4"/>
      <c r="Q8" s="5"/>
    </row>
    <row r="9" spans="1:17" s="7" customFormat="1" ht="18" customHeight="1" thickBot="1" x14ac:dyDescent="0.25">
      <c r="A9" s="2"/>
      <c r="B9" s="83"/>
      <c r="C9" s="61" t="s">
        <v>58</v>
      </c>
      <c r="D9" s="63"/>
      <c r="E9" s="63"/>
      <c r="F9" s="63"/>
      <c r="G9" s="63"/>
      <c r="H9" s="63"/>
      <c r="I9" s="63"/>
      <c r="J9" s="63"/>
      <c r="K9" s="63"/>
      <c r="L9" s="63"/>
      <c r="M9" s="63"/>
      <c r="N9" s="63"/>
      <c r="O9" s="63"/>
      <c r="P9" s="63"/>
      <c r="Q9" s="64"/>
    </row>
    <row r="10" spans="1:17" ht="18" customHeight="1" thickBot="1" x14ac:dyDescent="0.25">
      <c r="B10" s="83"/>
      <c r="C10" s="8" t="s">
        <v>59</v>
      </c>
      <c r="D10" s="9"/>
      <c r="E10" s="9"/>
      <c r="F10" s="9"/>
      <c r="G10" s="9"/>
      <c r="H10" s="9"/>
      <c r="I10" s="9"/>
      <c r="J10" s="9"/>
      <c r="K10" s="9"/>
      <c r="L10" s="9"/>
      <c r="M10" s="9"/>
      <c r="N10" s="9"/>
      <c r="O10" s="9"/>
      <c r="P10" s="9"/>
      <c r="Q10" s="10"/>
    </row>
    <row r="11" spans="1:17" ht="18" customHeight="1" thickBot="1" x14ac:dyDescent="0.25">
      <c r="B11" s="83"/>
      <c r="C11" s="84" t="s">
        <v>60</v>
      </c>
      <c r="D11" s="85"/>
      <c r="E11" s="85"/>
      <c r="F11" s="85"/>
      <c r="G11" s="85"/>
      <c r="H11" s="85"/>
      <c r="I11" s="85"/>
      <c r="J11" s="85"/>
      <c r="K11" s="85"/>
      <c r="L11" s="85"/>
      <c r="M11" s="85"/>
      <c r="N11" s="85"/>
      <c r="O11" s="85"/>
      <c r="P11" s="86"/>
      <c r="Q11" s="87"/>
    </row>
    <row r="12" spans="1:17" ht="18" customHeight="1" thickBot="1" x14ac:dyDescent="0.25">
      <c r="B12" s="83">
        <v>1</v>
      </c>
      <c r="C12" s="11" t="s">
        <v>61</v>
      </c>
      <c r="D12" s="96"/>
      <c r="E12" s="96"/>
      <c r="F12" s="96"/>
      <c r="G12" s="96"/>
      <c r="H12" s="96"/>
      <c r="I12" s="96"/>
      <c r="J12" s="96"/>
      <c r="K12" s="96"/>
      <c r="L12" s="96"/>
      <c r="M12" s="96"/>
      <c r="N12" s="96"/>
      <c r="O12" s="96"/>
      <c r="P12" s="96"/>
      <c r="Q12" s="96"/>
    </row>
    <row r="13" spans="1:17" ht="18" customHeight="1" thickBot="1" x14ac:dyDescent="0.25">
      <c r="B13" s="83">
        <v>2</v>
      </c>
      <c r="C13" s="12" t="s">
        <v>62</v>
      </c>
      <c r="D13" s="97"/>
      <c r="E13" s="97"/>
      <c r="F13" s="97"/>
      <c r="G13" s="97"/>
      <c r="H13" s="97"/>
      <c r="I13" s="97"/>
      <c r="J13" s="97"/>
      <c r="K13" s="97"/>
      <c r="L13" s="97"/>
      <c r="M13" s="97"/>
      <c r="N13" s="97"/>
      <c r="O13" s="97"/>
      <c r="P13" s="97"/>
      <c r="Q13" s="97"/>
    </row>
    <row r="14" spans="1:17" ht="18" customHeight="1" thickBot="1" x14ac:dyDescent="0.25">
      <c r="B14" s="83"/>
      <c r="C14" s="6" t="s">
        <v>63</v>
      </c>
      <c r="D14" s="98"/>
      <c r="E14" s="98"/>
      <c r="F14" s="98"/>
      <c r="G14" s="98"/>
      <c r="H14" s="98"/>
      <c r="I14" s="98"/>
      <c r="J14" s="98"/>
      <c r="K14" s="98"/>
      <c r="L14" s="98"/>
      <c r="M14" s="98"/>
      <c r="N14" s="98"/>
      <c r="O14" s="98"/>
      <c r="P14" s="98"/>
      <c r="Q14" s="99"/>
    </row>
    <row r="15" spans="1:17" ht="18" customHeight="1" thickBot="1" x14ac:dyDescent="0.25">
      <c r="B15" s="83">
        <v>3</v>
      </c>
      <c r="C15" s="13" t="s">
        <v>61</v>
      </c>
      <c r="D15" s="100"/>
      <c r="E15" s="100"/>
      <c r="F15" s="100"/>
      <c r="G15" s="100"/>
      <c r="H15" s="100"/>
      <c r="I15" s="100"/>
      <c r="J15" s="100"/>
      <c r="K15" s="100"/>
      <c r="L15" s="100"/>
      <c r="M15" s="100"/>
      <c r="N15" s="100"/>
      <c r="O15" s="100"/>
      <c r="P15" s="100"/>
      <c r="Q15" s="100"/>
    </row>
    <row r="16" spans="1:17" ht="18" customHeight="1" thickBot="1" x14ac:dyDescent="0.25">
      <c r="B16" s="83">
        <v>4</v>
      </c>
      <c r="C16" s="14" t="s">
        <v>62</v>
      </c>
      <c r="D16" s="132">
        <v>35489.440000000002</v>
      </c>
      <c r="E16" s="132">
        <v>36249.94</v>
      </c>
      <c r="F16" s="132">
        <v>39230.94</v>
      </c>
      <c r="G16" s="132">
        <v>38387.79</v>
      </c>
      <c r="H16" s="132">
        <v>39091.42</v>
      </c>
      <c r="I16" s="132">
        <v>39873.25</v>
      </c>
      <c r="J16" s="132">
        <v>40670.71</v>
      </c>
      <c r="K16" s="132">
        <v>41484.129999999997</v>
      </c>
      <c r="L16" s="132">
        <v>42313.81</v>
      </c>
      <c r="M16" s="132">
        <v>43160.08</v>
      </c>
      <c r="N16" s="132">
        <v>44023.29</v>
      </c>
      <c r="O16" s="132">
        <v>44903.75</v>
      </c>
      <c r="P16" s="132">
        <v>45801.83</v>
      </c>
      <c r="Q16" s="132">
        <v>46717.86</v>
      </c>
    </row>
    <row r="17" spans="2:17" ht="18" customHeight="1" thickBot="1" x14ac:dyDescent="0.25">
      <c r="B17" s="83"/>
      <c r="C17" s="6" t="s">
        <v>64</v>
      </c>
      <c r="D17" s="98"/>
      <c r="E17" s="98"/>
      <c r="F17" s="98"/>
      <c r="G17" s="98"/>
      <c r="H17" s="98"/>
      <c r="I17" s="98"/>
      <c r="J17" s="98"/>
      <c r="K17" s="98"/>
      <c r="L17" s="98"/>
      <c r="M17" s="98"/>
      <c r="N17" s="98"/>
      <c r="O17" s="98"/>
      <c r="P17" s="98"/>
      <c r="Q17" s="99"/>
    </row>
    <row r="18" spans="2:17" ht="18" customHeight="1" thickBot="1" x14ac:dyDescent="0.25">
      <c r="B18" s="83">
        <v>5</v>
      </c>
      <c r="C18" s="13" t="s">
        <v>61</v>
      </c>
      <c r="D18" s="101"/>
      <c r="E18" s="101"/>
      <c r="F18" s="101"/>
      <c r="G18" s="101"/>
      <c r="H18" s="101"/>
      <c r="I18" s="101"/>
      <c r="J18" s="101"/>
      <c r="K18" s="101"/>
      <c r="L18" s="101"/>
      <c r="M18" s="101"/>
      <c r="N18" s="101"/>
      <c r="O18" s="101"/>
      <c r="P18" s="101"/>
      <c r="Q18" s="101"/>
    </row>
    <row r="19" spans="2:17" ht="18" customHeight="1" thickBot="1" x14ac:dyDescent="0.25">
      <c r="B19" s="83">
        <v>6</v>
      </c>
      <c r="C19" s="14" t="s">
        <v>62</v>
      </c>
      <c r="D19" s="102"/>
      <c r="E19" s="102"/>
      <c r="F19" s="102"/>
      <c r="G19" s="102"/>
      <c r="H19" s="102"/>
      <c r="I19" s="102"/>
      <c r="J19" s="102"/>
      <c r="K19" s="102"/>
      <c r="L19" s="102"/>
      <c r="M19" s="102"/>
      <c r="N19" s="102"/>
      <c r="O19" s="102"/>
      <c r="P19" s="102"/>
      <c r="Q19" s="102"/>
    </row>
    <row r="20" spans="2:17" ht="18" customHeight="1" thickBot="1" x14ac:dyDescent="0.25">
      <c r="B20" s="83"/>
      <c r="C20" s="6" t="s">
        <v>65</v>
      </c>
      <c r="D20" s="98"/>
      <c r="E20" s="98"/>
      <c r="F20" s="98"/>
      <c r="G20" s="98"/>
      <c r="H20" s="98"/>
      <c r="I20" s="98"/>
      <c r="J20" s="98"/>
      <c r="K20" s="98"/>
      <c r="L20" s="98"/>
      <c r="M20" s="98"/>
      <c r="N20" s="98"/>
      <c r="O20" s="98"/>
      <c r="P20" s="98"/>
      <c r="Q20" s="99"/>
    </row>
    <row r="21" spans="2:17" ht="18" customHeight="1" thickBot="1" x14ac:dyDescent="0.25">
      <c r="B21" s="83">
        <v>7</v>
      </c>
      <c r="C21" s="13" t="s">
        <v>61</v>
      </c>
      <c r="D21" s="100"/>
      <c r="E21" s="100"/>
      <c r="F21" s="100"/>
      <c r="G21" s="100"/>
      <c r="H21" s="100"/>
      <c r="I21" s="100"/>
      <c r="J21" s="100"/>
      <c r="K21" s="100"/>
      <c r="L21" s="100"/>
      <c r="M21" s="100"/>
      <c r="N21" s="100"/>
      <c r="O21" s="100"/>
      <c r="P21" s="100"/>
      <c r="Q21" s="100"/>
    </row>
    <row r="22" spans="2:17" ht="18" customHeight="1" thickBot="1" x14ac:dyDescent="0.25">
      <c r="B22" s="83">
        <v>8</v>
      </c>
      <c r="C22" s="14" t="s">
        <v>62</v>
      </c>
      <c r="D22" s="103"/>
      <c r="E22" s="103"/>
      <c r="F22" s="103"/>
      <c r="G22" s="103"/>
      <c r="H22" s="103"/>
      <c r="I22" s="103"/>
      <c r="J22" s="103"/>
      <c r="K22" s="103"/>
      <c r="L22" s="103"/>
      <c r="M22" s="103"/>
      <c r="N22" s="103"/>
      <c r="O22" s="103"/>
      <c r="P22" s="103"/>
      <c r="Q22" s="103"/>
    </row>
    <row r="23" spans="2:17" ht="18" customHeight="1" thickBot="1" x14ac:dyDescent="0.25">
      <c r="B23" s="83">
        <v>9</v>
      </c>
      <c r="C23" s="31" t="s">
        <v>66</v>
      </c>
      <c r="D23" s="160"/>
      <c r="E23" s="160"/>
      <c r="F23" s="160"/>
      <c r="G23" s="160"/>
      <c r="H23" s="160"/>
      <c r="I23" s="160"/>
      <c r="J23" s="160"/>
      <c r="K23" s="160"/>
      <c r="L23" s="160"/>
      <c r="M23" s="160"/>
      <c r="N23" s="160"/>
      <c r="O23" s="160"/>
      <c r="P23" s="160"/>
      <c r="Q23" s="160"/>
    </row>
    <row r="24" spans="2:17" ht="18" customHeight="1" thickBot="1" x14ac:dyDescent="0.25">
      <c r="B24" s="83">
        <v>10</v>
      </c>
      <c r="C24" s="31" t="s">
        <v>67</v>
      </c>
      <c r="D24" s="161"/>
      <c r="E24" s="162"/>
      <c r="F24" s="162"/>
      <c r="G24" s="162"/>
      <c r="H24" s="162"/>
      <c r="I24" s="162"/>
      <c r="J24" s="162"/>
      <c r="K24" s="162"/>
      <c r="L24" s="162"/>
      <c r="M24" s="162"/>
      <c r="N24" s="162"/>
      <c r="O24" s="162"/>
      <c r="P24" s="162"/>
      <c r="Q24" s="162"/>
    </row>
    <row r="25" spans="2:17" ht="18" customHeight="1" thickBot="1" x14ac:dyDescent="0.25">
      <c r="B25" s="83"/>
      <c r="C25" s="6" t="s">
        <v>68</v>
      </c>
      <c r="D25" s="98"/>
      <c r="E25" s="98"/>
      <c r="F25" s="98"/>
      <c r="G25" s="98"/>
      <c r="H25" s="98"/>
      <c r="I25" s="98"/>
      <c r="J25" s="98"/>
      <c r="K25" s="98"/>
      <c r="L25" s="98"/>
      <c r="M25" s="98"/>
      <c r="N25" s="98"/>
      <c r="O25" s="98"/>
      <c r="P25" s="98"/>
      <c r="Q25" s="99"/>
    </row>
    <row r="26" spans="2:17" ht="18" customHeight="1" thickBot="1" x14ac:dyDescent="0.25">
      <c r="B26" s="83">
        <v>11</v>
      </c>
      <c r="C26" s="13" t="s">
        <v>61</v>
      </c>
      <c r="D26" s="100"/>
      <c r="E26" s="100"/>
      <c r="F26" s="100"/>
      <c r="G26" s="100"/>
      <c r="H26" s="100"/>
      <c r="I26" s="100"/>
      <c r="J26" s="100"/>
      <c r="K26" s="100"/>
      <c r="L26" s="100"/>
      <c r="M26" s="100"/>
      <c r="N26" s="100"/>
      <c r="O26" s="100"/>
      <c r="P26" s="100"/>
      <c r="Q26" s="100"/>
    </row>
    <row r="27" spans="2:17" ht="18" customHeight="1" thickBot="1" x14ac:dyDescent="0.25">
      <c r="B27" s="83">
        <v>12</v>
      </c>
      <c r="C27" s="14" t="s">
        <v>62</v>
      </c>
      <c r="D27" s="104"/>
      <c r="E27" s="104"/>
      <c r="F27" s="104"/>
      <c r="G27" s="104"/>
      <c r="H27" s="104"/>
      <c r="I27" s="104"/>
      <c r="J27" s="104"/>
      <c r="K27" s="104"/>
      <c r="L27" s="104"/>
      <c r="M27" s="104"/>
      <c r="N27" s="104"/>
      <c r="O27" s="104"/>
      <c r="P27" s="104"/>
      <c r="Q27" s="104"/>
    </row>
    <row r="28" spans="2:17" ht="18" customHeight="1" thickBot="1" x14ac:dyDescent="0.25">
      <c r="B28" s="83">
        <v>13</v>
      </c>
      <c r="C28" s="15" t="s">
        <v>69</v>
      </c>
      <c r="D28" s="105"/>
      <c r="E28" s="105"/>
      <c r="F28" s="105"/>
      <c r="G28" s="105"/>
      <c r="H28" s="105"/>
      <c r="I28" s="105"/>
      <c r="J28" s="105"/>
      <c r="K28" s="105"/>
      <c r="L28" s="105"/>
      <c r="M28" s="105"/>
      <c r="N28" s="105"/>
      <c r="O28" s="105"/>
      <c r="P28" s="105"/>
      <c r="Q28" s="105"/>
    </row>
    <row r="29" spans="2:17" ht="15.75" customHeight="1" thickBot="1" x14ac:dyDescent="0.25">
      <c r="B29" s="83">
        <v>14</v>
      </c>
      <c r="C29" s="6" t="s">
        <v>70</v>
      </c>
      <c r="D29" s="98"/>
      <c r="E29" s="98"/>
      <c r="F29" s="98"/>
      <c r="G29" s="98"/>
      <c r="H29" s="98"/>
      <c r="I29" s="98"/>
      <c r="J29" s="98"/>
      <c r="K29" s="98"/>
      <c r="L29" s="98"/>
      <c r="M29" s="98"/>
      <c r="N29" s="98"/>
      <c r="O29" s="98"/>
      <c r="P29" s="98"/>
      <c r="Q29" s="99"/>
    </row>
    <row r="30" spans="2:17" ht="15.75" customHeight="1" thickBot="1" x14ac:dyDescent="0.25">
      <c r="B30" s="83">
        <v>15</v>
      </c>
      <c r="C30" s="13" t="s">
        <v>61</v>
      </c>
      <c r="D30" s="133">
        <v>22456.63</v>
      </c>
      <c r="E30" s="133">
        <v>22705.29</v>
      </c>
      <c r="F30" s="133">
        <v>29913.69</v>
      </c>
      <c r="G30" s="133">
        <v>28355.07</v>
      </c>
      <c r="H30" s="133">
        <v>28833.35</v>
      </c>
      <c r="I30" s="133">
        <v>35545.269999999997</v>
      </c>
      <c r="J30" s="133">
        <v>36256.17</v>
      </c>
      <c r="K30" s="133">
        <v>36981.300000000003</v>
      </c>
      <c r="L30" s="133">
        <v>37720.92</v>
      </c>
      <c r="M30" s="133">
        <v>38475.339999999997</v>
      </c>
      <c r="N30" s="133">
        <v>39244.85</v>
      </c>
      <c r="O30" s="133">
        <v>40029.74</v>
      </c>
      <c r="P30" s="133">
        <v>40830.339999999997</v>
      </c>
      <c r="Q30" s="133">
        <v>41646.949999999997</v>
      </c>
    </row>
    <row r="31" spans="2:17" ht="15.75" customHeight="1" thickBot="1" x14ac:dyDescent="0.25">
      <c r="B31" s="83">
        <v>16</v>
      </c>
      <c r="C31" s="14" t="s">
        <v>62</v>
      </c>
      <c r="D31" s="134">
        <v>12214.13</v>
      </c>
      <c r="E31" s="134">
        <v>12874.32</v>
      </c>
      <c r="F31" s="134">
        <v>15727.13</v>
      </c>
      <c r="G31" s="134">
        <v>15661.09</v>
      </c>
      <c r="H31" s="134">
        <v>15949</v>
      </c>
      <c r="I31" s="134">
        <v>16267.98</v>
      </c>
      <c r="J31" s="134">
        <v>16593.34</v>
      </c>
      <c r="K31" s="134">
        <v>16925.2</v>
      </c>
      <c r="L31" s="134">
        <v>17263.71</v>
      </c>
      <c r="M31" s="134">
        <v>17608.98</v>
      </c>
      <c r="N31" s="134">
        <v>17961.16</v>
      </c>
      <c r="O31" s="134">
        <v>18320.38</v>
      </c>
      <c r="P31" s="134">
        <v>18686.79</v>
      </c>
      <c r="Q31" s="134">
        <v>19060.53</v>
      </c>
    </row>
    <row r="32" spans="2:17" ht="15.75" customHeight="1" thickBot="1" x14ac:dyDescent="0.25">
      <c r="B32" s="83"/>
      <c r="C32" s="6" t="s">
        <v>51</v>
      </c>
      <c r="D32" s="135">
        <v>158.63999999999999</v>
      </c>
      <c r="E32" s="135">
        <v>251.78</v>
      </c>
      <c r="F32" s="135">
        <v>494.24</v>
      </c>
      <c r="G32" s="135">
        <v>477.72</v>
      </c>
      <c r="H32" s="135">
        <v>486.54</v>
      </c>
      <c r="I32" s="135">
        <v>496.27</v>
      </c>
      <c r="J32" s="135">
        <v>506.2</v>
      </c>
      <c r="K32" s="135">
        <v>516.32000000000005</v>
      </c>
      <c r="L32" s="135">
        <v>526.65</v>
      </c>
      <c r="M32" s="135">
        <v>537.17999999999995</v>
      </c>
      <c r="N32" s="135">
        <v>547.92999999999995</v>
      </c>
      <c r="O32" s="135">
        <v>558.89</v>
      </c>
      <c r="P32" s="135">
        <v>570.05999999999995</v>
      </c>
      <c r="Q32" s="135">
        <v>581.46</v>
      </c>
    </row>
    <row r="33" spans="2:17" ht="17.25" customHeight="1" thickBot="1" x14ac:dyDescent="0.25">
      <c r="B33" s="83">
        <v>17</v>
      </c>
      <c r="C33" s="8" t="s">
        <v>71</v>
      </c>
      <c r="D33" s="136"/>
      <c r="E33" s="136"/>
      <c r="F33" s="136"/>
      <c r="G33" s="136"/>
      <c r="H33" s="136"/>
      <c r="I33" s="136"/>
      <c r="J33" s="136"/>
      <c r="K33" s="136"/>
      <c r="L33" s="136"/>
      <c r="M33" s="136"/>
      <c r="N33" s="136"/>
      <c r="O33" s="136"/>
      <c r="P33" s="136"/>
      <c r="Q33" s="137"/>
    </row>
    <row r="34" spans="2:17" ht="17.25" customHeight="1" thickBot="1" x14ac:dyDescent="0.25">
      <c r="B34" s="83">
        <v>18</v>
      </c>
      <c r="C34" s="16" t="s">
        <v>72</v>
      </c>
      <c r="D34" s="138">
        <v>11928.92</v>
      </c>
      <c r="E34" s="138">
        <v>10623.7</v>
      </c>
      <c r="F34" s="138">
        <v>12988.83</v>
      </c>
      <c r="G34" s="138">
        <v>11167.39</v>
      </c>
      <c r="H34" s="138">
        <v>14658.07</v>
      </c>
      <c r="I34" s="138">
        <v>12215.41</v>
      </c>
      <c r="J34" s="138">
        <v>12496.77</v>
      </c>
      <c r="K34" s="138">
        <v>12746.7</v>
      </c>
      <c r="L34" s="138">
        <v>13001.64</v>
      </c>
      <c r="M34" s="134">
        <v>13261.67</v>
      </c>
      <c r="N34" s="139">
        <v>13526.9</v>
      </c>
      <c r="O34" s="139">
        <v>13797.44</v>
      </c>
      <c r="P34" s="138">
        <v>14073.39</v>
      </c>
      <c r="Q34" s="134">
        <v>14354.86</v>
      </c>
    </row>
    <row r="35" spans="2:17" ht="17.25" customHeight="1" thickBot="1" x14ac:dyDescent="0.25">
      <c r="B35" s="83">
        <v>19</v>
      </c>
      <c r="C35" s="6" t="s">
        <v>73</v>
      </c>
      <c r="D35" s="136"/>
      <c r="E35" s="136"/>
      <c r="F35" s="136"/>
      <c r="G35" s="136"/>
      <c r="H35" s="136"/>
      <c r="I35" s="136"/>
      <c r="J35" s="136"/>
      <c r="K35" s="136"/>
      <c r="L35" s="136"/>
      <c r="M35" s="136"/>
      <c r="N35" s="136"/>
      <c r="O35" s="136"/>
      <c r="P35" s="136"/>
      <c r="Q35" s="137"/>
    </row>
    <row r="36" spans="2:17" ht="17.25" customHeight="1" thickBot="1" x14ac:dyDescent="0.25">
      <c r="B36" s="83">
        <v>20</v>
      </c>
      <c r="C36" s="17" t="s">
        <v>74</v>
      </c>
      <c r="D36" s="140"/>
      <c r="E36" s="140"/>
      <c r="F36" s="140"/>
      <c r="G36" s="140"/>
      <c r="H36" s="140"/>
      <c r="I36" s="140"/>
      <c r="J36" s="140"/>
      <c r="K36" s="140"/>
      <c r="L36" s="140"/>
      <c r="M36" s="141"/>
      <c r="N36" s="142"/>
      <c r="O36" s="142"/>
      <c r="P36" s="140"/>
      <c r="Q36" s="141"/>
    </row>
    <row r="37" spans="2:17" ht="17.25" customHeight="1" thickBot="1" x14ac:dyDescent="0.25">
      <c r="B37" s="83">
        <v>21</v>
      </c>
      <c r="C37" s="18" t="s">
        <v>75</v>
      </c>
      <c r="D37" s="140"/>
      <c r="E37" s="140"/>
      <c r="F37" s="140"/>
      <c r="G37" s="140"/>
      <c r="H37" s="140"/>
      <c r="I37" s="140"/>
      <c r="J37" s="140"/>
      <c r="K37" s="140"/>
      <c r="L37" s="140"/>
      <c r="M37" s="141"/>
      <c r="N37" s="142"/>
      <c r="O37" s="142"/>
      <c r="P37" s="140"/>
      <c r="Q37" s="141"/>
    </row>
    <row r="38" spans="2:17" ht="17.25" customHeight="1" thickBot="1" x14ac:dyDescent="0.25">
      <c r="B38" s="83">
        <v>22</v>
      </c>
      <c r="C38" s="18" t="s">
        <v>76</v>
      </c>
      <c r="D38" s="140"/>
      <c r="E38" s="140"/>
      <c r="F38" s="140"/>
      <c r="G38" s="140"/>
      <c r="H38" s="140"/>
      <c r="I38" s="140"/>
      <c r="J38" s="140"/>
      <c r="K38" s="140"/>
      <c r="L38" s="140"/>
      <c r="M38" s="141"/>
      <c r="N38" s="142"/>
      <c r="O38" s="142"/>
      <c r="P38" s="140"/>
      <c r="Q38" s="141"/>
    </row>
    <row r="39" spans="2:17" ht="17.25" customHeight="1" thickBot="1" x14ac:dyDescent="0.25">
      <c r="B39" s="83">
        <v>23</v>
      </c>
      <c r="C39" s="18" t="s">
        <v>77</v>
      </c>
      <c r="D39" s="140"/>
      <c r="E39" s="140"/>
      <c r="F39" s="140"/>
      <c r="G39" s="140"/>
      <c r="H39" s="140"/>
      <c r="I39" s="140"/>
      <c r="J39" s="140"/>
      <c r="K39" s="140"/>
      <c r="L39" s="140"/>
      <c r="M39" s="141"/>
      <c r="N39" s="142"/>
      <c r="O39" s="142"/>
      <c r="P39" s="140"/>
      <c r="Q39" s="141"/>
    </row>
    <row r="40" spans="2:17" ht="17.25" customHeight="1" thickBot="1" x14ac:dyDescent="0.25">
      <c r="B40" s="83">
        <v>24</v>
      </c>
      <c r="C40" s="19" t="s">
        <v>78</v>
      </c>
      <c r="D40" s="143"/>
      <c r="E40" s="143"/>
      <c r="F40" s="143"/>
      <c r="G40" s="143"/>
      <c r="H40" s="143"/>
      <c r="I40" s="143"/>
      <c r="J40" s="143"/>
      <c r="K40" s="143"/>
      <c r="L40" s="143"/>
      <c r="M40" s="143"/>
      <c r="N40" s="143"/>
      <c r="O40" s="143"/>
      <c r="P40" s="143"/>
      <c r="Q40" s="143"/>
    </row>
    <row r="41" spans="2:17" ht="17.25" customHeight="1" thickBot="1" x14ac:dyDescent="0.25">
      <c r="B41" s="83">
        <v>25</v>
      </c>
      <c r="C41" s="19" t="s">
        <v>51</v>
      </c>
      <c r="D41" s="144"/>
      <c r="E41" s="144"/>
      <c r="F41" s="144"/>
      <c r="G41" s="144"/>
      <c r="H41" s="144"/>
      <c r="I41" s="144"/>
      <c r="J41" s="144"/>
      <c r="K41" s="144"/>
      <c r="L41" s="144"/>
      <c r="M41" s="144"/>
      <c r="N41" s="144"/>
      <c r="O41" s="144"/>
      <c r="P41" s="144"/>
      <c r="Q41" s="144"/>
    </row>
    <row r="42" spans="2:17" ht="17.25" customHeight="1" thickBot="1" x14ac:dyDescent="0.25">
      <c r="B42" s="83">
        <v>26</v>
      </c>
      <c r="C42" s="20" t="s">
        <v>79</v>
      </c>
      <c r="D42" s="145">
        <v>180881.3</v>
      </c>
      <c r="E42" s="145">
        <v>218539.3</v>
      </c>
      <c r="F42" s="145">
        <v>220983.32</v>
      </c>
      <c r="G42" s="145">
        <v>258880.52</v>
      </c>
      <c r="H42" s="145">
        <v>247964.97</v>
      </c>
      <c r="I42" s="145">
        <v>252924.27</v>
      </c>
      <c r="J42" s="145">
        <v>257982.76</v>
      </c>
      <c r="K42" s="145">
        <v>263142.40999999997</v>
      </c>
      <c r="L42" s="145">
        <v>268405.26</v>
      </c>
      <c r="M42" s="145">
        <v>273773.36</v>
      </c>
      <c r="N42" s="145">
        <v>279248.83</v>
      </c>
      <c r="O42" s="145">
        <v>284833.81</v>
      </c>
      <c r="P42" s="145">
        <v>290530.48</v>
      </c>
      <c r="Q42" s="145">
        <v>296341.09000000003</v>
      </c>
    </row>
    <row r="43" spans="2:17" ht="17.25" customHeight="1" thickBot="1" x14ac:dyDescent="0.25">
      <c r="B43" s="83">
        <v>26</v>
      </c>
      <c r="C43" s="46" t="s">
        <v>80</v>
      </c>
      <c r="D43" s="146"/>
      <c r="E43" s="146"/>
      <c r="F43" s="146"/>
      <c r="G43" s="146"/>
      <c r="H43" s="146"/>
      <c r="I43" s="146"/>
      <c r="J43" s="146"/>
      <c r="K43" s="146"/>
      <c r="L43" s="146"/>
      <c r="M43" s="146"/>
      <c r="N43" s="146"/>
      <c r="O43" s="146"/>
      <c r="P43" s="146"/>
      <c r="Q43" s="147"/>
    </row>
    <row r="44" spans="2:17" ht="17.25" customHeight="1" thickBot="1" x14ac:dyDescent="0.25">
      <c r="B44" s="83"/>
      <c r="C44" s="47" t="s">
        <v>81</v>
      </c>
      <c r="D44" s="133">
        <v>212953.32</v>
      </c>
      <c r="E44" s="133">
        <v>211531.56</v>
      </c>
      <c r="F44" s="133">
        <v>220153.65</v>
      </c>
      <c r="G44" s="133">
        <v>240953.47</v>
      </c>
      <c r="H44" s="133">
        <v>298981.11</v>
      </c>
      <c r="I44" s="133">
        <v>371771.18</v>
      </c>
      <c r="J44" s="133">
        <v>385917.79</v>
      </c>
      <c r="K44" s="133">
        <v>393636.14</v>
      </c>
      <c r="L44" s="133">
        <v>401508.86</v>
      </c>
      <c r="M44" s="133">
        <v>409539.04</v>
      </c>
      <c r="N44" s="133">
        <v>417729.82</v>
      </c>
      <c r="O44" s="133">
        <v>426084.42</v>
      </c>
      <c r="P44" s="133">
        <v>434606.11</v>
      </c>
      <c r="Q44" s="133">
        <v>443298.23</v>
      </c>
    </row>
    <row r="45" spans="2:17" ht="17.25" customHeight="1" thickBot="1" x14ac:dyDescent="0.25">
      <c r="B45" s="83">
        <v>27</v>
      </c>
      <c r="C45" s="60" t="s">
        <v>51</v>
      </c>
      <c r="D45" s="134"/>
      <c r="E45" s="134"/>
      <c r="F45" s="134"/>
      <c r="G45" s="134"/>
      <c r="H45" s="134">
        <v>53880.6</v>
      </c>
      <c r="I45" s="134">
        <v>50560.800000000003</v>
      </c>
      <c r="J45" s="134">
        <v>50560.800000000003</v>
      </c>
      <c r="K45" s="134">
        <v>51572.02</v>
      </c>
      <c r="L45" s="134">
        <v>52603.46</v>
      </c>
      <c r="M45" s="134">
        <v>53655.53</v>
      </c>
      <c r="N45" s="134">
        <v>54728.639999999999</v>
      </c>
      <c r="O45" s="134">
        <v>55823.21</v>
      </c>
      <c r="P45" s="134">
        <v>56939.67</v>
      </c>
      <c r="Q45" s="134">
        <v>58078.47</v>
      </c>
    </row>
    <row r="46" spans="2:17" ht="17.25" customHeight="1" thickBot="1" x14ac:dyDescent="0.25">
      <c r="B46" s="83">
        <v>28</v>
      </c>
      <c r="C46" s="48" t="s">
        <v>82</v>
      </c>
      <c r="D46" s="148">
        <v>125501.16</v>
      </c>
      <c r="E46" s="148">
        <v>67906.759999999995</v>
      </c>
      <c r="F46" s="148">
        <v>128281.15</v>
      </c>
      <c r="G46" s="148">
        <v>151893.4</v>
      </c>
      <c r="H46" s="148">
        <v>146486.96</v>
      </c>
      <c r="I46" s="148">
        <v>171791.97</v>
      </c>
      <c r="J46" s="148">
        <v>376455.17</v>
      </c>
      <c r="K46" s="148">
        <v>383984.28</v>
      </c>
      <c r="L46" s="148">
        <v>391663.96</v>
      </c>
      <c r="M46" s="148">
        <v>399497.24</v>
      </c>
      <c r="N46" s="148">
        <v>407487.19</v>
      </c>
      <c r="O46" s="148">
        <v>415636.93</v>
      </c>
      <c r="P46" s="148">
        <v>423949.67</v>
      </c>
      <c r="Q46" s="148">
        <v>432428.66</v>
      </c>
    </row>
    <row r="47" spans="2:17" ht="17.25" customHeight="1" thickBot="1" x14ac:dyDescent="0.25">
      <c r="B47" s="83">
        <v>29</v>
      </c>
      <c r="C47" s="49" t="s">
        <v>83</v>
      </c>
      <c r="D47" s="149">
        <v>141336.32000000001</v>
      </c>
      <c r="E47" s="149">
        <v>167244.89000000001</v>
      </c>
      <c r="F47" s="149">
        <v>142594.44</v>
      </c>
      <c r="G47" s="149">
        <v>168183.82</v>
      </c>
      <c r="H47" s="149">
        <v>115343.95</v>
      </c>
      <c r="I47" s="149">
        <v>103062.79</v>
      </c>
      <c r="J47" s="149">
        <v>86522.45</v>
      </c>
      <c r="K47" s="149">
        <v>88252.9</v>
      </c>
      <c r="L47" s="149">
        <v>90017.96</v>
      </c>
      <c r="M47" s="149">
        <v>91818.32</v>
      </c>
      <c r="N47" s="149">
        <v>93654.68</v>
      </c>
      <c r="O47" s="149">
        <v>95527.78</v>
      </c>
      <c r="P47" s="149">
        <v>97438.33</v>
      </c>
      <c r="Q47" s="149">
        <v>99387.1</v>
      </c>
    </row>
    <row r="48" spans="2:17" ht="17.25" customHeight="1" thickBot="1" x14ac:dyDescent="0.25">
      <c r="B48" s="83">
        <v>30</v>
      </c>
      <c r="C48" s="49" t="s">
        <v>84</v>
      </c>
      <c r="D48" s="150">
        <v>-190713.02</v>
      </c>
      <c r="E48" s="150">
        <v>-131961.99</v>
      </c>
      <c r="F48" s="150">
        <v>-155414.81</v>
      </c>
      <c r="G48" s="150">
        <v>-216167.8</v>
      </c>
      <c r="H48" s="150">
        <v>-248376.75</v>
      </c>
      <c r="I48" s="150">
        <v>-174527.14</v>
      </c>
      <c r="J48" s="150">
        <v>-199230.65</v>
      </c>
      <c r="K48" s="150">
        <v>-203215.27</v>
      </c>
      <c r="L48" s="150">
        <v>-207279.57</v>
      </c>
      <c r="M48" s="150">
        <v>-211425.16</v>
      </c>
      <c r="N48" s="150">
        <v>-215653.67</v>
      </c>
      <c r="O48" s="150">
        <v>-219966.74</v>
      </c>
      <c r="P48" s="150">
        <v>-224366.07999999999</v>
      </c>
      <c r="Q48" s="150">
        <v>-228853.4</v>
      </c>
    </row>
    <row r="49" spans="2:17" ht="16.5" customHeight="1" thickBot="1" x14ac:dyDescent="0.25">
      <c r="C49" s="71" t="s">
        <v>85</v>
      </c>
      <c r="D49" s="136"/>
      <c r="E49" s="136"/>
      <c r="F49" s="136"/>
      <c r="G49" s="136"/>
      <c r="H49" s="136"/>
      <c r="I49" s="136"/>
      <c r="J49" s="136"/>
      <c r="K49" s="136"/>
      <c r="L49" s="136"/>
      <c r="M49" s="136"/>
      <c r="N49" s="136"/>
      <c r="O49" s="136"/>
      <c r="P49" s="136"/>
      <c r="Q49" s="137"/>
    </row>
    <row r="50" spans="2:17" ht="16.5" customHeight="1" thickBot="1" x14ac:dyDescent="0.25">
      <c r="B50" s="83">
        <v>31</v>
      </c>
      <c r="C50" s="47" t="s">
        <v>86</v>
      </c>
      <c r="D50" s="133">
        <v>52083.05</v>
      </c>
      <c r="E50" s="133">
        <v>51289.25</v>
      </c>
      <c r="F50" s="133">
        <v>51297.75</v>
      </c>
      <c r="G50" s="133">
        <v>53769.98</v>
      </c>
      <c r="H50" s="133">
        <v>53041.75</v>
      </c>
      <c r="I50" s="133">
        <v>54102.58</v>
      </c>
      <c r="J50" s="133">
        <v>55184.639999999999</v>
      </c>
      <c r="K50" s="133">
        <v>56288.33</v>
      </c>
      <c r="L50" s="133">
        <v>57414.1</v>
      </c>
      <c r="M50" s="133">
        <v>58562.38</v>
      </c>
      <c r="N50" s="133">
        <v>59733.62</v>
      </c>
      <c r="O50" s="133">
        <v>60928.3</v>
      </c>
      <c r="P50" s="133">
        <v>62146.86</v>
      </c>
      <c r="Q50" s="133">
        <v>63389.8</v>
      </c>
    </row>
    <row r="51" spans="2:17" ht="16.5" customHeight="1" thickBot="1" x14ac:dyDescent="0.25">
      <c r="B51" s="83">
        <v>32</v>
      </c>
      <c r="C51" s="51" t="s">
        <v>87</v>
      </c>
      <c r="D51" s="151">
        <v>17508.04</v>
      </c>
      <c r="E51" s="151">
        <v>18893.97</v>
      </c>
      <c r="F51" s="151">
        <v>19984.25</v>
      </c>
      <c r="G51" s="151">
        <v>21365.17</v>
      </c>
      <c r="H51" s="151">
        <v>22945.17</v>
      </c>
      <c r="I51" s="151">
        <v>24092.43</v>
      </c>
      <c r="J51" s="151">
        <v>24092.43</v>
      </c>
      <c r="K51" s="151">
        <v>24574.28</v>
      </c>
      <c r="L51" s="151">
        <v>25065.759999999998</v>
      </c>
      <c r="M51" s="151">
        <v>25567.08</v>
      </c>
      <c r="N51" s="151">
        <v>26078.42</v>
      </c>
      <c r="O51" s="151">
        <v>26599.99</v>
      </c>
      <c r="P51" s="151">
        <v>27131.99</v>
      </c>
      <c r="Q51" s="151">
        <v>27674.63</v>
      </c>
    </row>
    <row r="52" spans="2:17" ht="16.5" customHeight="1" thickBot="1" x14ac:dyDescent="0.25">
      <c r="B52" s="83">
        <v>33</v>
      </c>
      <c r="C52" s="60" t="s">
        <v>88</v>
      </c>
      <c r="D52" s="134">
        <v>26812.48</v>
      </c>
      <c r="E52" s="134">
        <v>21170.09</v>
      </c>
      <c r="F52" s="134">
        <v>50515.51</v>
      </c>
      <c r="G52" s="134">
        <v>27461.19</v>
      </c>
      <c r="H52" s="134">
        <v>28032.18</v>
      </c>
      <c r="I52" s="134">
        <v>40064.01</v>
      </c>
      <c r="J52" s="134">
        <v>41180.06</v>
      </c>
      <c r="K52" s="134">
        <v>42003.66</v>
      </c>
      <c r="L52" s="134">
        <v>42843.74</v>
      </c>
      <c r="M52" s="134">
        <v>43700.61</v>
      </c>
      <c r="N52" s="134">
        <v>44574.63</v>
      </c>
      <c r="O52" s="134">
        <v>45466.12</v>
      </c>
      <c r="P52" s="134">
        <v>46375.44</v>
      </c>
      <c r="Q52" s="134">
        <v>47302.95</v>
      </c>
    </row>
    <row r="53" spans="2:17" ht="18.75" customHeight="1" thickBot="1" x14ac:dyDescent="0.25">
      <c r="B53" s="83"/>
      <c r="C53" s="72" t="s">
        <v>89</v>
      </c>
      <c r="D53" s="150">
        <v>161527.95000000001</v>
      </c>
      <c r="E53" s="150">
        <v>143920.20000000001</v>
      </c>
      <c r="F53" s="150">
        <v>161272.09</v>
      </c>
      <c r="G53" s="150">
        <v>165324.94</v>
      </c>
      <c r="H53" s="150">
        <v>173008.67</v>
      </c>
      <c r="I53" s="150">
        <v>176468.84</v>
      </c>
      <c r="J53" s="150">
        <v>179998.22</v>
      </c>
      <c r="K53" s="150">
        <v>183598.18</v>
      </c>
      <c r="L53" s="150">
        <v>187270.15</v>
      </c>
      <c r="M53" s="150">
        <v>191015.55</v>
      </c>
      <c r="N53" s="150">
        <v>194835.86</v>
      </c>
      <c r="O53" s="150">
        <v>198732.58</v>
      </c>
      <c r="P53" s="150">
        <v>202707.23</v>
      </c>
      <c r="Q53" s="150">
        <v>206761.37</v>
      </c>
    </row>
    <row r="54" spans="2:17" ht="17.25" customHeight="1" thickBot="1" x14ac:dyDescent="0.25">
      <c r="B54" s="83">
        <v>34</v>
      </c>
      <c r="C54" s="72" t="s">
        <v>90</v>
      </c>
      <c r="D54" s="150">
        <v>93069.91</v>
      </c>
      <c r="E54" s="150">
        <v>98507.81</v>
      </c>
      <c r="F54" s="150">
        <v>96774.54</v>
      </c>
      <c r="G54" s="150">
        <v>102259.09</v>
      </c>
      <c r="H54" s="150">
        <v>107052.06</v>
      </c>
      <c r="I54" s="150">
        <v>109193.1</v>
      </c>
      <c r="J54" s="150">
        <v>111376.96000000001</v>
      </c>
      <c r="K54" s="150">
        <v>113604.5</v>
      </c>
      <c r="L54" s="150">
        <v>115876.59</v>
      </c>
      <c r="M54" s="150">
        <v>118194.12</v>
      </c>
      <c r="N54" s="150">
        <v>120558.01</v>
      </c>
      <c r="O54" s="150">
        <v>122969.17</v>
      </c>
      <c r="P54" s="150">
        <v>125428.55</v>
      </c>
      <c r="Q54" s="150">
        <v>127937.12</v>
      </c>
    </row>
    <row r="55" spans="2:17" ht="17.25" customHeight="1" thickBot="1" x14ac:dyDescent="0.25">
      <c r="B55" s="83">
        <v>35</v>
      </c>
      <c r="C55" s="72" t="s">
        <v>91</v>
      </c>
      <c r="D55" s="150">
        <v>230674.7</v>
      </c>
      <c r="E55" s="150">
        <v>263016.82</v>
      </c>
      <c r="F55" s="150">
        <v>334266.27</v>
      </c>
      <c r="G55" s="150">
        <v>316374.59999999998</v>
      </c>
      <c r="H55" s="150">
        <v>331749.28000000003</v>
      </c>
      <c r="I55" s="150">
        <v>338384.27</v>
      </c>
      <c r="J55" s="150">
        <v>345151.96</v>
      </c>
      <c r="K55" s="150">
        <v>352054.99</v>
      </c>
      <c r="L55" s="150">
        <v>359096.09</v>
      </c>
      <c r="M55" s="150">
        <v>366278.02</v>
      </c>
      <c r="N55" s="150">
        <v>373603.58</v>
      </c>
      <c r="O55" s="150">
        <v>381075.65</v>
      </c>
      <c r="P55" s="150">
        <v>388697.16</v>
      </c>
      <c r="Q55" s="150">
        <v>396471.1</v>
      </c>
    </row>
    <row r="56" spans="2:17" ht="17.25" customHeight="1" thickBot="1" x14ac:dyDescent="0.25">
      <c r="B56" s="83"/>
      <c r="C56" s="71" t="s">
        <v>92</v>
      </c>
      <c r="D56" s="136"/>
      <c r="E56" s="136"/>
      <c r="F56" s="136"/>
      <c r="G56" s="136"/>
      <c r="H56" s="136"/>
      <c r="I56" s="136"/>
      <c r="J56" s="136"/>
      <c r="K56" s="136"/>
      <c r="L56" s="136"/>
      <c r="M56" s="136"/>
      <c r="N56" s="136"/>
      <c r="O56" s="136"/>
      <c r="P56" s="136"/>
      <c r="Q56" s="137"/>
    </row>
    <row r="57" spans="2:17" ht="17.25" customHeight="1" thickBot="1" x14ac:dyDescent="0.25">
      <c r="B57" s="83">
        <v>36</v>
      </c>
      <c r="C57" s="73" t="s">
        <v>93</v>
      </c>
      <c r="D57" s="133">
        <v>45616.74</v>
      </c>
      <c r="E57" s="133">
        <v>46089.04</v>
      </c>
      <c r="F57" s="133">
        <v>44724.89</v>
      </c>
      <c r="G57" s="133">
        <v>41614.379999999997</v>
      </c>
      <c r="H57" s="133">
        <v>42446.67</v>
      </c>
      <c r="I57" s="133">
        <v>43295.6</v>
      </c>
      <c r="J57" s="133">
        <v>44161.52</v>
      </c>
      <c r="K57" s="133">
        <v>45044.75</v>
      </c>
      <c r="L57" s="133">
        <v>45945.64</v>
      </c>
      <c r="M57" s="133">
        <v>46864.55</v>
      </c>
      <c r="N57" s="133">
        <v>47801.84</v>
      </c>
      <c r="O57" s="133">
        <v>48757.88</v>
      </c>
      <c r="P57" s="133">
        <v>49733.04</v>
      </c>
      <c r="Q57" s="133">
        <v>50727.7</v>
      </c>
    </row>
    <row r="58" spans="2:17" ht="16.5" customHeight="1" thickBot="1" x14ac:dyDescent="0.25">
      <c r="B58" s="83">
        <v>37</v>
      </c>
      <c r="C58" s="50" t="s">
        <v>94</v>
      </c>
      <c r="D58" s="152">
        <v>13898</v>
      </c>
      <c r="E58" s="152">
        <v>11477.3</v>
      </c>
      <c r="F58" s="152">
        <v>6962.07</v>
      </c>
      <c r="G58" s="152">
        <v>10738.89</v>
      </c>
      <c r="H58" s="152">
        <v>10953.66</v>
      </c>
      <c r="I58" s="152">
        <v>11172.74</v>
      </c>
      <c r="J58" s="152">
        <v>11396.19</v>
      </c>
      <c r="K58" s="152">
        <v>11624.12</v>
      </c>
      <c r="L58" s="152">
        <v>11856.6</v>
      </c>
      <c r="M58" s="153">
        <v>12093.73</v>
      </c>
      <c r="N58" s="154">
        <v>12335.6</v>
      </c>
      <c r="O58" s="154">
        <v>12582.32</v>
      </c>
      <c r="P58" s="152">
        <v>12833.96</v>
      </c>
      <c r="Q58" s="153">
        <v>13090.64</v>
      </c>
    </row>
    <row r="59" spans="2:17" ht="17.25" customHeight="1" thickBot="1" x14ac:dyDescent="0.25">
      <c r="B59" s="83">
        <v>38</v>
      </c>
      <c r="C59" s="51" t="s">
        <v>95</v>
      </c>
      <c r="D59" s="152">
        <v>34239.01</v>
      </c>
      <c r="E59" s="152">
        <v>45968.87</v>
      </c>
      <c r="F59" s="152">
        <v>45288.03</v>
      </c>
      <c r="G59" s="152">
        <v>48679.49</v>
      </c>
      <c r="H59" s="152">
        <v>49653.08</v>
      </c>
      <c r="I59" s="152">
        <v>50646.14</v>
      </c>
      <c r="J59" s="152">
        <v>51659.06</v>
      </c>
      <c r="K59" s="152">
        <v>52692.24</v>
      </c>
      <c r="L59" s="152">
        <v>53746.09</v>
      </c>
      <c r="M59" s="153">
        <v>54821.01</v>
      </c>
      <c r="N59" s="154">
        <v>55917.43</v>
      </c>
      <c r="O59" s="154">
        <v>57035.78</v>
      </c>
      <c r="P59" s="152">
        <v>58176.5</v>
      </c>
      <c r="Q59" s="153">
        <v>59340.03</v>
      </c>
    </row>
    <row r="60" spans="2:17" ht="17.25" customHeight="1" thickBot="1" x14ac:dyDescent="0.25">
      <c r="B60" s="83">
        <v>39</v>
      </c>
      <c r="C60" s="51" t="s">
        <v>96</v>
      </c>
      <c r="D60" s="138">
        <v>1348.86</v>
      </c>
      <c r="E60" s="138">
        <v>1465.65</v>
      </c>
      <c r="F60" s="138">
        <v>1102.74</v>
      </c>
      <c r="G60" s="138">
        <v>1790.53</v>
      </c>
      <c r="H60" s="138">
        <v>1826.34</v>
      </c>
      <c r="I60" s="138">
        <v>1862.87</v>
      </c>
      <c r="J60" s="138">
        <v>1900.13</v>
      </c>
      <c r="K60" s="138">
        <v>1938.13</v>
      </c>
      <c r="L60" s="138">
        <v>1976.89</v>
      </c>
      <c r="M60" s="134">
        <v>2016.43</v>
      </c>
      <c r="N60" s="139">
        <v>2056.7600000000002</v>
      </c>
      <c r="O60" s="139">
        <v>2097.9</v>
      </c>
      <c r="P60" s="138">
        <v>2139.85</v>
      </c>
      <c r="Q60" s="134">
        <v>2182.65</v>
      </c>
    </row>
    <row r="61" spans="2:17" ht="17.25" customHeight="1" thickBot="1" x14ac:dyDescent="0.25">
      <c r="B61" s="83">
        <v>40</v>
      </c>
      <c r="C61" s="51" t="s">
        <v>97</v>
      </c>
      <c r="D61" s="138">
        <v>3387.45</v>
      </c>
      <c r="E61" s="138">
        <v>3624.6</v>
      </c>
      <c r="F61" s="138">
        <v>6712.94</v>
      </c>
      <c r="G61" s="138">
        <v>7348.68</v>
      </c>
      <c r="H61" s="138">
        <v>7495.65</v>
      </c>
      <c r="I61" s="138">
        <v>7645.56</v>
      </c>
      <c r="J61" s="138">
        <v>7798.48</v>
      </c>
      <c r="K61" s="138">
        <v>7954.45</v>
      </c>
      <c r="L61" s="138">
        <v>8113.53</v>
      </c>
      <c r="M61" s="134">
        <v>8275.7999999999993</v>
      </c>
      <c r="N61" s="139">
        <v>8441.32</v>
      </c>
      <c r="O61" s="139">
        <v>8610.15</v>
      </c>
      <c r="P61" s="138">
        <v>8782.35</v>
      </c>
      <c r="Q61" s="134">
        <v>8958</v>
      </c>
    </row>
    <row r="62" spans="2:17" ht="18" customHeight="1" thickBot="1" x14ac:dyDescent="0.25">
      <c r="B62" s="83">
        <v>41</v>
      </c>
      <c r="C62" s="72" t="s">
        <v>98</v>
      </c>
      <c r="D62" s="150">
        <v>11134.48</v>
      </c>
      <c r="E62" s="150">
        <v>13517.54</v>
      </c>
      <c r="F62" s="150">
        <v>12341.13</v>
      </c>
      <c r="G62" s="150">
        <v>13378.2</v>
      </c>
      <c r="H62" s="150">
        <v>14267.73</v>
      </c>
      <c r="I62" s="150">
        <v>14940.3</v>
      </c>
      <c r="J62" s="150">
        <v>15239.1</v>
      </c>
      <c r="K62" s="150">
        <v>15543.89</v>
      </c>
      <c r="L62" s="150">
        <v>15854.76</v>
      </c>
      <c r="M62" s="150">
        <v>16171.86</v>
      </c>
      <c r="N62" s="150">
        <v>16495.3</v>
      </c>
      <c r="O62" s="150">
        <v>16825.2</v>
      </c>
      <c r="P62" s="150">
        <v>17161.71</v>
      </c>
      <c r="Q62" s="150">
        <v>17504.939999999999</v>
      </c>
    </row>
    <row r="63" spans="2:17" ht="17.25" customHeight="1" thickBot="1" x14ac:dyDescent="0.25">
      <c r="B63" s="83"/>
      <c r="C63" s="52" t="s">
        <v>99</v>
      </c>
      <c r="D63" s="155"/>
      <c r="E63" s="155"/>
      <c r="F63" s="155"/>
      <c r="G63" s="155"/>
      <c r="H63" s="155"/>
      <c r="I63" s="155"/>
      <c r="J63" s="155"/>
      <c r="K63" s="155"/>
      <c r="L63" s="155"/>
      <c r="M63" s="155"/>
      <c r="N63" s="155"/>
      <c r="O63" s="155"/>
      <c r="P63" s="155"/>
      <c r="Q63" s="156"/>
    </row>
    <row r="64" spans="2:17" ht="16.5" customHeight="1" thickBot="1" x14ac:dyDescent="0.25">
      <c r="B64" s="83">
        <v>42</v>
      </c>
      <c r="C64" s="53" t="s">
        <v>100</v>
      </c>
      <c r="D64" s="133">
        <v>229973.41</v>
      </c>
      <c r="E64" s="133">
        <v>151552.04999999999</v>
      </c>
      <c r="F64" s="133">
        <v>150761.78</v>
      </c>
      <c r="G64" s="133">
        <v>181244.86</v>
      </c>
      <c r="H64" s="133">
        <v>198607.24</v>
      </c>
      <c r="I64" s="133">
        <v>202579.39</v>
      </c>
      <c r="J64" s="133">
        <v>206630.98</v>
      </c>
      <c r="K64" s="133">
        <v>210763.6</v>
      </c>
      <c r="L64" s="133">
        <v>214978.87</v>
      </c>
      <c r="M64" s="133">
        <v>219278.44</v>
      </c>
      <c r="N64" s="133">
        <v>223664.01</v>
      </c>
      <c r="O64" s="133">
        <v>228137.29</v>
      </c>
      <c r="P64" s="133">
        <v>232700.04</v>
      </c>
      <c r="Q64" s="133">
        <v>237354.04</v>
      </c>
    </row>
    <row r="65" spans="2:17" ht="17.25" customHeight="1" thickBot="1" x14ac:dyDescent="0.25">
      <c r="B65" s="83">
        <v>43</v>
      </c>
      <c r="C65" s="54" t="s">
        <v>101</v>
      </c>
      <c r="D65" s="151">
        <v>1202.3</v>
      </c>
      <c r="E65" s="151">
        <v>2235.7199999999998</v>
      </c>
      <c r="F65" s="151">
        <v>6720.19</v>
      </c>
      <c r="G65" s="151">
        <v>4015.18</v>
      </c>
      <c r="H65" s="151">
        <v>1781.28</v>
      </c>
      <c r="I65" s="151">
        <v>1816.91</v>
      </c>
      <c r="J65" s="151">
        <v>1853.24</v>
      </c>
      <c r="K65" s="151">
        <v>1890.31</v>
      </c>
      <c r="L65" s="151">
        <v>1928.12</v>
      </c>
      <c r="M65" s="151">
        <v>1966.68</v>
      </c>
      <c r="N65" s="151">
        <v>2006.01</v>
      </c>
      <c r="O65" s="151">
        <v>2046.13</v>
      </c>
      <c r="P65" s="151">
        <v>2087.0500000000002</v>
      </c>
      <c r="Q65" s="151">
        <v>2128.8000000000002</v>
      </c>
    </row>
    <row r="66" spans="2:17" ht="17.25" customHeight="1" thickBot="1" x14ac:dyDescent="0.25">
      <c r="B66" s="83">
        <v>44</v>
      </c>
      <c r="C66" s="54" t="s">
        <v>102</v>
      </c>
      <c r="D66" s="151">
        <v>1291.3399999999999</v>
      </c>
      <c r="E66" s="151">
        <v>1268.99</v>
      </c>
      <c r="F66" s="151">
        <v>1580.67</v>
      </c>
      <c r="G66" s="151">
        <v>1820.18</v>
      </c>
      <c r="H66" s="151">
        <v>1502.56</v>
      </c>
      <c r="I66" s="151">
        <v>1532.61</v>
      </c>
      <c r="J66" s="151">
        <v>1563.27</v>
      </c>
      <c r="K66" s="151">
        <v>1594.53</v>
      </c>
      <c r="L66" s="151">
        <v>1626.42</v>
      </c>
      <c r="M66" s="151">
        <v>1658.95</v>
      </c>
      <c r="N66" s="151">
        <v>1692.13</v>
      </c>
      <c r="O66" s="151">
        <v>1725.97</v>
      </c>
      <c r="P66" s="151">
        <v>1760.49</v>
      </c>
      <c r="Q66" s="151">
        <v>1795.7</v>
      </c>
    </row>
    <row r="67" spans="2:17" ht="17.25" customHeight="1" thickBot="1" x14ac:dyDescent="0.25">
      <c r="B67" s="83">
        <v>45</v>
      </c>
      <c r="C67" s="55" t="s">
        <v>103</v>
      </c>
      <c r="D67" s="132">
        <v>250755.54</v>
      </c>
      <c r="E67" s="132">
        <v>329294.34999999998</v>
      </c>
      <c r="F67" s="132">
        <v>414641.04</v>
      </c>
      <c r="G67" s="132">
        <v>412912.92</v>
      </c>
      <c r="H67" s="132">
        <v>397943.31</v>
      </c>
      <c r="I67" s="132">
        <v>405902.18</v>
      </c>
      <c r="J67" s="132">
        <v>414020.22</v>
      </c>
      <c r="K67" s="132">
        <v>422300.63</v>
      </c>
      <c r="L67" s="132">
        <v>430746.64</v>
      </c>
      <c r="M67" s="132">
        <v>439361.57</v>
      </c>
      <c r="N67" s="132">
        <v>448148.8</v>
      </c>
      <c r="O67" s="132">
        <v>457111.78</v>
      </c>
      <c r="P67" s="132">
        <v>466254.01</v>
      </c>
      <c r="Q67" s="132">
        <v>475579.09</v>
      </c>
    </row>
    <row r="68" spans="2:17" ht="16.5" customHeight="1" thickBot="1" x14ac:dyDescent="0.25">
      <c r="B68" s="83">
        <v>46</v>
      </c>
      <c r="C68" s="56" t="s">
        <v>104</v>
      </c>
      <c r="D68" s="149">
        <v>217678.02</v>
      </c>
      <c r="E68" s="149">
        <v>213084.98</v>
      </c>
      <c r="F68" s="149">
        <v>234451</v>
      </c>
      <c r="G68" s="149">
        <v>247524</v>
      </c>
      <c r="H68" s="149">
        <v>258630</v>
      </c>
      <c r="I68" s="149">
        <v>263802.59999999998</v>
      </c>
      <c r="J68" s="149">
        <v>269078.65000000002</v>
      </c>
      <c r="K68" s="149">
        <v>274460.23</v>
      </c>
      <c r="L68" s="149">
        <v>279949.43</v>
      </c>
      <c r="M68" s="149">
        <v>285548.42</v>
      </c>
      <c r="N68" s="149">
        <v>291259.39</v>
      </c>
      <c r="O68" s="149">
        <v>297084.57</v>
      </c>
      <c r="P68" s="149">
        <v>303026.27</v>
      </c>
      <c r="Q68" s="149">
        <v>309086.78999999998</v>
      </c>
    </row>
    <row r="69" spans="2:17" ht="16.5" customHeight="1" thickBot="1" x14ac:dyDescent="0.25">
      <c r="B69" s="83">
        <v>47</v>
      </c>
      <c r="C69" s="56" t="s">
        <v>105</v>
      </c>
      <c r="D69" s="149"/>
      <c r="E69" s="149"/>
      <c r="F69" s="149"/>
      <c r="G69" s="149"/>
      <c r="H69" s="149"/>
      <c r="I69" s="149"/>
      <c r="J69" s="149"/>
      <c r="K69" s="149"/>
      <c r="L69" s="149"/>
      <c r="M69" s="149"/>
      <c r="N69" s="149"/>
      <c r="O69" s="149"/>
      <c r="P69" s="149"/>
      <c r="Q69" s="149"/>
    </row>
    <row r="70" spans="2:17" ht="16.5" customHeight="1" thickBot="1" x14ac:dyDescent="0.3">
      <c r="B70" s="83">
        <v>48</v>
      </c>
      <c r="C70" s="57" t="s">
        <v>106</v>
      </c>
      <c r="D70" s="149"/>
      <c r="E70" s="149"/>
      <c r="F70" s="149"/>
      <c r="G70" s="149"/>
      <c r="H70" s="149"/>
      <c r="I70" s="149"/>
      <c r="J70" s="149"/>
      <c r="K70" s="149"/>
      <c r="L70" s="149"/>
      <c r="M70" s="149"/>
      <c r="N70" s="149"/>
      <c r="O70" s="149"/>
      <c r="P70" s="149"/>
      <c r="Q70" s="149"/>
    </row>
    <row r="71" spans="2:17" ht="13.5" thickBot="1" x14ac:dyDescent="0.25">
      <c r="B71" s="83"/>
      <c r="C71" s="58"/>
      <c r="D71" s="157"/>
      <c r="E71" s="157"/>
      <c r="F71" s="157"/>
      <c r="G71" s="157"/>
      <c r="H71" s="157"/>
      <c r="I71" s="157"/>
      <c r="J71" s="157"/>
      <c r="K71" s="157"/>
      <c r="L71" s="157"/>
      <c r="M71" s="157"/>
      <c r="N71" s="157"/>
      <c r="O71" s="157"/>
      <c r="P71" s="157"/>
      <c r="Q71" s="158"/>
    </row>
    <row r="72" spans="2:17" ht="18.75" thickBot="1" x14ac:dyDescent="0.25">
      <c r="B72" s="83">
        <v>49</v>
      </c>
      <c r="C72" s="59" t="s">
        <v>107</v>
      </c>
      <c r="D72" s="159">
        <f t="shared" ref="D72:Q72" si="0">SUM(D12:D22)+SUM(D26:D27)+SUM(D30:D48)+SUM(D50:D70)</f>
        <v>1944408.1199999999</v>
      </c>
      <c r="E72" s="159">
        <f t="shared" si="0"/>
        <v>2032342.78</v>
      </c>
      <c r="F72" s="159">
        <f t="shared" si="0"/>
        <v>2294349.4699999997</v>
      </c>
      <c r="G72" s="159">
        <f t="shared" si="0"/>
        <v>2355414.75</v>
      </c>
      <c r="H72" s="159">
        <f t="shared" si="0"/>
        <v>2414235.85</v>
      </c>
      <c r="I72" s="159">
        <f t="shared" si="0"/>
        <v>2627484.1799999997</v>
      </c>
      <c r="J72" s="159">
        <f t="shared" si="0"/>
        <v>2847016.62</v>
      </c>
      <c r="K72" s="159">
        <f t="shared" si="0"/>
        <v>2903956.9499999997</v>
      </c>
      <c r="L72" s="159">
        <f t="shared" si="0"/>
        <v>2962036.08</v>
      </c>
      <c r="M72" s="159">
        <f t="shared" si="0"/>
        <v>3021276.7800000003</v>
      </c>
      <c r="N72" s="159">
        <f t="shared" si="0"/>
        <v>3081702.33</v>
      </c>
      <c r="O72" s="159">
        <f t="shared" si="0"/>
        <v>3143336.3899999997</v>
      </c>
      <c r="P72" s="159">
        <f t="shared" si="0"/>
        <v>3206203.09</v>
      </c>
      <c r="Q72" s="159">
        <f t="shared" si="0"/>
        <v>3270327.16</v>
      </c>
    </row>
  </sheetData>
  <mergeCells count="5">
    <mergeCell ref="C1:Q1"/>
    <mergeCell ref="C2:Q2"/>
    <mergeCell ref="C3:Q3"/>
    <mergeCell ref="C4:Q4"/>
    <mergeCell ref="C5:Q5"/>
  </mergeCells>
  <printOptions horizontalCentered="1"/>
  <pageMargins left="0.25" right="0.25" top="0.5" bottom="0.5" header="0.5" footer="0.3"/>
  <pageSetup scale="60" fitToHeight="2" orientation="landscape" r:id="rId1"/>
  <headerFooter alignWithMargins="0">
    <oddFooter>&amp;R&amp;A</oddFooter>
  </headerFooter>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E5DF-F009-492A-90EE-6052ECCEBB00}">
  <sheetPr>
    <pageSetUpPr fitToPage="1"/>
  </sheetPr>
  <dimension ref="A1:O15"/>
  <sheetViews>
    <sheetView tabSelected="1" workbookViewId="0">
      <selection activeCell="E22" sqref="E22"/>
    </sheetView>
  </sheetViews>
  <sheetFormatPr defaultColWidth="8.5" defaultRowHeight="16.5" customHeight="1" x14ac:dyDescent="0.2"/>
  <cols>
    <col min="1" max="1" width="49.1640625" style="2" customWidth="1"/>
    <col min="2" max="2" width="22.5" style="2" customWidth="1"/>
    <col min="3" max="3" width="21.83203125" style="2" customWidth="1"/>
    <col min="4" max="4" width="23.5" style="2" customWidth="1"/>
    <col min="5" max="5" width="22.83203125" style="2" customWidth="1"/>
    <col min="6" max="6" width="21.5" style="2" customWidth="1"/>
    <col min="7" max="7" width="23.83203125" style="2" customWidth="1"/>
    <col min="8" max="15" width="12.6640625" style="2" customWidth="1"/>
    <col min="16" max="16384" width="8.5" style="2"/>
  </cols>
  <sheetData>
    <row r="1" spans="1:15" ht="16.5" customHeight="1" x14ac:dyDescent="0.2">
      <c r="A1" s="124" t="s">
        <v>108</v>
      </c>
      <c r="B1" s="125"/>
      <c r="C1" s="125"/>
      <c r="D1" s="125"/>
      <c r="E1" s="125"/>
      <c r="F1" s="125"/>
      <c r="G1" s="125"/>
      <c r="H1" s="125"/>
      <c r="I1" s="125"/>
      <c r="J1" s="125"/>
      <c r="K1" s="125"/>
      <c r="L1" s="125"/>
      <c r="M1" s="125"/>
      <c r="N1" s="125"/>
      <c r="O1" s="125"/>
    </row>
    <row r="2" spans="1:15" ht="16.5" customHeight="1" x14ac:dyDescent="0.2">
      <c r="A2" s="126" t="str">
        <f>'FormsList&amp;FilerInfo'!B2</f>
        <v>Utility Name</v>
      </c>
      <c r="B2" s="127"/>
      <c r="C2" s="127"/>
      <c r="D2" s="127"/>
      <c r="E2" s="127"/>
      <c r="F2" s="127"/>
      <c r="G2" s="127"/>
      <c r="H2" s="127"/>
      <c r="I2" s="127"/>
      <c r="J2" s="127"/>
      <c r="K2" s="127"/>
      <c r="L2" s="127"/>
      <c r="M2" s="127"/>
      <c r="N2" s="127"/>
      <c r="O2" s="127"/>
    </row>
    <row r="3" spans="1:15" ht="16.5" customHeight="1" x14ac:dyDescent="0.2">
      <c r="A3" s="74"/>
      <c r="B3" s="75"/>
      <c r="C3" s="75"/>
      <c r="D3" s="75"/>
      <c r="E3" s="75"/>
      <c r="F3" s="75"/>
      <c r="G3" s="75"/>
      <c r="H3" s="75"/>
      <c r="I3" s="75"/>
      <c r="J3" s="75"/>
      <c r="K3" s="75"/>
      <c r="L3" s="75"/>
      <c r="M3" s="75"/>
      <c r="N3" s="75"/>
      <c r="O3" s="75"/>
    </row>
    <row r="4" spans="1:15" ht="16.5" customHeight="1" x14ac:dyDescent="0.2">
      <c r="A4" s="128" t="s">
        <v>109</v>
      </c>
      <c r="B4" s="129"/>
      <c r="C4" s="129"/>
      <c r="D4" s="129"/>
      <c r="E4" s="129"/>
      <c r="F4" s="129"/>
      <c r="G4" s="129"/>
      <c r="H4" s="129"/>
      <c r="I4" s="129"/>
      <c r="J4" s="129"/>
      <c r="K4" s="129"/>
      <c r="L4" s="129"/>
      <c r="M4" s="129"/>
      <c r="N4" s="129"/>
      <c r="O4" s="129"/>
    </row>
    <row r="5" spans="1:15" ht="16.5" customHeight="1" x14ac:dyDescent="0.2">
      <c r="A5" s="130" t="s">
        <v>54</v>
      </c>
      <c r="B5" s="131"/>
      <c r="C5" s="131"/>
      <c r="D5" s="131"/>
      <c r="E5" s="131"/>
      <c r="F5" s="131"/>
      <c r="G5" s="131"/>
      <c r="H5" s="131"/>
      <c r="I5" s="131"/>
      <c r="J5" s="131"/>
      <c r="K5" s="131"/>
      <c r="L5" s="131"/>
      <c r="M5" s="131"/>
      <c r="N5" s="131"/>
      <c r="O5" s="131"/>
    </row>
    <row r="6" spans="1:15" ht="22.5" customHeight="1" thickBot="1" x14ac:dyDescent="0.25">
      <c r="A6" s="76"/>
      <c r="B6" s="77"/>
      <c r="C6" s="77"/>
      <c r="D6" s="77"/>
      <c r="E6" s="77"/>
      <c r="F6" s="77"/>
      <c r="G6" s="77"/>
      <c r="H6" s="77"/>
      <c r="I6" s="77"/>
      <c r="J6" s="77"/>
      <c r="K6" s="77"/>
      <c r="L6" s="77"/>
      <c r="M6" s="77"/>
      <c r="N6" s="77"/>
      <c r="O6" s="77"/>
    </row>
    <row r="7" spans="1:15" ht="16.5" customHeight="1" x14ac:dyDescent="0.25">
      <c r="A7" s="78"/>
      <c r="B7" s="62">
        <v>2023</v>
      </c>
      <c r="C7" s="62">
        <v>2024</v>
      </c>
      <c r="D7" s="62">
        <v>2025</v>
      </c>
      <c r="E7" s="62">
        <v>2026</v>
      </c>
      <c r="F7" s="62">
        <v>2027</v>
      </c>
      <c r="G7" s="62">
        <v>2028</v>
      </c>
      <c r="H7" s="62">
        <v>2029</v>
      </c>
      <c r="I7" s="62">
        <v>2030</v>
      </c>
      <c r="J7" s="62">
        <v>2031</v>
      </c>
      <c r="K7" s="62">
        <v>2032</v>
      </c>
      <c r="L7" s="62">
        <v>2033</v>
      </c>
      <c r="M7" s="62">
        <v>2034</v>
      </c>
      <c r="N7" s="62">
        <v>2035</v>
      </c>
      <c r="O7" s="62">
        <v>2036</v>
      </c>
    </row>
    <row r="8" spans="1:15" ht="16.5" customHeight="1" thickBot="1" x14ac:dyDescent="0.25">
      <c r="A8" s="21"/>
      <c r="B8" s="22"/>
      <c r="C8" s="22"/>
      <c r="D8" s="22"/>
      <c r="E8" s="22"/>
      <c r="F8" s="22"/>
      <c r="G8" s="22"/>
      <c r="H8" s="22"/>
      <c r="I8" s="22"/>
      <c r="J8" s="22"/>
      <c r="K8" s="22"/>
      <c r="L8" s="22"/>
      <c r="M8" s="22"/>
      <c r="N8" s="22"/>
      <c r="O8" s="23"/>
    </row>
    <row r="9" spans="1:15" ht="16.5" customHeight="1" thickBot="1" x14ac:dyDescent="0.25">
      <c r="A9" s="79" t="s">
        <v>110</v>
      </c>
      <c r="B9" s="24">
        <v>0</v>
      </c>
      <c r="C9" s="24">
        <v>0</v>
      </c>
      <c r="D9" s="24">
        <v>0</v>
      </c>
      <c r="E9" s="24">
        <v>0</v>
      </c>
      <c r="F9" s="24">
        <v>0</v>
      </c>
      <c r="G9" s="24">
        <v>0</v>
      </c>
      <c r="H9" s="24">
        <v>0</v>
      </c>
      <c r="I9" s="24">
        <v>0</v>
      </c>
      <c r="J9" s="24">
        <v>0</v>
      </c>
      <c r="K9" s="24">
        <v>0</v>
      </c>
      <c r="L9" s="24">
        <v>0</v>
      </c>
      <c r="M9" s="24">
        <v>0</v>
      </c>
      <c r="N9" s="24">
        <v>0</v>
      </c>
      <c r="O9" s="25">
        <v>0</v>
      </c>
    </row>
    <row r="10" spans="1:15" ht="16.5" customHeight="1" x14ac:dyDescent="0.2">
      <c r="A10" s="26" t="s">
        <v>111</v>
      </c>
      <c r="B10" s="95">
        <f>787282774/1000</f>
        <v>787282.77399999998</v>
      </c>
      <c r="C10" s="95">
        <f>840949269/1000</f>
        <v>840949.26899999997</v>
      </c>
      <c r="D10" s="95">
        <f>905630092.73/1000</f>
        <v>905630.09273000003</v>
      </c>
      <c r="E10" s="95">
        <f>933792413/1000</f>
        <v>933792.41299999994</v>
      </c>
      <c r="F10" s="95">
        <f>955234963/1000</f>
        <v>955234.96299999999</v>
      </c>
      <c r="G10" s="95">
        <f>976635364/1000</f>
        <v>976635.36399999994</v>
      </c>
      <c r="H10" s="95"/>
      <c r="I10" s="95"/>
      <c r="J10" s="95"/>
      <c r="K10" s="95"/>
      <c r="L10" s="95"/>
      <c r="M10" s="95"/>
      <c r="N10" s="95"/>
      <c r="O10" s="95"/>
    </row>
    <row r="11" spans="1:15" ht="16.5" customHeight="1" x14ac:dyDescent="0.2">
      <c r="A11" s="27" t="s">
        <v>112</v>
      </c>
      <c r="B11" s="95">
        <f>578419935.4/1000</f>
        <v>578419.93539999996</v>
      </c>
      <c r="C11" s="95">
        <f>608958518.9/1000</f>
        <v>608958.51890000002</v>
      </c>
      <c r="D11" s="95">
        <f>652080524.45/1000</f>
        <v>652080.52445000003</v>
      </c>
      <c r="E11" s="95">
        <f>660601662.4/1000</f>
        <v>660601.66240000003</v>
      </c>
      <c r="F11" s="95">
        <f>665608742.4/1000</f>
        <v>665608.74239999999</v>
      </c>
      <c r="G11" s="95">
        <f>670478563.4/1000</f>
        <v>670478.56339999998</v>
      </c>
      <c r="H11" s="95"/>
      <c r="I11" s="95"/>
      <c r="J11" s="95"/>
      <c r="K11" s="95"/>
      <c r="L11" s="95"/>
      <c r="M11" s="95"/>
      <c r="N11" s="95"/>
      <c r="O11" s="95"/>
    </row>
    <row r="12" spans="1:15" ht="16.5" customHeight="1" x14ac:dyDescent="0.2">
      <c r="A12" s="27" t="s">
        <v>113</v>
      </c>
      <c r="B12" s="95">
        <f>247576101/1000</f>
        <v>247576.101</v>
      </c>
      <c r="C12" s="95">
        <f>243087645/1000</f>
        <v>243087.64499999999</v>
      </c>
      <c r="D12" s="95">
        <f>243627828/1000</f>
        <v>243627.82800000001</v>
      </c>
      <c r="E12" s="95">
        <f>251202867/1000</f>
        <v>251202.867</v>
      </c>
      <c r="F12" s="95">
        <f>258519471/1000</f>
        <v>258519.47099999999</v>
      </c>
      <c r="G12" s="95">
        <f>264034939/1000</f>
        <v>264034.93900000001</v>
      </c>
      <c r="H12" s="95"/>
      <c r="I12" s="95"/>
      <c r="J12" s="95"/>
      <c r="K12" s="95"/>
      <c r="L12" s="95"/>
      <c r="M12" s="95"/>
      <c r="N12" s="95"/>
      <c r="O12" s="95"/>
    </row>
    <row r="13" spans="1:15" ht="16.5" customHeight="1" x14ac:dyDescent="0.2">
      <c r="A13" s="27" t="s">
        <v>49</v>
      </c>
      <c r="B13" s="95">
        <f>12490079/1000</f>
        <v>12490.079</v>
      </c>
      <c r="C13" s="95">
        <f>11936863/1000</f>
        <v>11936.862999999999</v>
      </c>
      <c r="D13" s="95">
        <f>12499068/1000</f>
        <v>12499.067999999999</v>
      </c>
      <c r="E13" s="95">
        <f>12573050/1000</f>
        <v>12573.05</v>
      </c>
      <c r="F13" s="95">
        <f>12572178/1000</f>
        <v>12572.178</v>
      </c>
      <c r="G13" s="95">
        <f>12571298/1000</f>
        <v>12571.298000000001</v>
      </c>
      <c r="H13" s="95"/>
      <c r="I13" s="95"/>
      <c r="J13" s="95"/>
      <c r="K13" s="95"/>
      <c r="L13" s="95"/>
      <c r="M13" s="95"/>
      <c r="N13" s="95"/>
      <c r="O13" s="95"/>
    </row>
    <row r="14" spans="1:15" ht="16.5" customHeight="1" thickBot="1" x14ac:dyDescent="0.25">
      <c r="A14" s="28" t="s">
        <v>114</v>
      </c>
      <c r="B14" s="95">
        <f>8048314.09/1000</f>
        <v>8048.3140899999999</v>
      </c>
      <c r="C14" s="95">
        <f>8039707.61/1000</f>
        <v>8039.7076100000004</v>
      </c>
      <c r="D14" s="95">
        <f>8907071.63/1000</f>
        <v>8907.0716300000004</v>
      </c>
      <c r="E14" s="95">
        <f>8975260.99/1000</f>
        <v>8975.2609900000007</v>
      </c>
      <c r="F14" s="95">
        <f>8977603.99/1000</f>
        <v>8977.6039899999996</v>
      </c>
      <c r="G14" s="95">
        <f>8979653.99/1000</f>
        <v>8979.6539900000007</v>
      </c>
      <c r="H14" s="95"/>
      <c r="I14" s="95"/>
      <c r="J14" s="95"/>
      <c r="K14" s="95"/>
      <c r="L14" s="95"/>
      <c r="M14" s="95"/>
      <c r="N14" s="95"/>
      <c r="O14" s="95"/>
    </row>
    <row r="15" spans="1:15" s="30" customFormat="1" ht="16.5" customHeight="1" thickBot="1" x14ac:dyDescent="0.25">
      <c r="A15" s="29" t="s">
        <v>115</v>
      </c>
      <c r="B15" s="95">
        <f t="shared" ref="B15:G15" si="0">SUM(B10:B14)</f>
        <v>1633817.20349</v>
      </c>
      <c r="C15" s="95">
        <f t="shared" si="0"/>
        <v>1712972.0035099997</v>
      </c>
      <c r="D15" s="95">
        <f t="shared" si="0"/>
        <v>1822744.5848099999</v>
      </c>
      <c r="E15" s="95">
        <f t="shared" si="0"/>
        <v>1867145.2533900002</v>
      </c>
      <c r="F15" s="95">
        <f t="shared" si="0"/>
        <v>1900912.9583899998</v>
      </c>
      <c r="G15" s="95">
        <f t="shared" si="0"/>
        <v>1932699.8183899999</v>
      </c>
      <c r="H15" s="95"/>
      <c r="I15" s="95"/>
      <c r="J15" s="95"/>
      <c r="K15" s="95"/>
      <c r="L15" s="95"/>
      <c r="M15" s="95"/>
      <c r="N15" s="95"/>
      <c r="O15" s="95"/>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Reports, Studies and Logs" ma:contentTypeID="0x01010036BC0AC3A745E8449D76D051E693EFCA005605B3E8D8359F4CA3E3F23D35B76693" ma:contentTypeVersion="5" ma:contentTypeDescription="Effective +5" ma:contentTypeScope="" ma:versionID="444adc4fde7e213a4beac92125119ab2">
  <xsd:schema xmlns:xsd="http://www.w3.org/2001/XMLSchema" xmlns:xs="http://www.w3.org/2001/XMLSchema" xmlns:p="http://schemas.microsoft.com/office/2006/metadata/properties" xmlns:ns2="ef6ed7de-c0f4-4b5a-b0e1-aa1b04c88d93" targetNamespace="http://schemas.microsoft.com/office/2006/metadata/properties" ma:root="true" ma:fieldsID="b56b8a386913f409d7080f9a691163d6" ns2:_="">
    <xsd:import namespace="ef6ed7de-c0f4-4b5a-b0e1-aa1b04c88d93"/>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6ed7de-c0f4-4b5a-b0e1-aa1b04c88d9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_dlc_DocId xmlns="ef6ed7de-c0f4-4b5a-b0e1-aa1b04c88d93">PD4ERJUWUZ2V-48690941-5753</_dlc_DocId>
    <_dlc_DocIdUrl xmlns="ef6ed7de-c0f4-4b5a-b0e1-aa1b04c88d93">
      <Url>https://smud.sharepoint.com/sites/PricingTeam/_layouts/15/DocIdRedir.aspx?ID=PD4ERJUWUZ2V-48690941-5753</Url>
      <Description>PD4ERJUWUZ2V-48690941-5753</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SharedContentType xmlns="Microsoft.SharePoint.Taxonomy.ContentTypeSync" SourceId="9913f7d2-fc6f-4780-8446-4286ed32fa00" ContentTypeId="0x01010036BC0AC3A745E8449D76D051E693EFCA" PreviousValue="false" LastSyncTimeStamp="2023-08-24T22:07:53.98Z"/>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F807E319-2982-464F-BA5B-5F59998075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6ed7de-c0f4-4b5a-b0e1-aa1b04c88d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52D6B79A-526F-48F0-AD78-1FFBB0E7C01B}">
  <ds:schemaRefs>
    <ds:schemaRef ds:uri="http://purl.org/dc/terms/"/>
    <ds:schemaRef ds:uri="http://schemas.openxmlformats.org/package/2006/metadata/core-properties"/>
    <ds:schemaRef ds:uri="http://purl.org/dc/dcmitype/"/>
    <ds:schemaRef ds:uri="ef6ed7de-c0f4-4b5a-b0e1-aa1b04c88d93"/>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s>
</ds:datastoreItem>
</file>

<file path=customXml/itemProps5.xml><?xml version="1.0" encoding="utf-8"?>
<ds:datastoreItem xmlns:ds="http://schemas.openxmlformats.org/officeDocument/2006/customXml" ds:itemID="{CFB0CC15-EDA8-4A86-A3BE-8BE15AF36CD9}">
  <ds:schemaRefs>
    <ds:schemaRef ds:uri="http://schemas.microsoft.com/sharepoint/events"/>
  </ds:schemaRefs>
</ds:datastoreItem>
</file>

<file path=customXml/itemProps6.xml><?xml version="1.0" encoding="utf-8"?>
<ds:datastoreItem xmlns:ds="http://schemas.openxmlformats.org/officeDocument/2006/customXml" ds:itemID="{4E87E8BB-F1FA-43A6-8345-5168733795E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FormsList&amp;FilerInfo</vt:lpstr>
      <vt:lpstr>Form 8.1a</vt:lpstr>
      <vt:lpstr>Form 8.1b</vt:lpstr>
      <vt:lpstr>CoName</vt:lpstr>
      <vt:lpstr>filedate</vt:lpstr>
      <vt:lpstr>Cover!Print_Area</vt:lpstr>
      <vt:lpstr>'FormsList&amp;FilerInfo'!Print_Area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Alcides Hernandez</cp:lastModifiedBy>
  <cp:revision/>
  <dcterms:created xsi:type="dcterms:W3CDTF">2004-04-26T18:12:37Z</dcterms:created>
  <dcterms:modified xsi:type="dcterms:W3CDTF">2025-07-09T17:19:27Z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b45c30a1-9229-4024-af17-f52a8185a486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0x01010036BC0AC3A745E8449D76D051E693EFCA005605B3E8D8359F4CA3E3F23D35B76693</vt:lpwstr>
  </property>
  <property fmtid="{D5CDD505-2E9C-101B-9397-08002B2CF9AE}" pid="14" name="MediaServiceImageTags">
    <vt:lpwstr/>
  </property>
  <property fmtid="{D5CDD505-2E9C-101B-9397-08002B2CF9AE}" pid="15" name="lcf76f155ced4ddcb4097134ff3c332f">
    <vt:lpwstr/>
  </property>
  <property fmtid="{D5CDD505-2E9C-101B-9397-08002B2CF9AE}" pid="16" name="TaxCatchAll">
    <vt:lpwstr/>
  </property>
</Properties>
</file>