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fileSharing readOnlyRecommended="1"/>
  <workbookPr showInkAnnotation="0" codeName="ThisWorkbook" hidePivotFieldList="1" defaultThemeVersion="124226"/>
  <mc:AlternateContent xmlns:mc="http://schemas.openxmlformats.org/markup-compatibility/2006">
    <mc:Choice Requires="x15">
      <x15ac:absPath xmlns:x15ac="http://schemas.microsoft.com/office/spreadsheetml/2010/11/ac" url="\\Filer03\Regulatory\5- RSCG Working Files\Eric Goss\IEPR\2025 IEPR\Compiled IEPR Filing\20250616 1st Filing\Public Filing\"/>
    </mc:Choice>
  </mc:AlternateContent>
  <xr:revisionPtr revIDLastSave="0" documentId="13_ncr:1_{2EF2033A-510C-4F38-B8F6-192AF07AE76E}" xr6:coauthVersionLast="47" xr6:coauthVersionMax="47" xr10:uidLastSave="{00000000-0000-0000-0000-000000000000}"/>
  <bookViews>
    <workbookView xWindow="-108" yWindow="-108" windowWidth="23256" windowHeight="12456" tabRatio="838" activeTab="9" xr2:uid="{00000000-000D-0000-FFFF-FFFF00000000}"/>
  </bookViews>
  <sheets>
    <sheet name="Cover" sheetId="44" r:id="rId1"/>
    <sheet name="FormsList&amp;FilerInfo" sheetId="2" r:id="rId2"/>
    <sheet name="Form 1.1b" sheetId="3" r:id="rId3"/>
    <sheet name="Form 1.2" sheetId="5" r:id="rId4"/>
    <sheet name="Form 1.3" sheetId="36" r:id="rId5"/>
    <sheet name="Form 1.5" sheetId="8" r:id="rId6"/>
    <sheet name="Form 2.1" sheetId="17" r:id="rId7"/>
    <sheet name="Form 2.2" sheetId="18" r:id="rId8"/>
    <sheet name="Form 2.3" sheetId="19" r:id="rId9"/>
    <sheet name="Form 3" sheetId="45" r:id="rId10"/>
    <sheet name="Form 4" sheetId="39" r:id="rId11"/>
  </sheets>
  <externalReferences>
    <externalReference r:id="rId12"/>
    <externalReference r:id="rId13"/>
    <externalReference r:id="rId14"/>
    <externalReference r:id="rId15"/>
    <externalReference r:id="rId16"/>
    <externalReference r:id="rId17"/>
  </externalReferences>
  <definedNames>
    <definedName name="_Order1" hidden="1">255</definedName>
    <definedName name="_Order2" hidden="1">255</definedName>
    <definedName name="ComName" localSheetId="2">'[1]FormList&amp;FilerInfo'!$B$2</definedName>
    <definedName name="ComName" localSheetId="3">'[1]FormList&amp;FilerInfo'!$B$2</definedName>
    <definedName name="ComName">'[2]FormList&amp;FilerInfo'!$B$2</definedName>
    <definedName name="CoName" localSheetId="2">'[3]FormList&amp;FilerInfo'!$B$2</definedName>
    <definedName name="CoName" localSheetId="3">'[3]FormList&amp;FilerInfo'!$B$2</definedName>
    <definedName name="CoName" localSheetId="4">'[4]FormsList&amp;FilerInfo'!$B$2</definedName>
    <definedName name="coname" localSheetId="9">[5]Certification!$B$4</definedName>
    <definedName name="CoName" localSheetId="10">'[6]FormsList&amp;FilerInfo'!$B$2</definedName>
    <definedName name="CoName">'FormsList&amp;FilerInfo'!$B$2</definedName>
    <definedName name="Data3.4" localSheetId="0">#REF!</definedName>
    <definedName name="Data3.4" localSheetId="9">#REF!</definedName>
    <definedName name="Data3.4" localSheetId="10">#REF!</definedName>
    <definedName name="Data3.4">#REF!</definedName>
    <definedName name="filedate">'FormsList&amp;FilerInfo'!$B$3</definedName>
    <definedName name="_xlnm.Print_Area" localSheetId="0">Cover!$A$1:$B$21</definedName>
    <definedName name="_xlnm.Print_Area" localSheetId="2">'Form 1.1b'!$B$1:$J$17</definedName>
    <definedName name="_xlnm.Print_Area" localSheetId="3">'Form 1.2'!$B$1:$F$19</definedName>
    <definedName name="_xlnm.Print_Area" localSheetId="4">'Form 1.3'!$B$1:$K$19</definedName>
    <definedName name="_xlnm.Print_Area" localSheetId="5">'Form 1.5'!$B$1:$F$19</definedName>
    <definedName name="_xlnm.Print_Area" localSheetId="9">'Form 3'!$B$6:$S$57</definedName>
    <definedName name="_xlnm.Print_Area" localSheetId="1">'FormsList&amp;FilerInfo'!$A$1:$C$18</definedName>
    <definedName name="_xlnm.Print_Titles" localSheetId="6">'Form 2.1'!$B:$B,'Form 2.1'!$2:$8</definedName>
    <definedName name="_xlnm.Print_Titles" localSheetId="8">'Form 2.3'!$B:$B,'Form 2.3'!$2:$8</definedName>
    <definedName name="_xlnm.Print_Titles" localSheetId="9">'Form 3'!$B:$D,'Form 3'!$6:$7</definedName>
    <definedName name="pv">'Form 3'!$B$6:$S$55</definedName>
    <definedName name="Z_2C54E754_4594_47E3_AFE9_B28C28B63E5C_.wvu.PrintArea" localSheetId="0" hidden="1">Cover!$A$1:$B$21</definedName>
    <definedName name="Z_2C54E754_4594_47E3_AFE9_B28C28B63E5C_.wvu.PrintArea" localSheetId="2" hidden="1">'Form 1.1b'!$B$1:$J$17</definedName>
    <definedName name="Z_2C54E754_4594_47E3_AFE9_B28C28B63E5C_.wvu.PrintArea" localSheetId="3" hidden="1">'Form 1.2'!$B$1:$F$19</definedName>
    <definedName name="Z_2C54E754_4594_47E3_AFE9_B28C28B63E5C_.wvu.PrintArea" localSheetId="4" hidden="1">'Form 1.3'!$B$1:$K$19</definedName>
    <definedName name="Z_2C54E754_4594_47E3_AFE9_B28C28B63E5C_.wvu.PrintArea" localSheetId="5" hidden="1">'Form 1.5'!$B$1:$F$19</definedName>
    <definedName name="Z_2C54E754_4594_47E3_AFE9_B28C28B63E5C_.wvu.PrintArea" localSheetId="6" hidden="1">'Form 2.1'!$B$1:$J$16</definedName>
    <definedName name="Z_2C54E754_4594_47E3_AFE9_B28C28B63E5C_.wvu.PrintArea" localSheetId="7" hidden="1">'Form 2.2'!$B$1:$J$16</definedName>
    <definedName name="Z_2C54E754_4594_47E3_AFE9_B28C28B63E5C_.wvu.PrintArea" localSheetId="8" hidden="1">'Form 2.3'!$B$1:$J$16</definedName>
    <definedName name="Z_2C54E754_4594_47E3_AFE9_B28C28B63E5C_.wvu.PrintArea" localSheetId="1" hidden="1">'FormsList&amp;FilerInfo'!$A$1:$C$18</definedName>
    <definedName name="Z_2C54E754_4594_47E3_AFE9_B28C28B63E5C_.wvu.PrintTitles" localSheetId="6" hidden="1">'Form 2.1'!$B:$B,'Form 2.1'!$2:$8</definedName>
    <definedName name="Z_2C54E754_4594_47E3_AFE9_B28C28B63E5C_.wvu.PrintTitles" localSheetId="8" hidden="1">'Form 2.3'!$B:$B,'Form 2.3'!$2:$8</definedName>
    <definedName name="Z_64245E33_E577_4C25_9B98_21C112E84FF6_.wvu.PrintArea" localSheetId="0" hidden="1">Cover!$A$1:$B$21</definedName>
    <definedName name="Z_64245E33_E577_4C25_9B98_21C112E84FF6_.wvu.PrintArea" localSheetId="2" hidden="1">'Form 1.1b'!$B$1:$J$17</definedName>
    <definedName name="Z_64245E33_E577_4C25_9B98_21C112E84FF6_.wvu.PrintArea" localSheetId="3" hidden="1">'Form 1.2'!$B$1:$F$19</definedName>
    <definedName name="Z_64245E33_E577_4C25_9B98_21C112E84FF6_.wvu.PrintArea" localSheetId="4" hidden="1">'Form 1.3'!$B$1:$K$19</definedName>
    <definedName name="Z_64245E33_E577_4C25_9B98_21C112E84FF6_.wvu.PrintArea" localSheetId="5" hidden="1">'Form 1.5'!$B$1:$F$19</definedName>
    <definedName name="Z_64245E33_E577_4C25_9B98_21C112E84FF6_.wvu.PrintArea" localSheetId="6" hidden="1">'Form 2.1'!$B$1:$J$16</definedName>
    <definedName name="Z_64245E33_E577_4C25_9B98_21C112E84FF6_.wvu.PrintArea" localSheetId="7" hidden="1">'Form 2.2'!$B$1:$J$16</definedName>
    <definedName name="Z_64245E33_E577_4C25_9B98_21C112E84FF6_.wvu.PrintArea" localSheetId="8" hidden="1">'Form 2.3'!$B$1:$J$16</definedName>
    <definedName name="Z_64245E33_E577_4C25_9B98_21C112E84FF6_.wvu.PrintArea" localSheetId="1" hidden="1">'FormsList&amp;FilerInfo'!$A$1:$C$18</definedName>
    <definedName name="Z_64245E33_E577_4C25_9B98_21C112E84FF6_.wvu.PrintTitles" localSheetId="6" hidden="1">'Form 2.1'!$B:$B,'Form 2.1'!$2:$8</definedName>
    <definedName name="Z_64245E33_E577_4C25_9B98_21C112E84FF6_.wvu.PrintTitles" localSheetId="8" hidden="1">'Form 2.3'!$B:$B,'Form 2.3'!$2:$8</definedName>
    <definedName name="Z_C3E70234_FA18_40E7_B25F_218A5F7D2EA2_.wvu.PrintArea" localSheetId="0" hidden="1">Cover!$A$1:$B$21</definedName>
    <definedName name="Z_C3E70234_FA18_40E7_B25F_218A5F7D2EA2_.wvu.PrintArea" localSheetId="2" hidden="1">'Form 1.1b'!$A$1:$J$17</definedName>
    <definedName name="Z_C3E70234_FA18_40E7_B25F_218A5F7D2EA2_.wvu.PrintArea" localSheetId="3" hidden="1">'Form 1.2'!$A$1:$F$20</definedName>
    <definedName name="Z_C3E70234_FA18_40E7_B25F_218A5F7D2EA2_.wvu.PrintArea" localSheetId="4" hidden="1">'Form 1.3'!$A$1:$K$19</definedName>
    <definedName name="Z_C3E70234_FA18_40E7_B25F_218A5F7D2EA2_.wvu.PrintArea" localSheetId="5" hidden="1">'Form 1.5'!$A$1:$F$20</definedName>
    <definedName name="Z_C3E70234_FA18_40E7_B25F_218A5F7D2EA2_.wvu.PrintArea" localSheetId="6" hidden="1">'Form 2.1'!$B$1:$J$18</definedName>
    <definedName name="Z_C3E70234_FA18_40E7_B25F_218A5F7D2EA2_.wvu.PrintArea" localSheetId="7" hidden="1">'Form 2.2'!$B$1:$J$18</definedName>
    <definedName name="Z_C3E70234_FA18_40E7_B25F_218A5F7D2EA2_.wvu.PrintArea" localSheetId="8" hidden="1">'Form 2.3'!$B$1:$J$18</definedName>
    <definedName name="Z_C3E70234_FA18_40E7_B25F_218A5F7D2EA2_.wvu.PrintArea" localSheetId="1" hidden="1">'FormsList&amp;FilerInfo'!$A$1:$C$18</definedName>
    <definedName name="Z_C3E70234_FA18_40E7_B25F_218A5F7D2EA2_.wvu.PrintTitles" localSheetId="6" hidden="1">'Form 2.1'!$B:$B,'Form 2.1'!$2:$8</definedName>
    <definedName name="Z_C3E70234_FA18_40E7_B25F_218A5F7D2EA2_.wvu.PrintTitles" localSheetId="8" hidden="1">'Form 2.3'!$B:$B,'Form 2.3'!$2:$8</definedName>
    <definedName name="Z_DC437496_B10F_474B_8F6E_F19B4DA7C026_.wvu.PrintArea" localSheetId="0" hidden="1">Cover!$A$1:$B$21</definedName>
    <definedName name="Z_DC437496_B10F_474B_8F6E_F19B4DA7C026_.wvu.PrintArea" localSheetId="2" hidden="1">'Form 1.1b'!$A$1:$J$17</definedName>
    <definedName name="Z_DC437496_B10F_474B_8F6E_F19B4DA7C026_.wvu.PrintArea" localSheetId="3" hidden="1">'Form 1.2'!$A$1:$F$20</definedName>
    <definedName name="Z_DC437496_B10F_474B_8F6E_F19B4DA7C026_.wvu.PrintArea" localSheetId="4" hidden="1">'Form 1.3'!$A$1:$K$19</definedName>
    <definedName name="Z_DC437496_B10F_474B_8F6E_F19B4DA7C026_.wvu.PrintArea" localSheetId="5" hidden="1">'Form 1.5'!$A$1:$F$20</definedName>
    <definedName name="Z_DC437496_B10F_474B_8F6E_F19B4DA7C026_.wvu.PrintArea" localSheetId="6" hidden="1">'Form 2.1'!$B$1:$J$18</definedName>
    <definedName name="Z_DC437496_B10F_474B_8F6E_F19B4DA7C026_.wvu.PrintArea" localSheetId="7" hidden="1">'Form 2.2'!$B$1:$J$18</definedName>
    <definedName name="Z_DC437496_B10F_474B_8F6E_F19B4DA7C026_.wvu.PrintArea" localSheetId="8" hidden="1">'Form 2.3'!$B$1:$J$18</definedName>
    <definedName name="Z_DC437496_B10F_474B_8F6E_F19B4DA7C026_.wvu.PrintArea" localSheetId="1" hidden="1">'FormsList&amp;FilerInfo'!$A$1:$C$18</definedName>
    <definedName name="Z_DC437496_B10F_474B_8F6E_F19B4DA7C026_.wvu.PrintTitles" localSheetId="6" hidden="1">'Form 2.1'!$B:$B,'Form 2.1'!$2:$8</definedName>
    <definedName name="Z_DC437496_B10F_474B_8F6E_F19B4DA7C026_.wvu.PrintTitles" localSheetId="8" hidden="1">'Form 2.3'!$B:$B,'Form 2.3'!$2:$8</definedName>
  </definedNames>
  <calcPr calcId="191028"/>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7" i="45" l="1"/>
  <c r="I58" i="45"/>
  <c r="I59" i="45"/>
  <c r="I60" i="45"/>
  <c r="I61" i="45"/>
  <c r="I62" i="45"/>
  <c r="I63" i="45"/>
  <c r="I64" i="45"/>
  <c r="I65" i="45"/>
  <c r="I66" i="45"/>
  <c r="I67" i="45"/>
  <c r="I56" i="45"/>
  <c r="H45" i="45"/>
  <c r="H46" i="45"/>
  <c r="H47" i="45"/>
  <c r="H48" i="45"/>
  <c r="H49" i="45"/>
  <c r="H50" i="45"/>
  <c r="H51" i="45"/>
  <c r="H52" i="45"/>
  <c r="H53" i="45"/>
  <c r="H54" i="45"/>
  <c r="H55" i="45"/>
  <c r="H44" i="45"/>
  <c r="G45" i="45"/>
  <c r="G46" i="45"/>
  <c r="G47" i="45"/>
  <c r="G48" i="45"/>
  <c r="G49" i="45"/>
  <c r="G50" i="45"/>
  <c r="G51" i="45"/>
  <c r="G52" i="45"/>
  <c r="G53" i="45"/>
  <c r="G54" i="45"/>
  <c r="G55" i="45"/>
  <c r="G44" i="45"/>
  <c r="F45" i="45"/>
  <c r="F46" i="45"/>
  <c r="F47" i="45"/>
  <c r="F48" i="45"/>
  <c r="F49" i="45"/>
  <c r="F50" i="45"/>
  <c r="F51" i="45"/>
  <c r="F52" i="45"/>
  <c r="F53" i="45"/>
  <c r="F54" i="45"/>
  <c r="F55" i="45"/>
  <c r="F44" i="45"/>
  <c r="E45" i="45"/>
  <c r="E46" i="45"/>
  <c r="E47" i="45"/>
  <c r="E48" i="45"/>
  <c r="E49" i="45"/>
  <c r="E50" i="45"/>
  <c r="E51" i="45"/>
  <c r="E52" i="45"/>
  <c r="E53" i="45"/>
  <c r="E54" i="45"/>
  <c r="E55" i="45"/>
  <c r="E44" i="45"/>
  <c r="S82" i="45" l="1"/>
  <c r="S83" i="45"/>
  <c r="S84" i="45"/>
  <c r="S85" i="45"/>
  <c r="S86" i="45"/>
  <c r="S87" i="45"/>
  <c r="S88" i="45"/>
  <c r="S89" i="45"/>
  <c r="S90" i="45"/>
  <c r="S91" i="45"/>
  <c r="S81" i="45"/>
  <c r="N82" i="45"/>
  <c r="N83" i="45"/>
  <c r="N84" i="45"/>
  <c r="N85" i="45"/>
  <c r="N86" i="45"/>
  <c r="N87" i="45"/>
  <c r="N88" i="45"/>
  <c r="N89" i="45"/>
  <c r="N90" i="45"/>
  <c r="N91" i="45"/>
  <c r="N81" i="45"/>
  <c r="S34" i="45"/>
  <c r="S35" i="45"/>
  <c r="S36" i="45"/>
  <c r="S37" i="45"/>
  <c r="S38" i="45"/>
  <c r="S39" i="45"/>
  <c r="S40" i="45"/>
  <c r="S41" i="45"/>
  <c r="S42" i="45"/>
  <c r="S43" i="45"/>
  <c r="S33" i="45"/>
  <c r="N34" i="45"/>
  <c r="N35" i="45"/>
  <c r="N36" i="45"/>
  <c r="N37" i="45"/>
  <c r="N38" i="45"/>
  <c r="N39" i="45"/>
  <c r="N40" i="45"/>
  <c r="N41" i="45"/>
  <c r="N42" i="45"/>
  <c r="N43" i="45"/>
  <c r="N33" i="45"/>
  <c r="S69" i="45" l="1"/>
  <c r="S70" i="45"/>
  <c r="S71" i="45"/>
  <c r="S72" i="45"/>
  <c r="S73" i="45"/>
  <c r="S74" i="45"/>
  <c r="S75" i="45"/>
  <c r="S76" i="45"/>
  <c r="S77" i="45"/>
  <c r="S78" i="45"/>
  <c r="S79" i="45"/>
  <c r="S68" i="45"/>
  <c r="N69" i="45"/>
  <c r="N70" i="45"/>
  <c r="N71" i="45"/>
  <c r="N72" i="45"/>
  <c r="N73" i="45"/>
  <c r="N74" i="45"/>
  <c r="N75" i="45"/>
  <c r="N76" i="45"/>
  <c r="N77" i="45"/>
  <c r="N78" i="45"/>
  <c r="N79" i="45"/>
  <c r="N68" i="45"/>
  <c r="S45" i="45" l="1"/>
  <c r="S46" i="45"/>
  <c r="S47" i="45"/>
  <c r="S48" i="45"/>
  <c r="S49" i="45"/>
  <c r="S50" i="45"/>
  <c r="S51" i="45"/>
  <c r="S52" i="45"/>
  <c r="S53" i="45"/>
  <c r="S54" i="45"/>
  <c r="S55" i="45"/>
  <c r="S44" i="45"/>
  <c r="E12" i="5" l="1"/>
  <c r="E13" i="5"/>
  <c r="E14" i="5"/>
  <c r="E15" i="5"/>
  <c r="D15" i="5" s="1"/>
  <c r="E16" i="5"/>
  <c r="D16" i="5" s="1"/>
  <c r="E17" i="5"/>
  <c r="E18" i="5"/>
  <c r="E19" i="5"/>
  <c r="D19" i="5" s="1"/>
  <c r="E20" i="5"/>
  <c r="E21" i="5"/>
  <c r="D21" i="5" s="1"/>
  <c r="E22" i="5"/>
  <c r="E23" i="5"/>
  <c r="D23" i="5" s="1"/>
  <c r="D12" i="5"/>
  <c r="D13" i="5"/>
  <c r="D14" i="5"/>
  <c r="D17" i="5"/>
  <c r="D18" i="5"/>
  <c r="D20" i="5"/>
  <c r="D22" i="5"/>
  <c r="C12" i="5"/>
  <c r="C13" i="5"/>
  <c r="C14" i="5"/>
  <c r="C15" i="5"/>
  <c r="C16" i="5"/>
  <c r="C17" i="5"/>
  <c r="C18" i="5"/>
  <c r="C19" i="5"/>
  <c r="C20" i="5"/>
  <c r="C21" i="5"/>
  <c r="C22" i="5"/>
  <c r="C23" i="5"/>
  <c r="C11" i="5"/>
  <c r="C10" i="5"/>
  <c r="J8" i="3" l="1"/>
  <c r="J9" i="3"/>
  <c r="J10" i="3"/>
  <c r="J11" i="3"/>
  <c r="J12" i="3"/>
  <c r="J13" i="3"/>
  <c r="J14" i="3"/>
  <c r="J15" i="3"/>
  <c r="J16" i="3"/>
  <c r="J17" i="3"/>
  <c r="J18" i="3"/>
  <c r="J19" i="3"/>
  <c r="J20" i="3"/>
  <c r="J21" i="3"/>
  <c r="B2" i="3"/>
  <c r="D11" i="5" l="1"/>
  <c r="E11" i="5"/>
  <c r="E10" i="5"/>
  <c r="D10" i="5" s="1"/>
  <c r="B2" i="45" l="1"/>
  <c r="B2" i="19"/>
  <c r="B2" i="18"/>
  <c r="B2" i="17"/>
  <c r="B2" i="8"/>
  <c r="B2" i="36"/>
  <c r="B2" i="5"/>
  <c r="B6" i="19"/>
  <c r="C7" i="18"/>
  <c r="B12" i="2" l="1"/>
  <c r="B13" i="2"/>
  <c r="B10" i="2" l="1"/>
  <c r="B14" i="2"/>
  <c r="B15" i="2"/>
  <c r="B16" i="2"/>
</calcChain>
</file>

<file path=xl/sharedStrings.xml><?xml version="1.0" encoding="utf-8"?>
<sst xmlns="http://schemas.openxmlformats.org/spreadsheetml/2006/main" count="240" uniqueCount="122">
  <si>
    <t>Electricity Demand Forecast Forms</t>
  </si>
  <si>
    <t>California Energy Commission</t>
  </si>
  <si>
    <t>2025 Integrated Energy Policy Report</t>
  </si>
  <si>
    <t>Docket Number 25-IEPR-03</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</si>
  <si>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</si>
  <si>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</si>
  <si>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</si>
  <si>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</si>
  <si>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r>
      <rPr>
        <sz val="12"/>
        <color rgb="FF000000"/>
        <rFont val="Arial"/>
      </rP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color rgb="FF000000"/>
        <rFont val="Arial"/>
      </rPr>
      <t>http://www.energy.ca.gov/e-filing/</t>
    </r>
    <r>
      <rPr>
        <sz val="12"/>
        <color rgb="FF000000"/>
        <rFont val="Arial"/>
      </rPr>
      <t xml:space="preserve">. 
After completing registration, log in and select the following proceeding: </t>
    </r>
    <r>
      <rPr>
        <b/>
        <i/>
        <sz val="12"/>
        <color rgb="FF000000"/>
        <rFont val="Arial"/>
      </rPr>
      <t xml:space="preserve">25-IEPR-03 Electricity  and Gas Demand Forecast.
</t>
    </r>
    <r>
      <rPr>
        <sz val="12"/>
        <color rgb="FF000000"/>
        <rFont val="Arial"/>
      </rPr>
      <t xml:space="preserve">When naming an attached file of 50 megabytes or less, please include the LSE’s name in
the filename. Attachments should be submitted as separate files and clearly identified.
</t>
    </r>
  </si>
  <si>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</si>
  <si>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</si>
  <si>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</si>
  <si>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Forms 1 - 7 Due:</t>
  </si>
  <si>
    <t>Form 8 Due:</t>
  </si>
  <si>
    <t>Questions relating to the electricity demand forecast forms should be directed to Cam-Giang.Nguyen@energy.ca.gov.</t>
  </si>
  <si>
    <t>Please Enter the Following Information:</t>
  </si>
  <si>
    <t>Publicly Owned Utility Name:</t>
  </si>
  <si>
    <t>Date Submitted:</t>
  </si>
  <si>
    <t>Contact Information:</t>
  </si>
  <si>
    <t>POU</t>
  </si>
  <si>
    <t>Form 1.1b</t>
  </si>
  <si>
    <t>X</t>
  </si>
  <si>
    <t>Form 1.2</t>
  </si>
  <si>
    <t>Form 1.3</t>
  </si>
  <si>
    <t>Form 1.5</t>
  </si>
  <si>
    <t>Form 2.1</t>
  </si>
  <si>
    <t>Form 2.2</t>
  </si>
  <si>
    <t>Form 2.3</t>
  </si>
  <si>
    <t>Form 4</t>
  </si>
  <si>
    <t>DEMAND FORCAST METHODS AND MODELS</t>
  </si>
  <si>
    <t>FORM 1.1b</t>
  </si>
  <si>
    <t>RETAIL SALES OF ELECTRICITY BY CLASS OR SECTOR (GWh)</t>
  </si>
  <si>
    <t>(Modify the categories below as needed to be consistent with forecast method)</t>
  </si>
  <si>
    <t>YEAR</t>
  </si>
  <si>
    <t>RESIDENTIAL</t>
  </si>
  <si>
    <t>COMMERCIAL</t>
  </si>
  <si>
    <t>INDUSTRIAL</t>
  </si>
  <si>
    <t>AGRICULTURAL</t>
  </si>
  <si>
    <t>WATER PUMPING</t>
  </si>
  <si>
    <t>STREET-
LIGHTING</t>
  </si>
  <si>
    <t>TCU</t>
  </si>
  <si>
    <t>TOTAL</t>
  </si>
  <si>
    <t>FORM 1.2</t>
  </si>
  <si>
    <t>TOTAL ENERGY TO SERVE LOAD (GWh)</t>
  </si>
  <si>
    <t>TOTAL SALES
(from 1.1)</t>
  </si>
  <si>
    <t>LOSS FACTOR</t>
  </si>
  <si>
    <t>LOSSES</t>
  </si>
  <si>
    <t>TOTAL ENERGY TO SERVE LOAD</t>
  </si>
  <si>
    <t>FORM 1.3</t>
  </si>
  <si>
    <t>LSE COINCIDENT PEAK DEMAND BY SECTOR</t>
  </si>
  <si>
    <t>(Report as MW)</t>
  </si>
  <si>
    <t>(Modify categories below to be consistent with sectors reported on Form 1.1)</t>
  </si>
  <si>
    <t>AGRICULTURE</t>
  </si>
  <si>
    <t>TCU &amp; STREETLIGHTING</t>
  </si>
  <si>
    <t>TOTAL PEAK</t>
  </si>
  <si>
    <t>FORM 1.5</t>
  </si>
  <si>
    <t>PEAK DEMAND WEATHER SCENARIOS</t>
  </si>
  <si>
    <t>(Report distribution area peak demand as MW)</t>
  </si>
  <si>
    <t>(Report all available cases)</t>
  </si>
  <si>
    <t>UTILITY SYSTEM ENERGY REQUIREMENTS</t>
  </si>
  <si>
    <t>1-in-2 Temperatures</t>
  </si>
  <si>
    <t>1-in-5 Temperatures</t>
  </si>
  <si>
    <t>1-in-10 Temperatures</t>
  </si>
  <si>
    <t>1-in-20 Temperatures</t>
  </si>
  <si>
    <t>FORM 2.1</t>
  </si>
  <si>
    <t>ECONOMIC AND DEMOGRAPHIC ASSUMPTIONS</t>
  </si>
  <si>
    <t>(Projections for Service Area)</t>
  </si>
  <si>
    <t>(Modify categories below as needed to report actual drivers used for forecast)</t>
  </si>
  <si>
    <t>GDP DEFLATOR SERIES USED (define if applicable)</t>
  </si>
  <si>
    <t>POPULATION (1,000s)</t>
  </si>
  <si>
    <t>HOUSEHOLDS</t>
  </si>
  <si>
    <t>GSP                 (Millions 2013$)</t>
  </si>
  <si>
    <t>TOTAL NON-
AGRICULTURAL EMPLOYMENT (1,000s)</t>
  </si>
  <si>
    <t>PERSONAL INCOME</t>
  </si>
  <si>
    <t>TAXABLE SALES</t>
  </si>
  <si>
    <t>FLOORSPACE (MM SQFT)</t>
  </si>
  <si>
    <t>FORM 2.2</t>
  </si>
  <si>
    <t>ELECTRICITY RATE FORECAST</t>
  </si>
  <si>
    <t>(Real or Nominal cents/kWh)</t>
  </si>
  <si>
    <t>DEFLATOR SERIES USED (define if applicable)</t>
  </si>
  <si>
    <t>Residential</t>
  </si>
  <si>
    <t>Commercial</t>
  </si>
  <si>
    <t>Industrial</t>
  </si>
  <si>
    <t>Agricultural</t>
  </si>
  <si>
    <t>Water Pumping</t>
  </si>
  <si>
    <t>Street Lighting</t>
  </si>
  <si>
    <t>FORM 2.3</t>
  </si>
  <si>
    <t>CUSTOMER COUNT &amp; OTHER FORECASTING INPUTS</t>
  </si>
  <si>
    <t>CUSTOMER COUNT</t>
  </si>
  <si>
    <t>OTHER INPUTS</t>
  </si>
  <si>
    <t>FORM 3</t>
  </si>
  <si>
    <t>INCREMENTAL DEMAND MODIFIER IMPACTS</t>
  </si>
  <si>
    <t>INSTALLATIONS (Specify Units)</t>
  </si>
  <si>
    <t>Program Category</t>
  </si>
  <si>
    <t>Technology Type</t>
  </si>
  <si>
    <t>Year</t>
  </si>
  <si>
    <t>Other</t>
  </si>
  <si>
    <t>PV</t>
  </si>
  <si>
    <t>Battery Storage</t>
  </si>
  <si>
    <t>Light-Duty Evs</t>
  </si>
  <si>
    <t>Medium/Heavy Evs</t>
  </si>
  <si>
    <t>Load-Modifying DR</t>
  </si>
  <si>
    <t>FORM 4</t>
  </si>
  <si>
    <t>Los Angeles Department of Water and Power</t>
  </si>
  <si>
    <t>Historical Transportation Electrification sales are included Residential, Commercial and Industrial in 2023 &amp; 2024</t>
  </si>
  <si>
    <t>Eric Goss</t>
  </si>
  <si>
    <t>111 N Hope St Rm 1255, Los Angeles, CA 90012</t>
  </si>
  <si>
    <t>(213) 367-2316</t>
  </si>
  <si>
    <t>ericmichael.goss@ladwp.com</t>
  </si>
  <si>
    <r>
      <rPr>
        <vertAlign val="superscript"/>
        <sz val="11"/>
        <color theme="1"/>
        <rFont val="Calibri"/>
        <family val="2"/>
        <scheme val="minor"/>
      </rPr>
      <t>1</t>
    </r>
    <r>
      <rPr>
        <sz val="11"/>
        <color theme="1"/>
        <rFont val="Calibri"/>
        <family val="2"/>
        <scheme val="minor"/>
      </rPr>
      <t xml:space="preserve">Positive value represents increase in load or demand. Negative value represents decrease in load or demand. </t>
    </r>
  </si>
  <si>
    <t>Form 3</t>
  </si>
  <si>
    <r>
      <rPr>
        <vertAlign val="superscript"/>
        <sz val="11"/>
        <color theme="1"/>
        <rFont val="Calibri"/>
        <family val="2"/>
        <scheme val="minor"/>
      </rPr>
      <t>2</t>
    </r>
    <r>
      <rPr>
        <sz val="11"/>
        <color theme="1"/>
        <rFont val="Calibri"/>
        <family val="2"/>
        <scheme val="minor"/>
      </rPr>
      <t>Energy Efficiency and Building Electrification figures are preliminary projections and do not represent committed targets that may be subject to change.</t>
    </r>
  </si>
  <si>
    <r>
      <rPr>
        <vertAlign val="superscript"/>
        <sz val="11"/>
        <color theme="1"/>
        <rFont val="Calibri"/>
        <family val="2"/>
        <scheme val="minor"/>
      </rPr>
      <t>3</t>
    </r>
    <r>
      <rPr>
        <sz val="11"/>
        <color theme="1"/>
        <rFont val="Calibri"/>
        <family val="2"/>
        <scheme val="minor"/>
      </rPr>
      <t>Other Sector for EE  &amp; BE indicates Agricultural Sector</t>
    </r>
  </si>
  <si>
    <r>
      <rPr>
        <vertAlign val="superscript"/>
        <sz val="11"/>
        <color theme="1"/>
        <rFont val="Calibri"/>
        <family val="2"/>
        <scheme val="minor"/>
      </rPr>
      <t>4</t>
    </r>
    <r>
      <rPr>
        <sz val="11"/>
        <color theme="1"/>
        <rFont val="Calibri"/>
        <family val="2"/>
        <scheme val="minor"/>
      </rPr>
      <t>Building Electrification figures only include program activities. Not including Naturally Occuring Market Adoption. More than 50% of Peak Demand load growth is mitigated by promoting only Energy Efficient BE measures that substantially reduce peak load impacts.</t>
    </r>
  </si>
  <si>
    <r>
      <rPr>
        <vertAlign val="superscript"/>
        <sz val="11"/>
        <color theme="1"/>
        <rFont val="Calibri"/>
        <family val="2"/>
        <scheme val="minor"/>
      </rPr>
      <t>5</t>
    </r>
    <r>
      <rPr>
        <sz val="11"/>
        <color theme="1"/>
        <rFont val="Calibri"/>
        <family val="2"/>
        <scheme val="minor"/>
      </rPr>
      <t>Energy Efficiency Includes Codes &amp; Standards Impacts</t>
    </r>
  </si>
  <si>
    <r>
      <t xml:space="preserve"> PEAK DEMAND IMPACT - Coincident with LSE Annual Peak (MW) </t>
    </r>
    <r>
      <rPr>
        <b/>
        <vertAlign val="superscript"/>
        <sz val="12"/>
        <color theme="1"/>
        <rFont val="Arial"/>
        <family val="2"/>
      </rPr>
      <t>1,6</t>
    </r>
  </si>
  <si>
    <r>
      <t xml:space="preserve">Building Electrification </t>
    </r>
    <r>
      <rPr>
        <vertAlign val="superscript"/>
        <sz val="10"/>
        <color theme="1"/>
        <rFont val="Calibri"/>
        <family val="2"/>
        <scheme val="minor"/>
      </rPr>
      <t>2,4</t>
    </r>
  </si>
  <si>
    <r>
      <t xml:space="preserve">Energy Efficiency </t>
    </r>
    <r>
      <rPr>
        <vertAlign val="superscript"/>
        <sz val="10"/>
        <color theme="1"/>
        <rFont val="Calibri"/>
        <family val="2"/>
        <scheme val="minor"/>
      </rPr>
      <t>2</t>
    </r>
  </si>
  <si>
    <r>
      <t xml:space="preserve">ENERGY (MWh) </t>
    </r>
    <r>
      <rPr>
        <b/>
        <vertAlign val="superscript"/>
        <sz val="12"/>
        <color theme="1"/>
        <rFont val="Arial"/>
        <family val="2"/>
      </rPr>
      <t>5</t>
    </r>
  </si>
  <si>
    <r>
      <t xml:space="preserve">Other </t>
    </r>
    <r>
      <rPr>
        <vertAlign val="superscript"/>
        <sz val="12"/>
        <color theme="1"/>
        <rFont val="Arial"/>
        <family val="2"/>
      </rPr>
      <t>3</t>
    </r>
  </si>
  <si>
    <r>
      <rPr>
        <vertAlign val="superscript"/>
        <sz val="11"/>
        <color theme="1"/>
        <rFont val="Calibri"/>
        <family val="2"/>
        <scheme val="minor"/>
      </rPr>
      <t>6</t>
    </r>
    <r>
      <rPr>
        <sz val="11"/>
        <color theme="1"/>
        <rFont val="Calibri"/>
        <family val="2"/>
        <scheme val="minor"/>
      </rPr>
      <t>Energy Efficiency and Building Electrification Peak Impacts are aligned with Database of Energy Efficiency Resources (DEER) peak, not necessarily LADWP peak. Further analysis will be required to align with LADWP peak.</t>
    </r>
  </si>
  <si>
    <t>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</si>
</sst>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d\-yy"/>
    <numFmt numFmtId="170" formatCode="#,##0.00&quot; $&quot;;\-#,##0.00&quot; $&quot;"/>
    <numFmt numFmtId="171" formatCode="0.0"/>
    <numFmt numFmtId="172" formatCode="#,##0.000"/>
    <numFmt numFmtId="173" formatCode="_(* #,##0.0_);_(* \(#,##0.0\);_(* &quot;-&quot;??_);_(@_)"/>
  </numFmts>
  <fonts count="49" x14ac:knownFonts="1">
    <font>
      <sz val="8"/>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1"/>
      <color indexed="9"/>
      <name val="Arial"/>
      <family val="2"/>
    </font>
    <font>
      <sz val="11"/>
      <name val="Arial"/>
      <family val="2"/>
    </font>
    <font>
      <sz val="12"/>
      <name val="Arial"/>
      <family val="2"/>
    </font>
    <font>
      <b/>
      <sz val="14"/>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b/>
      <sz val="12"/>
      <color theme="1"/>
      <name val="Arial"/>
      <family val="2"/>
    </font>
    <font>
      <sz val="12"/>
      <color theme="1"/>
      <name val="Arial"/>
      <family val="2"/>
    </font>
    <font>
      <b/>
      <sz val="11"/>
      <color theme="1"/>
      <name val="Calibri"/>
      <family val="2"/>
      <scheme val="minor"/>
    </font>
    <font>
      <sz val="10"/>
      <color theme="1"/>
      <name val="Calibri"/>
      <family val="2"/>
      <scheme val="minor"/>
    </font>
    <font>
      <sz val="12"/>
      <color rgb="FF000000"/>
      <name val="Arial"/>
    </font>
    <font>
      <b/>
      <i/>
      <sz val="12"/>
      <color rgb="FF000000"/>
      <name val="Arial"/>
    </font>
    <font>
      <vertAlign val="superscript"/>
      <sz val="8"/>
      <name val="Arial"/>
      <family val="2"/>
    </font>
    <font>
      <u/>
      <sz val="8"/>
      <color theme="10"/>
      <name val="Arial"/>
    </font>
    <font>
      <u/>
      <sz val="8"/>
      <color theme="10"/>
      <name val="Arial"/>
      <family val="2"/>
    </font>
    <font>
      <b/>
      <vertAlign val="superscript"/>
      <sz val="12"/>
      <color theme="1"/>
      <name val="Arial"/>
      <family val="2"/>
    </font>
    <font>
      <vertAlign val="superscript"/>
      <sz val="11"/>
      <color theme="1"/>
      <name val="Calibri"/>
      <family val="2"/>
      <scheme val="minor"/>
    </font>
    <font>
      <sz val="8"/>
      <name val="Arial"/>
    </font>
    <font>
      <vertAlign val="superscript"/>
      <sz val="12"/>
      <color theme="1"/>
      <name val="Arial"/>
      <family val="2"/>
    </font>
    <font>
      <vertAlign val="superscript"/>
      <sz val="10"/>
      <color theme="1"/>
      <name val="Calibri"/>
      <family val="2"/>
      <scheme val="minor"/>
    </font>
    <font>
      <sz val="11"/>
      <color rgb="FF000000"/>
      <name val="Calibri"/>
      <family val="2"/>
      <scheme val="minor"/>
    </font>
  </fonts>
  <fills count="11">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s>
  <borders count="2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bottom style="thin">
        <color indexed="64"/>
      </bottom>
      <diagonal/>
    </border>
    <border>
      <left/>
      <right style="medium">
        <color indexed="64"/>
      </right>
      <top/>
      <bottom style="medium">
        <color indexed="64"/>
      </bottom>
      <diagonal/>
    </border>
    <border>
      <left style="thin">
        <color rgb="FF0070C0"/>
      </left>
      <right style="thin">
        <color rgb="FF0070C0"/>
      </right>
      <top style="thin">
        <color rgb="FF0070C0"/>
      </top>
      <bottom style="thin">
        <color rgb="FF0070C0"/>
      </bottom>
      <diagonal/>
    </border>
    <border>
      <left/>
      <right style="thin">
        <color indexed="64"/>
      </right>
      <top/>
      <bottom/>
      <diagonal/>
    </border>
  </borders>
  <cellStyleXfs count="89">
    <xf numFmtId="0" fontId="0" fillId="0" borderId="0"/>
    <xf numFmtId="169" fontId="17" fillId="2" borderId="1">
      <alignment horizontal="center" vertical="center"/>
    </xf>
    <xf numFmtId="43" fontId="11" fillId="0" borderId="0" applyFont="0" applyFill="0" applyBorder="0" applyAlignment="0" applyProtection="0"/>
    <xf numFmtId="3" fontId="11" fillId="0" borderId="0" applyFont="0" applyFill="0" applyBorder="0" applyAlignment="0" applyProtection="0"/>
    <xf numFmtId="44" fontId="11" fillId="0" borderId="0" applyFont="0" applyFill="0" applyBorder="0" applyAlignment="0" applyProtection="0"/>
    <xf numFmtId="166" fontId="11" fillId="0" borderId="0" applyFont="0" applyFill="0" applyBorder="0" applyAlignment="0" applyProtection="0"/>
    <xf numFmtId="167" fontId="11" fillId="0" borderId="0" applyFont="0" applyFill="0" applyBorder="0" applyAlignment="0" applyProtection="0"/>
    <xf numFmtId="2" fontId="11" fillId="0" borderId="0" applyFont="0" applyFill="0" applyBorder="0" applyAlignment="0" applyProtection="0"/>
    <xf numFmtId="38" fontId="12" fillId="3" borderId="0" applyNumberFormat="0" applyBorder="0" applyAlignment="0" applyProtection="0"/>
    <xf numFmtId="0" fontId="23" fillId="0" borderId="0" applyNumberFormat="0" applyFill="0" applyBorder="0" applyAlignment="0" applyProtection="0"/>
    <xf numFmtId="0" fontId="14" fillId="0" borderId="0" applyNumberFormat="0" applyFont="0" applyFill="0" applyAlignment="0" applyProtection="0"/>
    <xf numFmtId="0" fontId="15" fillId="0" borderId="0" applyNumberFormat="0" applyFont="0" applyFill="0" applyAlignment="0" applyProtection="0"/>
    <xf numFmtId="170" fontId="11" fillId="0" borderId="0">
      <protection locked="0"/>
    </xf>
    <xf numFmtId="170" fontId="11" fillId="0" borderId="0">
      <protection locked="0"/>
    </xf>
    <xf numFmtId="0" fontId="24" fillId="0" borderId="2" applyNumberFormat="0" applyFill="0" applyAlignment="0" applyProtection="0"/>
    <xf numFmtId="10" fontId="12" fillId="4" borderId="3" applyNumberFormat="0" applyBorder="0" applyAlignment="0" applyProtection="0"/>
    <xf numFmtId="37" fontId="25" fillId="0" borderId="0"/>
    <xf numFmtId="164" fontId="26" fillId="0" borderId="0"/>
    <xf numFmtId="0" fontId="11" fillId="0" borderId="0"/>
    <xf numFmtId="0" fontId="29" fillId="0" borderId="0"/>
    <xf numFmtId="0" fontId="9" fillId="0" borderId="0"/>
    <xf numFmtId="0" fontId="13" fillId="0" borderId="0"/>
    <xf numFmtId="0" fontId="11" fillId="0" borderId="0"/>
    <xf numFmtId="0" fontId="11" fillId="0" borderId="0"/>
    <xf numFmtId="10" fontId="11" fillId="0" borderId="0" applyFont="0" applyFill="0" applyBorder="0" applyAlignment="0" applyProtection="0"/>
    <xf numFmtId="0" fontId="11" fillId="0" borderId="4" applyNumberFormat="0" applyFont="0" applyBorder="0" applyAlignment="0" applyProtection="0"/>
    <xf numFmtId="37" fontId="12" fillId="5" borderId="0" applyNumberFormat="0" applyBorder="0" applyAlignment="0" applyProtection="0"/>
    <xf numFmtId="37" fontId="9" fillId="0" borderId="0"/>
    <xf numFmtId="3" fontId="27" fillId="0" borderId="2" applyProtection="0"/>
    <xf numFmtId="0" fontId="8" fillId="0" borderId="0"/>
    <xf numFmtId="0" fontId="7" fillId="0" borderId="0"/>
    <xf numFmtId="0" fontId="11" fillId="0" borderId="0"/>
    <xf numFmtId="43" fontId="7" fillId="0" borderId="0" applyFont="0" applyFill="0" applyBorder="0" applyAlignment="0" applyProtection="0"/>
    <xf numFmtId="169" fontId="10" fillId="2" borderId="1">
      <alignment horizontal="center" vertical="center"/>
    </xf>
    <xf numFmtId="38" fontId="9" fillId="3" borderId="0" applyNumberFormat="0" applyBorder="0" applyAlignment="0" applyProtection="0"/>
    <xf numFmtId="10" fontId="9" fillId="4" borderId="3" applyNumberFormat="0" applyBorder="0" applyAlignment="0" applyProtection="0"/>
    <xf numFmtId="0" fontId="41" fillId="0" borderId="0" applyNumberFormat="0" applyFill="0" applyBorder="0" applyAlignment="0" applyProtection="0"/>
    <xf numFmtId="0" fontId="11" fillId="0" borderId="0"/>
    <xf numFmtId="9" fontId="9" fillId="0" borderId="0" applyFont="0" applyFill="0" applyBorder="0" applyAlignment="0" applyProtection="0"/>
    <xf numFmtId="0" fontId="9" fillId="0" borderId="0"/>
    <xf numFmtId="37" fontId="9" fillId="5" borderId="0" applyNumberFormat="0" applyBorder="0" applyAlignment="0" applyProtection="0"/>
    <xf numFmtId="9" fontId="9"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9" fillId="0" borderId="0"/>
    <xf numFmtId="0" fontId="5" fillId="0" borderId="0"/>
    <xf numFmtId="0" fontId="5" fillId="0" borderId="0"/>
    <xf numFmtId="43" fontId="5"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11" fillId="0" borderId="0"/>
    <xf numFmtId="0" fontId="42" fillId="0" borderId="0" applyNumberFormat="0" applyFill="0" applyBorder="0" applyAlignment="0" applyProtection="0"/>
    <xf numFmtId="0" fontId="3" fillId="0" borderId="0"/>
    <xf numFmtId="0" fontId="3" fillId="0" borderId="0"/>
    <xf numFmtId="43" fontId="3"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43" fontId="3" fillId="0" borderId="0" applyFont="0" applyFill="0" applyBorder="0" applyAlignment="0" applyProtection="0"/>
    <xf numFmtId="0" fontId="9"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3" fontId="45"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cellStyleXfs>
  <cellXfs count="197">
    <xf numFmtId="0" fontId="0" fillId="0" borderId="0" xfId="0"/>
    <xf numFmtId="0" fontId="0" fillId="0" borderId="0" xfId="0" applyAlignment="1">
      <alignment horizontal="centerContinuous"/>
    </xf>
    <xf numFmtId="0" fontId="0" fillId="0" borderId="5" xfId="0" applyBorder="1" applyAlignment="1">
      <alignment horizontal="right"/>
    </xf>
    <xf numFmtId="0" fontId="0" fillId="0" borderId="6" xfId="0" applyBorder="1"/>
    <xf numFmtId="0" fontId="10" fillId="0" borderId="0" xfId="0" applyFont="1"/>
    <xf numFmtId="0" fontId="11" fillId="0" borderId="0" xfId="0" applyFont="1"/>
    <xf numFmtId="0" fontId="12" fillId="0" borderId="0" xfId="23" applyFont="1"/>
    <xf numFmtId="0" fontId="10" fillId="0" borderId="0" xfId="0" applyFont="1" applyAlignment="1">
      <alignment horizontal="centerContinuous"/>
    </xf>
    <xf numFmtId="0" fontId="0" fillId="0" borderId="3" xfId="0" applyBorder="1" applyAlignment="1" applyProtection="1">
      <alignment horizontal="center" wrapText="1"/>
      <protection locked="0"/>
    </xf>
    <xf numFmtId="0" fontId="10" fillId="0" borderId="0" xfId="0" quotePrefix="1" applyFont="1" applyAlignment="1">
      <alignment horizontal="centerContinuous"/>
    </xf>
    <xf numFmtId="16" fontId="0" fillId="6" borderId="8" xfId="0" quotePrefix="1" applyNumberFormat="1" applyFill="1" applyBorder="1" applyAlignment="1">
      <alignment horizontal="center" wrapText="1"/>
    </xf>
    <xf numFmtId="0" fontId="13" fillId="0" borderId="0" xfId="0" applyFont="1"/>
    <xf numFmtId="0" fontId="20" fillId="0" borderId="0" xfId="0" applyFont="1"/>
    <xf numFmtId="0" fontId="15" fillId="0" borderId="0" xfId="0" applyFont="1" applyAlignment="1">
      <alignment horizontal="centerContinuous"/>
    </xf>
    <xf numFmtId="0" fontId="13" fillId="0" borderId="0" xfId="0" applyFont="1" applyAlignment="1">
      <alignment horizontal="centerContinuous"/>
    </xf>
    <xf numFmtId="0" fontId="18" fillId="7" borderId="0" xfId="0" applyFont="1" applyFill="1" applyAlignment="1">
      <alignment horizontal="centerContinuous"/>
    </xf>
    <xf numFmtId="0" fontId="21" fillId="0" borderId="0" xfId="23" applyFont="1"/>
    <xf numFmtId="3" fontId="16" fillId="0" borderId="9" xfId="21" applyNumberFormat="1" applyFont="1" applyBorder="1" applyAlignment="1">
      <alignment horizontal="centerContinuous"/>
    </xf>
    <xf numFmtId="3" fontId="16" fillId="0" borderId="10" xfId="21" applyNumberFormat="1" applyFont="1" applyBorder="1" applyAlignment="1">
      <alignment horizontal="centerContinuous"/>
    </xf>
    <xf numFmtId="3" fontId="16" fillId="0" borderId="6" xfId="21" applyNumberFormat="1" applyFont="1" applyBorder="1" applyAlignment="1">
      <alignment horizontal="center"/>
    </xf>
    <xf numFmtId="0" fontId="0" fillId="0" borderId="8" xfId="0" applyBorder="1" applyAlignment="1" applyProtection="1">
      <alignment horizontal="center" wrapText="1"/>
      <protection locked="0"/>
    </xf>
    <xf numFmtId="0" fontId="10" fillId="0" borderId="0" xfId="21" applyFont="1" applyAlignment="1">
      <alignment horizontal="centerContinuous"/>
    </xf>
    <xf numFmtId="3" fontId="0" fillId="0" borderId="3" xfId="0" applyNumberFormat="1" applyBorder="1" applyAlignment="1" applyProtection="1">
      <alignment horizontal="center" wrapText="1"/>
      <protection locked="0"/>
    </xf>
    <xf numFmtId="0" fontId="15" fillId="0" borderId="0" xfId="0" applyFont="1" applyAlignment="1">
      <alignment horizontal="centerContinuous" vertical="center"/>
    </xf>
    <xf numFmtId="0" fontId="13" fillId="0" borderId="0" xfId="0" applyFont="1" applyAlignment="1">
      <alignment horizontal="centerContinuous" vertical="center"/>
    </xf>
    <xf numFmtId="0" fontId="16" fillId="0" borderId="0" xfId="18" applyFont="1" applyAlignment="1">
      <alignment horizontal="center" vertical="top" wrapText="1"/>
    </xf>
    <xf numFmtId="15" fontId="0" fillId="0" borderId="0" xfId="0" applyNumberFormat="1" applyAlignment="1">
      <alignment horizontal="center"/>
    </xf>
    <xf numFmtId="6" fontId="11" fillId="0" borderId="0" xfId="22" applyNumberFormat="1" applyAlignment="1">
      <alignment horizontal="center"/>
    </xf>
    <xf numFmtId="0" fontId="0" fillId="0" borderId="13" xfId="0" applyBorder="1"/>
    <xf numFmtId="6" fontId="10" fillId="0" borderId="11" xfId="22" applyNumberFormat="1" applyFont="1" applyBorder="1"/>
    <xf numFmtId="0" fontId="10" fillId="0" borderId="11" xfId="0" applyFont="1" applyBorder="1"/>
    <xf numFmtId="0" fontId="0" fillId="0" borderId="15" xfId="0" applyBorder="1"/>
    <xf numFmtId="0" fontId="0" fillId="0" borderId="20" xfId="0" applyBorder="1"/>
    <xf numFmtId="0" fontId="9" fillId="0" borderId="20" xfId="18" applyFont="1" applyBorder="1" applyAlignment="1">
      <alignment horizontal="center"/>
    </xf>
    <xf numFmtId="0" fontId="9" fillId="0" borderId="20" xfId="0" applyFont="1" applyBorder="1"/>
    <xf numFmtId="0" fontId="9" fillId="0" borderId="3" xfId="0" applyFont="1" applyBorder="1" applyAlignment="1" applyProtection="1">
      <alignment horizontal="center" wrapText="1"/>
      <protection locked="0"/>
    </xf>
    <xf numFmtId="0" fontId="13" fillId="0" borderId="0" xfId="20" applyFont="1"/>
    <xf numFmtId="0" fontId="11" fillId="0" borderId="0" xfId="20" applyFont="1"/>
    <xf numFmtId="0" fontId="10" fillId="0" borderId="0" xfId="20" applyFont="1" applyAlignment="1">
      <alignment horizontal="centerContinuous"/>
    </xf>
    <xf numFmtId="0" fontId="9" fillId="0" borderId="0" xfId="20"/>
    <xf numFmtId="0" fontId="9" fillId="0" borderId="3" xfId="20" applyBorder="1" applyAlignment="1">
      <alignment horizontal="right"/>
    </xf>
    <xf numFmtId="0" fontId="9" fillId="0" borderId="3" xfId="20" applyBorder="1" applyAlignment="1" applyProtection="1">
      <alignment horizontal="center" wrapText="1"/>
      <protection locked="0"/>
    </xf>
    <xf numFmtId="0" fontId="9" fillId="0" borderId="3" xfId="20" applyBorder="1" applyAlignment="1">
      <alignment horizontal="center" wrapText="1"/>
    </xf>
    <xf numFmtId="0" fontId="9" fillId="6" borderId="3" xfId="20" applyFill="1" applyBorder="1" applyAlignment="1">
      <alignment horizontal="center" wrapText="1"/>
    </xf>
    <xf numFmtId="0" fontId="9" fillId="0" borderId="3" xfId="20" applyBorder="1"/>
    <xf numFmtId="0" fontId="10" fillId="0" borderId="18" xfId="20" applyFont="1" applyBorder="1" applyAlignment="1">
      <alignment horizontal="center"/>
    </xf>
    <xf numFmtId="0" fontId="16" fillId="0" borderId="18" xfId="20" applyFont="1" applyBorder="1" applyAlignment="1">
      <alignment horizontal="center"/>
    </xf>
    <xf numFmtId="0" fontId="9" fillId="0" borderId="8" xfId="20" applyBorder="1" applyAlignment="1" applyProtection="1">
      <alignment horizontal="center" wrapText="1"/>
      <protection locked="0"/>
    </xf>
    <xf numFmtId="0" fontId="9" fillId="6" borderId="8" xfId="20" applyFill="1" applyBorder="1" applyAlignment="1" applyProtection="1">
      <alignment horizontal="center" wrapText="1"/>
      <protection locked="0"/>
    </xf>
    <xf numFmtId="0" fontId="9" fillId="6" borderId="10" xfId="0" applyFont="1" applyFill="1" applyBorder="1" applyAlignment="1" applyProtection="1">
      <alignment horizontal="center" vertical="top" wrapText="1"/>
      <protection locked="0"/>
    </xf>
    <xf numFmtId="0" fontId="9" fillId="6" borderId="3" xfId="0" applyFont="1" applyFill="1" applyBorder="1" applyAlignment="1" applyProtection="1">
      <alignment horizontal="center" vertical="top" wrapText="1"/>
      <protection locked="0"/>
    </xf>
    <xf numFmtId="3" fontId="9" fillId="9" borderId="3" xfId="20" applyNumberFormat="1" applyFill="1" applyBorder="1"/>
    <xf numFmtId="0" fontId="11" fillId="0" borderId="0" xfId="0" applyFont="1" applyAlignment="1">
      <alignment horizontal="centerContinuous"/>
    </xf>
    <xf numFmtId="6" fontId="10" fillId="0" borderId="0" xfId="0" applyNumberFormat="1" applyFont="1" applyAlignment="1">
      <alignment horizontal="centerContinuous"/>
    </xf>
    <xf numFmtId="0" fontId="33" fillId="0" borderId="17" xfId="0" applyFont="1" applyBorder="1"/>
    <xf numFmtId="0" fontId="16" fillId="0" borderId="13" xfId="0" applyFont="1" applyBorder="1"/>
    <xf numFmtId="0" fontId="15" fillId="0" borderId="0" xfId="21" applyFont="1" applyAlignment="1">
      <alignment horizontal="centerContinuous"/>
    </xf>
    <xf numFmtId="6" fontId="10" fillId="0" borderId="0" xfId="21" applyNumberFormat="1" applyFont="1" applyAlignment="1">
      <alignment horizontal="centerContinuous"/>
    </xf>
    <xf numFmtId="0" fontId="30" fillId="0" borderId="0" xfId="20" applyFont="1"/>
    <xf numFmtId="0" fontId="15" fillId="8" borderId="11" xfId="20" applyFont="1" applyFill="1" applyBorder="1" applyAlignment="1">
      <alignment horizontal="left" vertical="top" wrapText="1"/>
    </xf>
    <xf numFmtId="0" fontId="13" fillId="8" borderId="11" xfId="20" applyFont="1" applyFill="1" applyBorder="1" applyAlignment="1">
      <alignment horizontal="right" vertical="top" wrapText="1"/>
    </xf>
    <xf numFmtId="168" fontId="15" fillId="8" borderId="12" xfId="20" applyNumberFormat="1" applyFont="1" applyFill="1" applyBorder="1" applyAlignment="1">
      <alignment horizontal="left" vertical="top" wrapText="1" indent="3"/>
    </xf>
    <xf numFmtId="0" fontId="32" fillId="0" borderId="0" xfId="20" applyFont="1"/>
    <xf numFmtId="0" fontId="16" fillId="0" borderId="0" xfId="20" applyFont="1"/>
    <xf numFmtId="0" fontId="7" fillId="8" borderId="0" xfId="30" applyFill="1"/>
    <xf numFmtId="0" fontId="10" fillId="8" borderId="0" xfId="21" applyFont="1" applyFill="1" applyAlignment="1">
      <alignment horizontal="center"/>
    </xf>
    <xf numFmtId="0" fontId="9" fillId="8" borderId="0" xfId="23" applyFont="1" applyFill="1" applyAlignment="1">
      <alignment horizontal="center"/>
    </xf>
    <xf numFmtId="0" fontId="7" fillId="8" borderId="0" xfId="30" applyFill="1" applyAlignment="1">
      <alignment horizontal="right"/>
    </xf>
    <xf numFmtId="0" fontId="7" fillId="8" borderId="21" xfId="30" applyFill="1" applyBorder="1"/>
    <xf numFmtId="0" fontId="36" fillId="8" borderId="3" xfId="30" applyFont="1" applyFill="1" applyBorder="1" applyAlignment="1">
      <alignment horizontal="center" vertical="top" wrapText="1"/>
    </xf>
    <xf numFmtId="0" fontId="36" fillId="8" borderId="7" xfId="30" applyFont="1" applyFill="1" applyBorder="1" applyAlignment="1">
      <alignment horizontal="center" vertical="top" wrapText="1"/>
    </xf>
    <xf numFmtId="0" fontId="10" fillId="8" borderId="3" xfId="31" applyFont="1" applyFill="1" applyBorder="1" applyAlignment="1" applyProtection="1">
      <alignment horizontal="center" wrapText="1"/>
      <protection locked="0"/>
    </xf>
    <xf numFmtId="0" fontId="35" fillId="8" borderId="10" xfId="18" applyFont="1" applyFill="1" applyBorder="1" applyAlignment="1" applyProtection="1">
      <alignment horizontal="center" vertical="top" wrapText="1"/>
      <protection locked="0"/>
    </xf>
    <xf numFmtId="0" fontId="35" fillId="8" borderId="3" xfId="18" applyFont="1" applyFill="1" applyBorder="1" applyAlignment="1" applyProtection="1">
      <alignment horizontal="center" vertical="top" wrapText="1"/>
      <protection locked="0"/>
    </xf>
    <xf numFmtId="0" fontId="37" fillId="8" borderId="3" xfId="30" applyFont="1" applyFill="1" applyBorder="1" applyAlignment="1">
      <alignment horizontal="right"/>
    </xf>
    <xf numFmtId="0" fontId="11" fillId="8" borderId="8" xfId="18" applyFill="1" applyBorder="1" applyAlignment="1" applyProtection="1">
      <alignment vertical="top" wrapText="1"/>
      <protection locked="0"/>
    </xf>
    <xf numFmtId="171" fontId="7" fillId="8" borderId="3" xfId="30" applyNumberFormat="1" applyFill="1" applyBorder="1"/>
    <xf numFmtId="165" fontId="7" fillId="8" borderId="3" xfId="32" applyNumberFormat="1" applyFont="1" applyFill="1" applyBorder="1"/>
    <xf numFmtId="43" fontId="7" fillId="8" borderId="3" xfId="30" applyNumberFormat="1" applyFill="1" applyBorder="1"/>
    <xf numFmtId="43" fontId="7" fillId="8" borderId="3" xfId="32" applyFont="1" applyFill="1" applyBorder="1"/>
    <xf numFmtId="0" fontId="37" fillId="8" borderId="3" xfId="30" applyFont="1" applyFill="1" applyBorder="1" applyAlignment="1">
      <alignment horizontal="right" wrapText="1"/>
    </xf>
    <xf numFmtId="0" fontId="11" fillId="0" borderId="11" xfId="0" applyFont="1" applyBorder="1"/>
    <xf numFmtId="0" fontId="11" fillId="0" borderId="16" xfId="0" applyFont="1" applyBorder="1"/>
    <xf numFmtId="0" fontId="9" fillId="0" borderId="0" xfId="23" applyFont="1" applyAlignment="1">
      <alignment horizontal="centerContinuous"/>
    </xf>
    <xf numFmtId="0" fontId="13" fillId="0" borderId="0" xfId="23" applyFont="1" applyAlignment="1">
      <alignment horizontal="centerContinuous"/>
    </xf>
    <xf numFmtId="6" fontId="15" fillId="0" borderId="0" xfId="21" applyNumberFormat="1" applyFont="1" applyAlignment="1">
      <alignment horizontal="center"/>
    </xf>
    <xf numFmtId="3" fontId="9" fillId="0" borderId="9" xfId="21" applyNumberFormat="1" applyFont="1" applyBorder="1" applyAlignment="1">
      <alignment horizontal="centerContinuous"/>
    </xf>
    <xf numFmtId="0" fontId="9" fillId="0" borderId="0" xfId="23" applyFont="1"/>
    <xf numFmtId="0" fontId="15" fillId="0" borderId="0" xfId="20" applyFont="1" applyAlignment="1">
      <alignment horizontal="center"/>
    </xf>
    <xf numFmtId="0" fontId="9" fillId="0" borderId="6" xfId="23" applyFont="1" applyBorder="1"/>
    <xf numFmtId="0" fontId="9" fillId="8" borderId="12" xfId="20" applyFill="1" applyBorder="1"/>
    <xf numFmtId="0" fontId="9" fillId="0" borderId="8" xfId="20" applyBorder="1"/>
    <xf numFmtId="0" fontId="0" fillId="0" borderId="3" xfId="0" applyBorder="1" applyAlignment="1">
      <alignment horizontal="center" wrapText="1"/>
    </xf>
    <xf numFmtId="0" fontId="0" fillId="0" borderId="3" xfId="0" applyBorder="1" applyAlignment="1">
      <alignment horizontal="center"/>
    </xf>
    <xf numFmtId="0" fontId="0" fillId="6" borderId="3" xfId="0" applyFill="1" applyBorder="1" applyAlignment="1" applyProtection="1">
      <alignment horizontal="center" wrapText="1"/>
      <protection locked="0"/>
    </xf>
    <xf numFmtId="0" fontId="13" fillId="8" borderId="11" xfId="20" applyFont="1" applyFill="1" applyBorder="1" applyAlignment="1">
      <alignment vertical="top" wrapText="1"/>
    </xf>
    <xf numFmtId="0" fontId="22" fillId="8" borderId="11" xfId="20" applyFont="1" applyFill="1" applyBorder="1" applyAlignment="1">
      <alignment horizontal="center" vertical="top"/>
    </xf>
    <xf numFmtId="0" fontId="15" fillId="8" borderId="11" xfId="20" applyFont="1" applyFill="1" applyBorder="1" applyAlignment="1">
      <alignment vertical="top" wrapText="1"/>
    </xf>
    <xf numFmtId="0" fontId="13" fillId="8" borderId="11" xfId="20" applyFont="1" applyFill="1" applyBorder="1" applyAlignment="1">
      <alignment horizontal="left" vertical="top" wrapText="1"/>
    </xf>
    <xf numFmtId="0" fontId="13" fillId="8" borderId="12" xfId="20" applyFont="1" applyFill="1" applyBorder="1" applyAlignment="1">
      <alignment horizontal="left" vertical="top" wrapText="1"/>
    </xf>
    <xf numFmtId="0" fontId="10" fillId="0" borderId="0" xfId="20" applyFont="1" applyAlignment="1">
      <alignment horizontal="center"/>
    </xf>
    <xf numFmtId="0" fontId="10" fillId="0" borderId="0" xfId="0" applyFont="1" applyAlignment="1">
      <alignment horizontal="center"/>
    </xf>
    <xf numFmtId="0" fontId="10" fillId="0" borderId="0" xfId="21" applyFont="1" applyAlignment="1">
      <alignment horizontal="center"/>
    </xf>
    <xf numFmtId="3" fontId="9" fillId="0" borderId="3" xfId="20" applyNumberFormat="1" applyBorder="1"/>
    <xf numFmtId="172" fontId="9" fillId="9" borderId="3" xfId="20" applyNumberFormat="1" applyFill="1" applyBorder="1"/>
    <xf numFmtId="15" fontId="41" fillId="0" borderId="15" xfId="36" applyNumberFormat="1" applyBorder="1" applyAlignment="1">
      <alignment horizontal="center"/>
    </xf>
    <xf numFmtId="1" fontId="9" fillId="9" borderId="3" xfId="20" applyNumberFormat="1" applyFill="1" applyBorder="1"/>
    <xf numFmtId="1" fontId="9" fillId="0" borderId="3" xfId="20" applyNumberFormat="1" applyBorder="1"/>
    <xf numFmtId="0" fontId="40" fillId="0" borderId="0" xfId="20" applyFont="1"/>
    <xf numFmtId="0" fontId="0" fillId="0" borderId="3" xfId="0" applyBorder="1"/>
    <xf numFmtId="3" fontId="0" fillId="0" borderId="3" xfId="0" applyNumberFormat="1" applyBorder="1"/>
    <xf numFmtId="3" fontId="0" fillId="9" borderId="3" xfId="0" applyNumberFormat="1" applyFill="1" applyBorder="1"/>
    <xf numFmtId="0" fontId="0" fillId="9" borderId="3" xfId="0" applyFill="1" applyBorder="1"/>
    <xf numFmtId="3" fontId="0" fillId="9" borderId="8" xfId="0" applyNumberFormat="1" applyFill="1" applyBorder="1"/>
    <xf numFmtId="1" fontId="9" fillId="0" borderId="6" xfId="20" applyNumberFormat="1" applyBorder="1"/>
    <xf numFmtId="1" fontId="0" fillId="0" borderId="3" xfId="0" applyNumberFormat="1" applyBorder="1"/>
    <xf numFmtId="3" fontId="0" fillId="8" borderId="3" xfId="0" applyNumberFormat="1" applyFill="1" applyBorder="1"/>
    <xf numFmtId="0" fontId="0" fillId="9" borderId="8" xfId="0" applyFill="1" applyBorder="1"/>
    <xf numFmtId="1" fontId="0" fillId="0" borderId="6" xfId="0" applyNumberFormat="1" applyBorder="1"/>
    <xf numFmtId="165" fontId="0" fillId="9" borderId="3" xfId="0" applyNumberFormat="1" applyFill="1" applyBorder="1"/>
    <xf numFmtId="165" fontId="0" fillId="0" borderId="6" xfId="0" applyNumberFormat="1" applyBorder="1"/>
    <xf numFmtId="165" fontId="0" fillId="0" borderId="3" xfId="0" applyNumberFormat="1" applyBorder="1"/>
    <xf numFmtId="3" fontId="9" fillId="9" borderId="3" xfId="0" applyNumberFormat="1" applyFont="1" applyFill="1" applyBorder="1"/>
    <xf numFmtId="2" fontId="9" fillId="9" borderId="3" xfId="0" applyNumberFormat="1" applyFont="1" applyFill="1" applyBorder="1"/>
    <xf numFmtId="2" fontId="9" fillId="0" borderId="3" xfId="0" applyNumberFormat="1" applyFont="1" applyBorder="1"/>
    <xf numFmtId="1" fontId="0" fillId="9" borderId="3" xfId="0" applyNumberFormat="1" applyFill="1" applyBorder="1"/>
    <xf numFmtId="171" fontId="0" fillId="9" borderId="3" xfId="0" applyNumberFormat="1" applyFill="1" applyBorder="1"/>
    <xf numFmtId="171" fontId="0" fillId="0" borderId="6" xfId="0" applyNumberFormat="1" applyBorder="1"/>
    <xf numFmtId="171" fontId="0" fillId="0" borderId="3" xfId="0" applyNumberFormat="1" applyBorder="1"/>
    <xf numFmtId="1" fontId="6" fillId="8" borderId="3" xfId="43" applyNumberFormat="1" applyFill="1" applyBorder="1"/>
    <xf numFmtId="1" fontId="6" fillId="8" borderId="3" xfId="44" applyNumberFormat="1" applyFont="1" applyFill="1" applyBorder="1"/>
    <xf numFmtId="2" fontId="6" fillId="8" borderId="3" xfId="43" applyNumberFormat="1" applyFill="1" applyBorder="1"/>
    <xf numFmtId="2" fontId="6" fillId="8" borderId="3" xfId="44" applyNumberFormat="1" applyFont="1" applyFill="1" applyBorder="1"/>
    <xf numFmtId="173" fontId="6" fillId="8" borderId="3" xfId="44" applyNumberFormat="1" applyFont="1" applyFill="1" applyBorder="1"/>
    <xf numFmtId="43" fontId="6" fillId="8" borderId="3" xfId="44" applyFont="1" applyFill="1" applyBorder="1"/>
    <xf numFmtId="3" fontId="0" fillId="8" borderId="6" xfId="0" applyNumberFormat="1" applyFill="1" applyBorder="1"/>
    <xf numFmtId="0" fontId="0" fillId="8" borderId="3" xfId="0" applyFill="1" applyBorder="1"/>
    <xf numFmtId="0" fontId="9" fillId="8" borderId="3" xfId="23" applyFont="1" applyFill="1" applyBorder="1"/>
    <xf numFmtId="3" fontId="0" fillId="8" borderId="8" xfId="0" applyNumberFormat="1" applyFill="1" applyBorder="1"/>
    <xf numFmtId="165" fontId="5" fillId="8" borderId="3" xfId="54" applyNumberFormat="1" applyFont="1" applyFill="1" applyBorder="1"/>
    <xf numFmtId="165" fontId="4" fillId="8" borderId="3" xfId="57" applyNumberFormat="1" applyFont="1" applyFill="1" applyBorder="1"/>
    <xf numFmtId="4" fontId="7" fillId="8" borderId="3" xfId="32" applyNumberFormat="1" applyFont="1" applyFill="1" applyBorder="1"/>
    <xf numFmtId="2" fontId="5" fillId="8" borderId="3" xfId="53" applyNumberFormat="1" applyFill="1" applyBorder="1"/>
    <xf numFmtId="0" fontId="16" fillId="0" borderId="0" xfId="20" applyFont="1" applyAlignment="1">
      <alignment wrapText="1"/>
    </xf>
    <xf numFmtId="1" fontId="7" fillId="8" borderId="3" xfId="30" applyNumberFormat="1" applyFill="1" applyBorder="1"/>
    <xf numFmtId="165" fontId="48" fillId="0" borderId="3" xfId="84" applyNumberFormat="1" applyFont="1" applyBorder="1" applyAlignment="1">
      <alignment vertical="center"/>
    </xf>
    <xf numFmtId="0" fontId="2" fillId="8" borderId="0" xfId="59" applyFont="1" applyFill="1" applyAlignment="1">
      <alignment horizontal="left"/>
    </xf>
    <xf numFmtId="0" fontId="2" fillId="8" borderId="0" xfId="86" applyFill="1" applyAlignment="1">
      <alignment horizontal="left"/>
    </xf>
    <xf numFmtId="2" fontId="2" fillId="8" borderId="3" xfId="87" applyNumberFormat="1" applyFont="1" applyFill="1" applyBorder="1"/>
    <xf numFmtId="165" fontId="2" fillId="8" borderId="3" xfId="87" applyNumberFormat="1" applyFont="1" applyFill="1" applyBorder="1"/>
    <xf numFmtId="43" fontId="2" fillId="8" borderId="3" xfId="87" applyFont="1" applyFill="1" applyBorder="1"/>
    <xf numFmtId="43" fontId="2" fillId="8" borderId="3" xfId="45" applyFont="1" applyFill="1" applyBorder="1"/>
    <xf numFmtId="165" fontId="2" fillId="8" borderId="3" xfId="45" applyNumberFormat="1" applyFont="1" applyFill="1" applyBorder="1"/>
    <xf numFmtId="0" fontId="13" fillId="8" borderId="11" xfId="20" applyFont="1" applyFill="1" applyBorder="1" applyAlignment="1">
      <alignment vertical="top" wrapText="1"/>
    </xf>
    <xf numFmtId="0" fontId="9" fillId="8" borderId="12" xfId="20" applyFill="1" applyBorder="1"/>
    <xf numFmtId="0" fontId="28" fillId="8" borderId="17" xfId="20" applyFont="1" applyFill="1" applyBorder="1" applyAlignment="1">
      <alignment horizontal="center" vertical="top"/>
    </xf>
    <xf numFmtId="0" fontId="28" fillId="8" borderId="14" xfId="20" applyFont="1" applyFill="1" applyBorder="1" applyAlignment="1">
      <alignment horizontal="center" vertical="top"/>
    </xf>
    <xf numFmtId="0" fontId="22" fillId="8" borderId="11" xfId="20" applyFont="1" applyFill="1" applyBorder="1" applyAlignment="1">
      <alignment horizontal="center" vertical="top"/>
    </xf>
    <xf numFmtId="0" fontId="22" fillId="8" borderId="12" xfId="20" applyFont="1" applyFill="1" applyBorder="1" applyAlignment="1">
      <alignment horizontal="center" vertical="top"/>
    </xf>
    <xf numFmtId="0" fontId="15" fillId="8" borderId="11" xfId="20" applyFont="1" applyFill="1" applyBorder="1" applyAlignment="1">
      <alignment vertical="top" wrapText="1"/>
    </xf>
    <xf numFmtId="0" fontId="16" fillId="8" borderId="12" xfId="20" applyFont="1" applyFill="1" applyBorder="1"/>
    <xf numFmtId="0" fontId="38" fillId="8" borderId="11" xfId="20" applyFont="1" applyFill="1" applyBorder="1" applyAlignment="1">
      <alignment vertical="top" wrapText="1"/>
    </xf>
    <xf numFmtId="0" fontId="13" fillId="0" borderId="11" xfId="20" applyFont="1" applyBorder="1" applyAlignment="1">
      <alignment horizontal="left" vertical="top" wrapText="1"/>
    </xf>
    <xf numFmtId="0" fontId="13" fillId="0" borderId="12" xfId="20" applyFont="1" applyBorder="1" applyAlignment="1">
      <alignment horizontal="left" vertical="top" wrapText="1"/>
    </xf>
    <xf numFmtId="0" fontId="13" fillId="8" borderId="16" xfId="20" applyFont="1" applyFill="1" applyBorder="1" applyAlignment="1">
      <alignment wrapText="1"/>
    </xf>
    <xf numFmtId="0" fontId="13" fillId="8" borderId="19" xfId="20" applyFont="1" applyFill="1" applyBorder="1" applyAlignment="1">
      <alignment wrapText="1"/>
    </xf>
    <xf numFmtId="6" fontId="10" fillId="0" borderId="0" xfId="20" applyNumberFormat="1" applyFont="1" applyAlignment="1">
      <alignment horizontal="center"/>
    </xf>
    <xf numFmtId="0" fontId="10" fillId="0" borderId="0" xfId="20" applyFont="1" applyAlignment="1">
      <alignment horizontal="center"/>
    </xf>
    <xf numFmtId="0" fontId="15" fillId="0" borderId="0" xfId="20" applyFont="1" applyAlignment="1">
      <alignment horizontal="center" vertical="top" wrapText="1"/>
    </xf>
    <xf numFmtId="0" fontId="18" fillId="7" borderId="0" xfId="20" applyFont="1" applyFill="1" applyAlignment="1">
      <alignment horizontal="center"/>
    </xf>
    <xf numFmtId="0" fontId="10" fillId="0" borderId="0" xfId="20" quotePrefix="1" applyFont="1" applyAlignment="1">
      <alignment horizontal="center"/>
    </xf>
    <xf numFmtId="0" fontId="18" fillId="7" borderId="0" xfId="0" applyFont="1" applyFill="1" applyAlignment="1">
      <alignment horizontal="center"/>
    </xf>
    <xf numFmtId="6" fontId="10" fillId="0" borderId="0" xfId="0" applyNumberFormat="1" applyFont="1" applyAlignment="1">
      <alignment horizontal="center"/>
    </xf>
    <xf numFmtId="0" fontId="10" fillId="0" borderId="0" xfId="0" applyFont="1" applyAlignment="1">
      <alignment horizontal="center"/>
    </xf>
    <xf numFmtId="0" fontId="0" fillId="6" borderId="7" xfId="0" applyFill="1" applyBorder="1" applyAlignment="1">
      <alignment horizontal="center" wrapText="1"/>
    </xf>
    <xf numFmtId="0" fontId="0" fillId="6" borderId="9" xfId="0" applyFill="1" applyBorder="1" applyAlignment="1">
      <alignment horizontal="center" wrapText="1"/>
    </xf>
    <xf numFmtId="0" fontId="0" fillId="6" borderId="10" xfId="0" applyFill="1" applyBorder="1" applyAlignment="1">
      <alignment horizontal="center" wrapText="1"/>
    </xf>
    <xf numFmtId="0" fontId="19" fillId="7" borderId="0" xfId="0" applyFont="1" applyFill="1" applyAlignment="1">
      <alignment horizontal="center"/>
    </xf>
    <xf numFmtId="0" fontId="11" fillId="0" borderId="18" xfId="0" applyFont="1" applyBorder="1" applyAlignment="1">
      <alignment horizontal="center"/>
    </xf>
    <xf numFmtId="0" fontId="11" fillId="0" borderId="0" xfId="0" applyFont="1" applyAlignment="1">
      <alignment horizontal="center"/>
    </xf>
    <xf numFmtId="0" fontId="18" fillId="7" borderId="0" xfId="21" applyFont="1" applyFill="1" applyAlignment="1">
      <alignment horizontal="center"/>
    </xf>
    <xf numFmtId="0" fontId="13" fillId="0" borderId="0" xfId="0" applyFont="1"/>
    <xf numFmtId="6" fontId="10" fillId="0" borderId="0" xfId="21" applyNumberFormat="1" applyFont="1" applyAlignment="1">
      <alignment horizontal="center"/>
    </xf>
    <xf numFmtId="0" fontId="10" fillId="0" borderId="0" xfId="21" applyFont="1" applyAlignment="1">
      <alignment horizontal="center"/>
    </xf>
    <xf numFmtId="0" fontId="15" fillId="0" borderId="0" xfId="21" applyFont="1" applyAlignment="1">
      <alignment horizontal="center"/>
    </xf>
    <xf numFmtId="3" fontId="11" fillId="0" borderId="18" xfId="21" applyNumberFormat="1" applyFont="1" applyBorder="1" applyAlignment="1">
      <alignment horizontal="center"/>
    </xf>
    <xf numFmtId="3" fontId="11" fillId="0" borderId="18" xfId="21" applyNumberFormat="1" applyFont="1" applyBorder="1" applyAlignment="1">
      <alignment horizontal="center" wrapText="1"/>
    </xf>
    <xf numFmtId="3" fontId="11" fillId="0" borderId="0" xfId="21" applyNumberFormat="1" applyFont="1" applyAlignment="1">
      <alignment horizontal="center"/>
    </xf>
    <xf numFmtId="0" fontId="3" fillId="8" borderId="0" xfId="82" applyFill="1" applyAlignment="1">
      <alignment horizontal="left" vertical="top" wrapText="1"/>
    </xf>
    <xf numFmtId="0" fontId="3" fillId="8" borderId="0" xfId="82" applyFill="1" applyAlignment="1">
      <alignment horizontal="left" vertical="top"/>
    </xf>
    <xf numFmtId="0" fontId="18" fillId="10" borderId="0" xfId="21" applyFont="1" applyFill="1" applyAlignment="1">
      <alignment horizontal="center"/>
    </xf>
    <xf numFmtId="6" fontId="15" fillId="8" borderId="0" xfId="21" applyNumberFormat="1" applyFont="1" applyFill="1" applyAlignment="1">
      <alignment horizontal="center"/>
    </xf>
    <xf numFmtId="0" fontId="15" fillId="8" borderId="0" xfId="21" applyFont="1" applyFill="1" applyAlignment="1">
      <alignment horizontal="center"/>
    </xf>
    <xf numFmtId="0" fontId="34" fillId="8" borderId="7" xfId="30" applyFont="1" applyFill="1" applyBorder="1" applyAlignment="1">
      <alignment horizontal="center" wrapText="1"/>
    </xf>
    <xf numFmtId="0" fontId="34" fillId="8" borderId="9" xfId="30" applyFont="1" applyFill="1" applyBorder="1" applyAlignment="1">
      <alignment horizontal="center" wrapText="1"/>
    </xf>
    <xf numFmtId="0" fontId="34" fillId="8" borderId="10" xfId="30" applyFont="1" applyFill="1" applyBorder="1" applyAlignment="1">
      <alignment horizontal="center" wrapText="1"/>
    </xf>
    <xf numFmtId="0" fontId="34" fillId="8" borderId="3" xfId="30" applyFont="1" applyFill="1" applyBorder="1" applyAlignment="1">
      <alignment horizontal="center" wrapText="1"/>
    </xf>
  </cellXfs>
  <cellStyles count="89">
    <cellStyle name="Actual Date" xfId="1" xr:uid="{00000000-0005-0000-0000-000000000000}"/>
    <cellStyle name="Actual Date 2" xfId="33" xr:uid="{03F7E176-076C-454F-AEF5-F1B1E67C6DFC}"/>
    <cellStyle name="Comma" xfId="84" builtinId="3"/>
    <cellStyle name="Comma 2" xfId="2" xr:uid="{00000000-0005-0000-0000-000001000000}"/>
    <cellStyle name="Comma 3" xfId="32" xr:uid="{1B9C252F-1E16-48B9-B149-0C11360522C5}"/>
    <cellStyle name="Comma 3 2" xfId="44" xr:uid="{5F20BB6B-C549-4E6A-ACD1-09DDB069DE9A}"/>
    <cellStyle name="Comma 3 2 2" xfId="83" xr:uid="{17254C00-E4FF-4564-8B9F-5BF00CBEE7F4}"/>
    <cellStyle name="Comma 3 2 3" xfId="65" xr:uid="{79448B30-AEBE-468F-878B-22E77C7868ED}"/>
    <cellStyle name="Comma 3 3" xfId="54" xr:uid="{E3A5F6EE-95F3-4F1A-A007-4E982EDD2FC8}"/>
    <cellStyle name="Comma 3 3 2" xfId="76" xr:uid="{D327533A-ED42-47F7-9A67-883E5F30DBBA}"/>
    <cellStyle name="Comma 3 3 3" xfId="88" xr:uid="{AB690FD3-2D59-4CDB-BB89-6A583CA881B0}"/>
    <cellStyle name="Comma 3 4" xfId="57" xr:uid="{21B6A2A2-ED51-44EB-9264-90B2CAF69A33}"/>
    <cellStyle name="Comma 3 4 2" xfId="80" xr:uid="{40E993D2-4BFB-440D-8D00-1660336F4E98}"/>
    <cellStyle name="Comma 3 5" xfId="60" xr:uid="{46E3FC1D-BC6D-4711-B604-621B4632E127}"/>
    <cellStyle name="Comma 3 6" xfId="87" xr:uid="{AB941AE1-1195-4019-97E1-43FFAAC69351}"/>
    <cellStyle name="Comma 4" xfId="45" xr:uid="{4B45065B-263F-433F-8920-68F11F1038F5}"/>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Grey 2" xfId="34" xr:uid="{F1A15D36-07C8-4915-BDFF-0B05F85EE0DF}"/>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36" builtinId="8"/>
    <cellStyle name="Hyperlink 2" xfId="62" xr:uid="{3CE2BE9A-F320-4F4D-856F-57AEB8C7F023}"/>
    <cellStyle name="Input [yellow]" xfId="15" xr:uid="{00000000-0005-0000-0000-00000E000000}"/>
    <cellStyle name="Input [yellow] 2" xfId="35" xr:uid="{354BE23A-A8B8-4E73-A0A1-13F160480783}"/>
    <cellStyle name="no dec" xfId="16" xr:uid="{00000000-0005-0000-0000-00000F000000}"/>
    <cellStyle name="Normal" xfId="0" builtinId="0"/>
    <cellStyle name="Normal - Style1" xfId="17" xr:uid="{00000000-0005-0000-0000-000011000000}"/>
    <cellStyle name="Normal 10" xfId="51" xr:uid="{BC61A6E9-12C5-42A9-B526-EFC3774A869E}"/>
    <cellStyle name="Normal 11" xfId="75" xr:uid="{278D58EC-AE18-4B04-AA8E-D7997456C44A}"/>
    <cellStyle name="Normal 12" xfId="77" xr:uid="{BD6D99A4-E542-4D94-AFC2-E9BA70F4D3DF}"/>
    <cellStyle name="Normal 2" xfId="18" xr:uid="{00000000-0005-0000-0000-000012000000}"/>
    <cellStyle name="Normal 2 2" xfId="61" xr:uid="{3DCBBBBF-0BD4-4DCE-9153-593D506886A2}"/>
    <cellStyle name="Normal 3" xfId="19" xr:uid="{00000000-0005-0000-0000-000013000000}"/>
    <cellStyle name="Normal 3 2" xfId="37" xr:uid="{97CE2447-E590-42DF-951B-90C9710A816B}"/>
    <cellStyle name="Normal 4" xfId="29" xr:uid="{00000000-0005-0000-0000-000014000000}"/>
    <cellStyle name="Normal 4 2" xfId="30" xr:uid="{D7C2182D-416E-4958-8B03-BA9E7E78288E}"/>
    <cellStyle name="Normal 4 2 2" xfId="43" xr:uid="{F9BC166C-A535-411C-B5D3-83025B1CEFB6}"/>
    <cellStyle name="Normal 4 2 2 2" xfId="82" xr:uid="{8B7F1C40-4FB4-463C-B863-70C7E1503FA3}"/>
    <cellStyle name="Normal 4 2 2 3" xfId="64" xr:uid="{84CBC9F1-7ACA-43FB-BE43-D10172B64503}"/>
    <cellStyle name="Normal 4 2 3" xfId="53" xr:uid="{7ABB8444-CE99-4858-A2E3-3ABE99541377}"/>
    <cellStyle name="Normal 4 2 3 2" xfId="79" xr:uid="{D98D1E75-CD7B-4F4F-B06D-788FA184DF6D}"/>
    <cellStyle name="Normal 4 2 4" xfId="56" xr:uid="{6F8E3DD7-BFC7-41E6-8519-6C0C43F0BBB2}"/>
    <cellStyle name="Normal 4 2 5" xfId="59" xr:uid="{7CDF36FD-2D73-4FB1-BFFD-7BA9E510E45C}"/>
    <cellStyle name="Normal 4 2 6" xfId="86" xr:uid="{2D668FF1-F80C-4A31-846C-47ADC80C0CDF}"/>
    <cellStyle name="Normal 4 3" xfId="42" xr:uid="{81EF0CB0-9908-439C-A127-0A417E72E2E1}"/>
    <cellStyle name="Normal 4 3 2" xfId="81" xr:uid="{779EDBAC-ACAD-4FB8-BA4F-2E1A0C5E9F08}"/>
    <cellStyle name="Normal 4 3 3" xfId="63" xr:uid="{CA6B3441-16E7-4B26-9E95-3E41F8E03906}"/>
    <cellStyle name="Normal 4 4" xfId="52" xr:uid="{DAFBD62D-4278-4E18-8125-C1DDB681FA66}"/>
    <cellStyle name="Normal 4 4 2" xfId="78" xr:uid="{A3BA7E62-5453-4D52-A928-A2BE7E23B6BC}"/>
    <cellStyle name="Normal 4 5" xfId="55" xr:uid="{EA7EE03D-F574-4895-BF2A-AABF6658405C}"/>
    <cellStyle name="Normal 4 6" xfId="58" xr:uid="{EF4A7B08-D5F2-4A2D-8D4C-F49FCB5B47A5}"/>
    <cellStyle name="Normal 4 7" xfId="85" xr:uid="{2335FF16-C74B-4209-8501-87739FDC7D96}"/>
    <cellStyle name="Normal 5" xfId="20" xr:uid="{00000000-0005-0000-0000-000015000000}"/>
    <cellStyle name="Normal 6" xfId="31" xr:uid="{82C86975-60F8-4A5F-BD7B-A6666E9CCD78}"/>
    <cellStyle name="Normal 7" xfId="39" xr:uid="{2200ACEC-F5D7-4CF9-AF3D-64D5021253B7}"/>
    <cellStyle name="Normal 8" xfId="50" xr:uid="{9F08DB67-FCD1-4DD1-8482-6DEF8E13292B}"/>
    <cellStyle name="Normal 9" xfId="49" xr:uid="{F947335F-AF43-47D2-A72F-AED854514DFB}"/>
    <cellStyle name="Normal_AppendixF1" xfId="21" xr:uid="{00000000-0005-0000-0000-000016000000}"/>
    <cellStyle name="Normal_distgn2k" xfId="22" xr:uid="{00000000-0005-0000-0000-000017000000}"/>
    <cellStyle name="Normal_gdp ucla" xfId="23" xr:uid="{00000000-0005-0000-0000-000018000000}"/>
    <cellStyle name="Percent [2]" xfId="24" xr:uid="{00000000-0005-0000-0000-000019000000}"/>
    <cellStyle name="Percent 10" xfId="69" xr:uid="{8004C44B-CA4B-4E7D-A4BC-6C623D774160}"/>
    <cellStyle name="Percent 11" xfId="70" xr:uid="{0F6438FE-C14E-40C2-9A51-3CB6CC023C72}"/>
    <cellStyle name="Percent 12" xfId="71" xr:uid="{2941110D-749B-49B5-BB3E-735F5E87CCD1}"/>
    <cellStyle name="Percent 13" xfId="72" xr:uid="{308B3785-57E7-48B8-8AEA-0F08BC0E9DF2}"/>
    <cellStyle name="Percent 14" xfId="73" xr:uid="{287CD42C-0247-4A91-A00B-2B77A493C85E}"/>
    <cellStyle name="Percent 15" xfId="74" xr:uid="{F61AF921-414B-40FE-A744-2AF50DA483F8}"/>
    <cellStyle name="Percent 2" xfId="46" xr:uid="{39B5F45F-13BD-4289-9721-48E4BF62FECC}"/>
    <cellStyle name="Percent 3" xfId="48" xr:uid="{127E41F1-D5BA-4510-BF55-858CF3B3F1A5}"/>
    <cellStyle name="Percent 4" xfId="41" xr:uid="{73D2DFCF-27C0-4D54-8C91-D624EB0A00C5}"/>
    <cellStyle name="Percent 5" xfId="47" xr:uid="{DF8A4C30-0AED-483E-A326-C00EAF53BD66}"/>
    <cellStyle name="Percent 6" xfId="38" xr:uid="{9E4B7710-5CB6-4A91-BF6A-B23D30B9E503}"/>
    <cellStyle name="Percent 7" xfId="66" xr:uid="{5F9D8252-812C-4C0E-8300-726BC094971F}"/>
    <cellStyle name="Percent 8" xfId="67" xr:uid="{5BA84954-F997-4538-A81F-D685AA7CF1EE}"/>
    <cellStyle name="Percent 9" xfId="68" xr:uid="{A391C69F-D3B6-4DEF-997C-BFDAFEB35F5F}"/>
    <cellStyle name="Total" xfId="25" builtinId="25" customBuiltin="1"/>
    <cellStyle name="Unprot" xfId="26" xr:uid="{00000000-0005-0000-0000-00001B000000}"/>
    <cellStyle name="Unprot 2" xfId="40" xr:uid="{114247DD-BFC4-4E38-A0B7-6DE91C99DE0D}"/>
    <cellStyle name="Unprot$" xfId="27" xr:uid="{00000000-0005-0000-0000-00001C000000}"/>
    <cellStyle name="Unprotect" xfId="28" xr:uid="{00000000-0005-0000-0000-00001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GORIN\ER%202011\Forms%20and%20Instructions\Demand_Forecast_Form-draftwe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_Forecasts/Forms%20and%20Instructions/WORKING_FINAL_2017_Electricity_Demand_Forecast_Form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Nick\Desktop\LSEID_RA2022_Forecas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caenergy.sharepoint.com/CED%202019/Forms%20and%20Instructions/Excel%20Templates/IOU%20Demand%20Forecast%20For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POU - Form 3.4"/>
      <sheetName val="Demand Forecast - Form 4"/>
      <sheetName val="EE Forecast - Form 6"/>
      <sheetName val="DA - Form 7.1"/>
      <sheetName val="CCA - 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row r="4">
          <cell r="B4" t="str">
            <v>Company Name</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7a"/>
      <sheetName val="Form 1.7b"/>
      <sheetName val="Form 1.7c"/>
      <sheetName val="Form 1.8"/>
      <sheetName val="Form 2.1"/>
      <sheetName val="Form 2.2"/>
      <sheetName val="Form 2.3"/>
      <sheetName val="Form 3.2"/>
      <sheetName val="Form 4"/>
      <sheetName val="Form 6"/>
      <sheetName val="Form 8.1a (IOU)"/>
      <sheetName val="Form 8.1b (Bundled)"/>
      <sheetName val="Form 8.1b (Direct Acces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6.bin"/><Relationship Id="rId5" Type="http://schemas.openxmlformats.org/officeDocument/2006/relationships/hyperlink" Target="mailto:ericmichael.goss@ladwp.com" TargetMode="Externa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5" Type="http://schemas.openxmlformats.org/officeDocument/2006/relationships/printerSettings" Target="../printerSettings/printerSettings16.bin"/><Relationship Id="rId4" Type="http://schemas.openxmlformats.org/officeDocument/2006/relationships/printerSettings" Target="../printerSettings/printerSettings1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5" Type="http://schemas.openxmlformats.org/officeDocument/2006/relationships/printerSettings" Target="../printerSettings/printerSettings22.bin"/><Relationship Id="rId4" Type="http://schemas.openxmlformats.org/officeDocument/2006/relationships/printerSettings" Target="../printerSettings/printerSettings21.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5" Type="http://schemas.openxmlformats.org/officeDocument/2006/relationships/printerSettings" Target="../printerSettings/printerSettings27.bin"/><Relationship Id="rId4" Type="http://schemas.openxmlformats.org/officeDocument/2006/relationships/printerSettings" Target="../printerSettings/printerSettings2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5" Type="http://schemas.openxmlformats.org/officeDocument/2006/relationships/printerSettings" Target="../printerSettings/printerSettings32.bin"/><Relationship Id="rId4" Type="http://schemas.openxmlformats.org/officeDocument/2006/relationships/printerSettings" Target="../printerSettings/printerSettings31.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5" Type="http://schemas.openxmlformats.org/officeDocument/2006/relationships/printerSettings" Target="../printerSettings/printerSettings37.bin"/><Relationship Id="rId4" Type="http://schemas.openxmlformats.org/officeDocument/2006/relationships/printerSettings" Target="../printerSettings/printerSettings3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A281B-7F2E-40BF-B8E1-8BC6C1B17FC6}">
  <sheetPr codeName="Sheet1">
    <pageSetUpPr fitToPage="1"/>
  </sheetPr>
  <dimension ref="A1:B24"/>
  <sheetViews>
    <sheetView topLeftCell="A13" zoomScale="70" zoomScaleNormal="70" workbookViewId="0">
      <selection activeCell="S43" sqref="S43"/>
    </sheetView>
  </sheetViews>
  <sheetFormatPr defaultColWidth="8.7109375" defaultRowHeight="10.199999999999999" x14ac:dyDescent="0.2"/>
  <cols>
    <col min="1" max="1" width="56.140625" style="39" bestFit="1" customWidth="1"/>
    <col min="2" max="2" width="63.7109375" style="39" customWidth="1"/>
    <col min="3" max="16384" width="8.7109375" style="39"/>
  </cols>
  <sheetData>
    <row r="1" spans="1:2" s="58" customFormat="1" ht="21" x14ac:dyDescent="0.35">
      <c r="A1" s="155" t="s">
        <v>0</v>
      </c>
      <c r="B1" s="156"/>
    </row>
    <row r="2" spans="1:2" ht="17.399999999999999" x14ac:dyDescent="0.2">
      <c r="A2" s="157"/>
      <c r="B2" s="154"/>
    </row>
    <row r="3" spans="1:2" ht="17.399999999999999" x14ac:dyDescent="0.2">
      <c r="A3" s="157" t="s">
        <v>1</v>
      </c>
      <c r="B3" s="154"/>
    </row>
    <row r="4" spans="1:2" ht="17.399999999999999" x14ac:dyDescent="0.2">
      <c r="A4" s="157" t="s">
        <v>2</v>
      </c>
      <c r="B4" s="158"/>
    </row>
    <row r="5" spans="1:2" ht="17.399999999999999" x14ac:dyDescent="0.2">
      <c r="A5" s="157" t="s">
        <v>3</v>
      </c>
      <c r="B5" s="158"/>
    </row>
    <row r="6" spans="1:2" ht="17.399999999999999" x14ac:dyDescent="0.2">
      <c r="A6" s="96"/>
      <c r="B6" s="90"/>
    </row>
    <row r="7" spans="1:2" ht="185.25" customHeight="1" x14ac:dyDescent="0.2">
      <c r="A7" s="153" t="s">
        <v>4</v>
      </c>
      <c r="B7" s="154"/>
    </row>
    <row r="8" spans="1:2" ht="18.75" customHeight="1" x14ac:dyDescent="0.2">
      <c r="A8" s="95"/>
      <c r="B8" s="90"/>
    </row>
    <row r="9" spans="1:2" ht="15.6" x14ac:dyDescent="0.2">
      <c r="A9" s="97" t="s">
        <v>5</v>
      </c>
      <c r="B9" s="90"/>
    </row>
    <row r="10" spans="1:2" ht="84" customHeight="1" x14ac:dyDescent="0.2">
      <c r="A10" s="153" t="s">
        <v>6</v>
      </c>
      <c r="B10" s="154"/>
    </row>
    <row r="11" spans="1:2" ht="16.5" customHeight="1" x14ac:dyDescent="0.2">
      <c r="A11" s="95"/>
      <c r="B11" s="90"/>
    </row>
    <row r="12" spans="1:2" ht="17.25" customHeight="1" x14ac:dyDescent="0.2">
      <c r="A12" s="159" t="s">
        <v>7</v>
      </c>
      <c r="B12" s="160"/>
    </row>
    <row r="13" spans="1:2" ht="127.5" customHeight="1" x14ac:dyDescent="0.2">
      <c r="A13" s="161" t="s">
        <v>8</v>
      </c>
      <c r="B13" s="154"/>
    </row>
    <row r="14" spans="1:2" ht="17.25" customHeight="1" x14ac:dyDescent="0.2">
      <c r="A14" s="95"/>
      <c r="B14" s="90"/>
    </row>
    <row r="15" spans="1:2" ht="15.6" x14ac:dyDescent="0.2">
      <c r="A15" s="97" t="s">
        <v>9</v>
      </c>
      <c r="B15" s="90"/>
    </row>
    <row r="16" spans="1:2" ht="46.5" customHeight="1" x14ac:dyDescent="0.2">
      <c r="A16" s="162" t="s">
        <v>10</v>
      </c>
      <c r="B16" s="163"/>
    </row>
    <row r="17" spans="1:2" ht="15.75" customHeight="1" x14ac:dyDescent="0.2">
      <c r="A17" s="98"/>
      <c r="B17" s="99"/>
    </row>
    <row r="18" spans="1:2" ht="24.75" customHeight="1" x14ac:dyDescent="0.2">
      <c r="A18" s="59" t="s">
        <v>11</v>
      </c>
      <c r="B18" s="90"/>
    </row>
    <row r="19" spans="1:2" s="62" customFormat="1" ht="23.25" customHeight="1" x14ac:dyDescent="0.2">
      <c r="A19" s="60" t="s">
        <v>12</v>
      </c>
      <c r="B19" s="61">
        <v>45824</v>
      </c>
    </row>
    <row r="20" spans="1:2" s="63" customFormat="1" ht="23.25" customHeight="1" x14ac:dyDescent="0.2">
      <c r="A20" s="60" t="s">
        <v>13</v>
      </c>
      <c r="B20" s="61">
        <v>45852</v>
      </c>
    </row>
    <row r="21" spans="1:2" ht="33.75" customHeight="1" x14ac:dyDescent="0.25">
      <c r="A21" s="164" t="s">
        <v>14</v>
      </c>
      <c r="B21" s="165"/>
    </row>
    <row r="24" spans="1:2" x14ac:dyDescent="0.2">
      <c r="A24" s="143"/>
      <c r="B24" s="143"/>
    </row>
  </sheetData>
  <mergeCells count="11">
    <mergeCell ref="A10:B10"/>
    <mergeCell ref="A12:B12"/>
    <mergeCell ref="A13:B13"/>
    <mergeCell ref="A16:B16"/>
    <mergeCell ref="A21:B21"/>
    <mergeCell ref="A7:B7"/>
    <mergeCell ref="A1:B1"/>
    <mergeCell ref="A2:B2"/>
    <mergeCell ref="A3:B3"/>
    <mergeCell ref="A4:B4"/>
    <mergeCell ref="A5:B5"/>
  </mergeCells>
  <printOptions horizontalCentered="1"/>
  <pageMargins left="0.25" right="0.75" top="0.5" bottom="0.5" header="0.5" footer="0.5"/>
  <pageSetup scale="69" orientation="portrait" r:id="rId1"/>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364BA-68EA-4F5C-81A1-5E0384394AD1}">
  <sheetPr codeName="Sheet10">
    <pageSetUpPr fitToPage="1"/>
  </sheetPr>
  <dimension ref="B1:W99"/>
  <sheetViews>
    <sheetView tabSelected="1" zoomScale="55" zoomScaleNormal="55" workbookViewId="0">
      <selection activeCell="K27" sqref="K27"/>
    </sheetView>
  </sheetViews>
  <sheetFormatPr defaultColWidth="9.28515625" defaultRowHeight="16.5" customHeight="1" x14ac:dyDescent="0.3"/>
  <cols>
    <col min="1" max="1" width="5" style="64" customWidth="1"/>
    <col min="2" max="2" width="30.140625" style="67" customWidth="1"/>
    <col min="3" max="3" width="23.42578125" style="67" customWidth="1"/>
    <col min="4" max="4" width="15.42578125" style="64" customWidth="1"/>
    <col min="5" max="9" width="15.7109375" style="64" customWidth="1"/>
    <col min="10" max="10" width="17.7109375" style="64" customWidth="1"/>
    <col min="11" max="13" width="15.7109375" style="64" customWidth="1"/>
    <col min="14" max="14" width="17" style="64" customWidth="1"/>
    <col min="15" max="19" width="15.7109375" style="64" customWidth="1"/>
    <col min="20" max="16384" width="9.28515625" style="64"/>
  </cols>
  <sheetData>
    <row r="1" spans="2:19" ht="16.5" customHeight="1" x14ac:dyDescent="0.3">
      <c r="B1" s="190" t="s">
        <v>90</v>
      </c>
      <c r="C1" s="190"/>
      <c r="D1" s="190"/>
      <c r="E1" s="190"/>
      <c r="F1" s="190"/>
      <c r="G1" s="190"/>
      <c r="H1" s="190"/>
      <c r="I1" s="190"/>
      <c r="J1" s="190"/>
      <c r="K1" s="190"/>
      <c r="L1" s="190"/>
      <c r="M1" s="190"/>
      <c r="N1" s="190"/>
      <c r="O1" s="190"/>
      <c r="P1" s="190"/>
      <c r="Q1" s="190"/>
      <c r="R1" s="190"/>
      <c r="S1" s="190"/>
    </row>
    <row r="2" spans="2:19" ht="16.5" customHeight="1" x14ac:dyDescent="0.3">
      <c r="B2" s="191" t="str">
        <f>'FormsList&amp;FilerInfo'!B2</f>
        <v>Los Angeles Department of Water and Power</v>
      </c>
      <c r="C2" s="191"/>
      <c r="D2" s="191"/>
      <c r="E2" s="191"/>
      <c r="F2" s="191"/>
      <c r="G2" s="191"/>
      <c r="H2" s="191"/>
      <c r="I2" s="191"/>
      <c r="J2" s="191"/>
      <c r="K2" s="191"/>
      <c r="L2" s="191"/>
      <c r="M2" s="191"/>
      <c r="N2" s="191"/>
      <c r="O2" s="191"/>
      <c r="P2" s="191"/>
      <c r="Q2" s="191"/>
      <c r="R2" s="191"/>
      <c r="S2" s="191"/>
    </row>
    <row r="3" spans="2:19" ht="16.5" customHeight="1" x14ac:dyDescent="0.3">
      <c r="B3" s="65"/>
      <c r="C3" s="65"/>
      <c r="D3" s="65"/>
      <c r="E3" s="65"/>
      <c r="F3" s="65"/>
      <c r="G3" s="65"/>
      <c r="H3" s="65"/>
      <c r="I3" s="65"/>
      <c r="J3" s="65"/>
      <c r="K3" s="66"/>
    </row>
    <row r="4" spans="2:19" ht="16.5" customHeight="1" x14ac:dyDescent="0.3">
      <c r="B4" s="192" t="s">
        <v>91</v>
      </c>
      <c r="C4" s="192"/>
      <c r="D4" s="192"/>
      <c r="E4" s="192"/>
      <c r="F4" s="192"/>
      <c r="G4" s="192"/>
      <c r="H4" s="192"/>
      <c r="I4" s="192"/>
      <c r="J4" s="192"/>
      <c r="K4" s="192"/>
      <c r="L4" s="192"/>
      <c r="M4" s="192"/>
      <c r="N4" s="192"/>
      <c r="O4" s="192"/>
      <c r="P4" s="192"/>
      <c r="Q4" s="192"/>
      <c r="R4" s="192"/>
      <c r="S4" s="192"/>
    </row>
    <row r="6" spans="2:19" ht="33.75" customHeight="1" x14ac:dyDescent="0.3">
      <c r="D6" s="68"/>
      <c r="E6" s="193" t="s">
        <v>92</v>
      </c>
      <c r="F6" s="194"/>
      <c r="G6" s="194"/>
      <c r="H6" s="194"/>
      <c r="I6" s="195"/>
      <c r="J6" s="196" t="s">
        <v>118</v>
      </c>
      <c r="K6" s="196"/>
      <c r="L6" s="196"/>
      <c r="M6" s="196"/>
      <c r="N6" s="196"/>
      <c r="O6" s="196" t="s">
        <v>115</v>
      </c>
      <c r="P6" s="196"/>
      <c r="Q6" s="196"/>
      <c r="R6" s="196"/>
      <c r="S6" s="196"/>
    </row>
    <row r="7" spans="2:19" ht="16.5" customHeight="1" x14ac:dyDescent="0.3">
      <c r="B7" s="69" t="s">
        <v>93</v>
      </c>
      <c r="C7" s="70" t="s">
        <v>94</v>
      </c>
      <c r="D7" s="71" t="s">
        <v>95</v>
      </c>
      <c r="E7" s="72" t="s">
        <v>80</v>
      </c>
      <c r="F7" s="73" t="s">
        <v>81</v>
      </c>
      <c r="G7" s="73" t="s">
        <v>82</v>
      </c>
      <c r="H7" s="73" t="s">
        <v>96</v>
      </c>
      <c r="I7" s="73" t="s">
        <v>41</v>
      </c>
      <c r="J7" s="73" t="s">
        <v>80</v>
      </c>
      <c r="K7" s="73" t="s">
        <v>81</v>
      </c>
      <c r="L7" s="73" t="s">
        <v>82</v>
      </c>
      <c r="M7" s="73" t="s">
        <v>119</v>
      </c>
      <c r="N7" s="73" t="s">
        <v>41</v>
      </c>
      <c r="O7" s="73" t="s">
        <v>80</v>
      </c>
      <c r="P7" s="73" t="s">
        <v>81</v>
      </c>
      <c r="Q7" s="73" t="s">
        <v>82</v>
      </c>
      <c r="R7" s="73" t="s">
        <v>96</v>
      </c>
      <c r="S7" s="73" t="s">
        <v>41</v>
      </c>
    </row>
    <row r="8" spans="2:19" ht="16.5" customHeight="1" x14ac:dyDescent="0.3">
      <c r="B8" s="74"/>
      <c r="C8" s="74" t="s">
        <v>97</v>
      </c>
      <c r="D8" s="75">
        <v>2025</v>
      </c>
      <c r="E8" s="129">
        <v>8063</v>
      </c>
      <c r="F8" s="129">
        <v>84</v>
      </c>
      <c r="G8" s="129">
        <v>7</v>
      </c>
      <c r="H8" s="129">
        <v>15</v>
      </c>
      <c r="I8" s="129">
        <v>8168</v>
      </c>
      <c r="J8" s="133">
        <v>100206.16898130742</v>
      </c>
      <c r="K8" s="133">
        <v>17158.742173565988</v>
      </c>
      <c r="L8" s="133">
        <v>8617.908369075245</v>
      </c>
      <c r="M8" s="133">
        <v>2327.180476051326</v>
      </c>
      <c r="N8" s="133">
        <v>128310</v>
      </c>
      <c r="O8" s="131">
        <v>-17.86660215101395</v>
      </c>
      <c r="P8" s="131">
        <v>-3.059850547369841</v>
      </c>
      <c r="Q8" s="131">
        <v>-1.5370572251348023</v>
      </c>
      <c r="R8" s="131">
        <v>-0.41493261464743236</v>
      </c>
      <c r="S8" s="132">
        <v>-22.878442538166041</v>
      </c>
    </row>
    <row r="9" spans="2:19" ht="16.5" customHeight="1" x14ac:dyDescent="0.3">
      <c r="B9" s="74"/>
      <c r="C9" s="74" t="s">
        <v>97</v>
      </c>
      <c r="D9" s="75">
        <v>2026</v>
      </c>
      <c r="E9" s="129">
        <v>16427</v>
      </c>
      <c r="F9" s="129">
        <v>171</v>
      </c>
      <c r="G9" s="129">
        <v>14</v>
      </c>
      <c r="H9" s="129">
        <v>30</v>
      </c>
      <c r="I9" s="129">
        <v>16641</v>
      </c>
      <c r="J9" s="133">
        <v>194653.32952138758</v>
      </c>
      <c r="K9" s="133">
        <v>33734.799634985218</v>
      </c>
      <c r="L9" s="133">
        <v>17144.256667217909</v>
      </c>
      <c r="M9" s="133">
        <v>4520.6141764092426</v>
      </c>
      <c r="N9" s="133">
        <v>250053</v>
      </c>
      <c r="O9" s="131">
        <v>-34.677205201870748</v>
      </c>
      <c r="P9" s="131">
        <v>-6.0097752964346256</v>
      </c>
      <c r="Q9" s="131">
        <v>-3.0541928040922599</v>
      </c>
      <c r="R9" s="131">
        <v>-0.80534078620322314</v>
      </c>
      <c r="S9" s="132">
        <v>-44.546514088600844</v>
      </c>
    </row>
    <row r="10" spans="2:19" ht="16.5" customHeight="1" x14ac:dyDescent="0.3">
      <c r="B10" s="74"/>
      <c r="C10" s="74" t="s">
        <v>97</v>
      </c>
      <c r="D10" s="75">
        <v>2027</v>
      </c>
      <c r="E10" s="129">
        <v>24791</v>
      </c>
      <c r="F10" s="129">
        <v>257</v>
      </c>
      <c r="G10" s="129">
        <v>20</v>
      </c>
      <c r="H10" s="129">
        <v>46</v>
      </c>
      <c r="I10" s="129">
        <v>25115</v>
      </c>
      <c r="J10" s="133">
        <v>288974.81452685688</v>
      </c>
      <c r="K10" s="133">
        <v>50285.39708416551</v>
      </c>
      <c r="L10" s="133">
        <v>25655.659191304061</v>
      </c>
      <c r="M10" s="133">
        <v>6711.1291976734719</v>
      </c>
      <c r="N10" s="133">
        <v>371627</v>
      </c>
      <c r="O10" s="131">
        <v>-51.487808252727575</v>
      </c>
      <c r="P10" s="131">
        <v>-8.959700045499396</v>
      </c>
      <c r="Q10" s="131">
        <v>-4.5713283830497176</v>
      </c>
      <c r="R10" s="131">
        <v>-1.195748957759013</v>
      </c>
      <c r="S10" s="132">
        <v>-66.214585639035732</v>
      </c>
    </row>
    <row r="11" spans="2:19" ht="16.5" customHeight="1" x14ac:dyDescent="0.3">
      <c r="B11" s="74"/>
      <c r="C11" s="74" t="s">
        <v>97</v>
      </c>
      <c r="D11" s="75">
        <v>2028</v>
      </c>
      <c r="E11" s="129">
        <v>33156</v>
      </c>
      <c r="F11" s="129">
        <v>344</v>
      </c>
      <c r="G11" s="129">
        <v>27</v>
      </c>
      <c r="H11" s="129">
        <v>61</v>
      </c>
      <c r="I11" s="129">
        <v>33588</v>
      </c>
      <c r="J11" s="133">
        <v>383296.0903805932</v>
      </c>
      <c r="K11" s="133">
        <v>66836.088832009671</v>
      </c>
      <c r="L11" s="133">
        <v>34167.181425783172</v>
      </c>
      <c r="M11" s="133">
        <v>8901.6393616137066</v>
      </c>
      <c r="N11" s="133">
        <v>493201</v>
      </c>
      <c r="O11" s="131">
        <v>-68.298411303584345</v>
      </c>
      <c r="P11" s="131">
        <v>-11.909624794564152</v>
      </c>
      <c r="Q11" s="131">
        <v>-6.0884639620071752</v>
      </c>
      <c r="R11" s="131">
        <v>-1.5861571293148038</v>
      </c>
      <c r="S11" s="132">
        <v>-87.882657189470507</v>
      </c>
    </row>
    <row r="12" spans="2:19" ht="16.5" customHeight="1" x14ac:dyDescent="0.3">
      <c r="B12" s="74"/>
      <c r="C12" s="74" t="s">
        <v>97</v>
      </c>
      <c r="D12" s="75">
        <v>2029</v>
      </c>
      <c r="E12" s="129">
        <v>41520</v>
      </c>
      <c r="F12" s="129">
        <v>431</v>
      </c>
      <c r="G12" s="129">
        <v>34</v>
      </c>
      <c r="H12" s="129">
        <v>76</v>
      </c>
      <c r="I12" s="129">
        <v>42062</v>
      </c>
      <c r="J12" s="133">
        <v>477617.94895269815</v>
      </c>
      <c r="K12" s="133">
        <v>83387.003785335459</v>
      </c>
      <c r="L12" s="133">
        <v>42678.884203405352</v>
      </c>
      <c r="M12" s="133">
        <v>11092.163058561186</v>
      </c>
      <c r="N12" s="133">
        <v>614776</v>
      </c>
      <c r="O12" s="131">
        <v>-85.109014354441172</v>
      </c>
      <c r="P12" s="131">
        <v>-14.85954954362893</v>
      </c>
      <c r="Q12" s="131">
        <v>-7.6055995409646329</v>
      </c>
      <c r="R12" s="131">
        <v>-1.9765653008705946</v>
      </c>
      <c r="S12" s="132">
        <v>-109.55072873990534</v>
      </c>
    </row>
    <row r="13" spans="2:19" ht="16.5" customHeight="1" x14ac:dyDescent="0.3">
      <c r="B13" s="74"/>
      <c r="C13" s="74" t="s">
        <v>97</v>
      </c>
      <c r="D13" s="75">
        <v>2030</v>
      </c>
      <c r="E13" s="129">
        <v>49884</v>
      </c>
      <c r="F13" s="129">
        <v>518</v>
      </c>
      <c r="G13" s="129">
        <v>41</v>
      </c>
      <c r="H13" s="129">
        <v>92</v>
      </c>
      <c r="I13" s="129">
        <v>50535</v>
      </c>
      <c r="J13" s="133">
        <v>572065.32759102457</v>
      </c>
      <c r="K13" s="133">
        <v>99962.476983127475</v>
      </c>
      <c r="L13" s="133">
        <v>51204.593601831468</v>
      </c>
      <c r="M13" s="133">
        <v>13285.601824016245</v>
      </c>
      <c r="N13" s="133">
        <v>736518</v>
      </c>
      <c r="O13" s="131">
        <v>-101.91961740529797</v>
      </c>
      <c r="P13" s="131">
        <v>-17.809474292693707</v>
      </c>
      <c r="Q13" s="131">
        <v>-9.1227351199220905</v>
      </c>
      <c r="R13" s="131">
        <v>-2.3669734724263845</v>
      </c>
      <c r="S13" s="132">
        <v>-131.21880029034017</v>
      </c>
    </row>
    <row r="14" spans="2:19" ht="16.5" customHeight="1" x14ac:dyDescent="0.3">
      <c r="B14" s="74"/>
      <c r="C14" s="74" t="s">
        <v>97</v>
      </c>
      <c r="D14" s="75">
        <v>2031</v>
      </c>
      <c r="E14" s="129">
        <v>58249</v>
      </c>
      <c r="F14" s="129">
        <v>605</v>
      </c>
      <c r="G14" s="129">
        <v>48</v>
      </c>
      <c r="H14" s="129">
        <v>107</v>
      </c>
      <c r="I14" s="129">
        <v>59009</v>
      </c>
      <c r="J14" s="133">
        <v>666386.41302429838</v>
      </c>
      <c r="K14" s="133">
        <v>116513.2545844093</v>
      </c>
      <c r="L14" s="133">
        <v>59716.224825646321</v>
      </c>
      <c r="M14" s="133">
        <v>15476.107565646082</v>
      </c>
      <c r="N14" s="133">
        <v>858092</v>
      </c>
      <c r="O14" s="131">
        <v>-118.73022045615477</v>
      </c>
      <c r="P14" s="131">
        <v>-20.759399041758478</v>
      </c>
      <c r="Q14" s="131">
        <v>-10.639870698879548</v>
      </c>
      <c r="R14" s="131">
        <v>-2.7573816439821761</v>
      </c>
      <c r="S14" s="132">
        <v>-152.886871840775</v>
      </c>
    </row>
    <row r="15" spans="2:19" ht="16.5" customHeight="1" x14ac:dyDescent="0.3">
      <c r="B15" s="74"/>
      <c r="C15" s="74" t="s">
        <v>97</v>
      </c>
      <c r="D15" s="75">
        <v>2032</v>
      </c>
      <c r="E15" s="129">
        <v>66613</v>
      </c>
      <c r="F15" s="129">
        <v>692</v>
      </c>
      <c r="G15" s="129">
        <v>55</v>
      </c>
      <c r="H15" s="129">
        <v>123</v>
      </c>
      <c r="I15" s="129">
        <v>67482</v>
      </c>
      <c r="J15" s="133">
        <v>760708.13360894984</v>
      </c>
      <c r="K15" s="133">
        <v>133064.23175109702</v>
      </c>
      <c r="L15" s="133">
        <v>68228.006581969734</v>
      </c>
      <c r="M15" s="133">
        <v>17666.628057983391</v>
      </c>
      <c r="N15" s="133">
        <v>979667</v>
      </c>
      <c r="O15" s="131">
        <v>-135.54082350701162</v>
      </c>
      <c r="P15" s="131">
        <v>-23.709323790823255</v>
      </c>
      <c r="Q15" s="131">
        <v>-12.157006277837006</v>
      </c>
      <c r="R15" s="131">
        <v>-3.1477898155379669</v>
      </c>
      <c r="S15" s="132">
        <v>-174.55494339120983</v>
      </c>
    </row>
    <row r="16" spans="2:19" ht="16.5" customHeight="1" x14ac:dyDescent="0.3">
      <c r="B16" s="74"/>
      <c r="C16" s="74" t="s">
        <v>97</v>
      </c>
      <c r="D16" s="75">
        <v>2033</v>
      </c>
      <c r="E16" s="129">
        <v>74978</v>
      </c>
      <c r="F16" s="129">
        <v>778</v>
      </c>
      <c r="G16" s="129">
        <v>62</v>
      </c>
      <c r="H16" s="129">
        <v>138</v>
      </c>
      <c r="I16" s="129">
        <v>75956</v>
      </c>
      <c r="J16" s="133">
        <v>854773.45209589857</v>
      </c>
      <c r="K16" s="133">
        <v>149566.0802810968</v>
      </c>
      <c r="L16" s="133">
        <v>76712.273735574214</v>
      </c>
      <c r="M16" s="133">
        <v>19851.1938874306</v>
      </c>
      <c r="N16" s="133">
        <v>1100903</v>
      </c>
      <c r="O16" s="131">
        <v>-152.35142655786842</v>
      </c>
      <c r="P16" s="131">
        <v>-26.659248539888026</v>
      </c>
      <c r="Q16" s="131">
        <v>-13.674141856794463</v>
      </c>
      <c r="R16" s="131">
        <v>-3.5381979870937568</v>
      </c>
      <c r="S16" s="132">
        <v>-196.22301494164466</v>
      </c>
    </row>
    <row r="17" spans="2:19" ht="16.5" customHeight="1" x14ac:dyDescent="0.3">
      <c r="B17" s="74"/>
      <c r="C17" s="74" t="s">
        <v>97</v>
      </c>
      <c r="D17" s="75">
        <v>2034</v>
      </c>
      <c r="E17" s="129">
        <v>83342</v>
      </c>
      <c r="F17" s="129">
        <v>865</v>
      </c>
      <c r="G17" s="129">
        <v>69</v>
      </c>
      <c r="H17" s="129">
        <v>153</v>
      </c>
      <c r="I17" s="129">
        <v>84429</v>
      </c>
      <c r="J17" s="133">
        <v>949476.95912650274</v>
      </c>
      <c r="K17" s="133">
        <v>166190.31958776095</v>
      </c>
      <c r="L17" s="133">
        <v>85265.140326474473</v>
      </c>
      <c r="M17" s="133">
        <v>22050.580959261715</v>
      </c>
      <c r="N17" s="133">
        <v>1222983</v>
      </c>
      <c r="O17" s="131">
        <v>-169.16202960872516</v>
      </c>
      <c r="P17" s="131">
        <v>-29.609173288952796</v>
      </c>
      <c r="Q17" s="131">
        <v>-15.191277435751914</v>
      </c>
      <c r="R17" s="131">
        <v>-3.9286061586495467</v>
      </c>
      <c r="S17" s="132">
        <v>-217.89108649207944</v>
      </c>
    </row>
    <row r="18" spans="2:19" ht="16.5" customHeight="1" x14ac:dyDescent="0.3">
      <c r="B18" s="74"/>
      <c r="C18" s="74" t="s">
        <v>97</v>
      </c>
      <c r="D18" s="75">
        <v>2035</v>
      </c>
      <c r="E18" s="129">
        <v>91706</v>
      </c>
      <c r="F18" s="129">
        <v>952</v>
      </c>
      <c r="G18" s="129">
        <v>75</v>
      </c>
      <c r="H18" s="129">
        <v>169</v>
      </c>
      <c r="I18" s="129">
        <v>92903</v>
      </c>
      <c r="J18" s="133">
        <v>1043797.8121750935</v>
      </c>
      <c r="K18" s="133">
        <v>182741.20196257159</v>
      </c>
      <c r="L18" s="133">
        <v>93776.904558327718</v>
      </c>
      <c r="M18" s="133">
        <v>24241.081304007275</v>
      </c>
      <c r="N18" s="133">
        <v>1344557</v>
      </c>
      <c r="O18" s="131">
        <v>-185.97263265958202</v>
      </c>
      <c r="P18" s="131">
        <v>-32.559098038017574</v>
      </c>
      <c r="Q18" s="131">
        <v>-16.708413014709379</v>
      </c>
      <c r="R18" s="131">
        <v>-4.3190143302053379</v>
      </c>
      <c r="S18" s="132">
        <v>-239.55915804251433</v>
      </c>
    </row>
    <row r="19" spans="2:19" ht="16.5" customHeight="1" x14ac:dyDescent="0.3">
      <c r="B19" s="74"/>
      <c r="C19" s="74" t="s">
        <v>97</v>
      </c>
      <c r="D19" s="75">
        <v>2036</v>
      </c>
      <c r="E19" s="129">
        <v>100071</v>
      </c>
      <c r="F19" s="129">
        <v>1039</v>
      </c>
      <c r="G19" s="129">
        <v>82</v>
      </c>
      <c r="H19" s="129">
        <v>184</v>
      </c>
      <c r="I19" s="129">
        <v>101376</v>
      </c>
      <c r="J19" s="133">
        <v>1138118.5877104688</v>
      </c>
      <c r="K19" s="133">
        <v>199292.11928518099</v>
      </c>
      <c r="L19" s="133">
        <v>102288.71315575865</v>
      </c>
      <c r="M19" s="133">
        <v>26431.579848591806</v>
      </c>
      <c r="N19" s="133">
        <v>1466131</v>
      </c>
      <c r="O19" s="131">
        <v>-202.78323571043882</v>
      </c>
      <c r="P19" s="131">
        <v>-35.509022787082337</v>
      </c>
      <c r="Q19" s="131">
        <v>-18.225548593666829</v>
      </c>
      <c r="R19" s="131">
        <v>-4.7094225017611269</v>
      </c>
      <c r="S19" s="132">
        <v>-261.22722959294913</v>
      </c>
    </row>
    <row r="20" spans="2:19" ht="16.5" customHeight="1" x14ac:dyDescent="0.3">
      <c r="B20" s="74"/>
      <c r="C20" s="74" t="s">
        <v>98</v>
      </c>
      <c r="D20" s="75">
        <v>2025</v>
      </c>
      <c r="E20" s="129">
        <v>958</v>
      </c>
      <c r="F20" s="129">
        <v>2</v>
      </c>
      <c r="G20" s="129">
        <v>0</v>
      </c>
      <c r="H20" s="129">
        <v>0</v>
      </c>
      <c r="I20" s="129">
        <v>961</v>
      </c>
      <c r="J20" s="133">
        <v>18.231338771624408</v>
      </c>
      <c r="K20" s="133">
        <v>0.12137590383518225</v>
      </c>
      <c r="L20" s="133">
        <v>1.0114658652931855E-2</v>
      </c>
      <c r="M20" s="133">
        <v>3.3576591224247234E-3</v>
      </c>
      <c r="N20" s="133">
        <v>18.366186993234948</v>
      </c>
      <c r="O20" s="131">
        <v>-0.37451394354199685</v>
      </c>
      <c r="P20" s="131">
        <v>-2.4933423137876386E-3</v>
      </c>
      <c r="Q20" s="131">
        <v>-2.0777852614896989E-4</v>
      </c>
      <c r="R20" s="131">
        <v>-6.897409865293186E-5</v>
      </c>
      <c r="S20" s="132">
        <v>-0.37728403848058634</v>
      </c>
    </row>
    <row r="21" spans="2:19" ht="16.5" customHeight="1" x14ac:dyDescent="0.3">
      <c r="B21" s="74"/>
      <c r="C21" s="74" t="s">
        <v>98</v>
      </c>
      <c r="D21" s="75">
        <v>2026</v>
      </c>
      <c r="E21" s="129">
        <v>1897</v>
      </c>
      <c r="F21" s="129">
        <v>5</v>
      </c>
      <c r="G21" s="129">
        <v>0</v>
      </c>
      <c r="H21" s="129">
        <v>0</v>
      </c>
      <c r="I21" s="129">
        <v>1902</v>
      </c>
      <c r="J21" s="133">
        <v>36.103934906307629</v>
      </c>
      <c r="K21" s="133">
        <v>0.24036346349288024</v>
      </c>
      <c r="L21" s="133">
        <v>2.0030288624406686E-2</v>
      </c>
      <c r="M21" s="133">
        <v>6.649248742076396E-3</v>
      </c>
      <c r="N21" s="133">
        <v>36.370977907166996</v>
      </c>
      <c r="O21" s="131">
        <v>-1.0383218748732679</v>
      </c>
      <c r="P21" s="131">
        <v>-6.9126715055470907E-3</v>
      </c>
      <c r="Q21" s="131">
        <v>-5.760559587955909E-4</v>
      </c>
      <c r="R21" s="131">
        <v>-1.9122736727417736E-4</v>
      </c>
      <c r="S21" s="132">
        <v>-1.0460018297048848</v>
      </c>
    </row>
    <row r="22" spans="2:19" ht="16.5" customHeight="1" x14ac:dyDescent="0.3">
      <c r="B22" s="74"/>
      <c r="C22" s="74" t="s">
        <v>98</v>
      </c>
      <c r="D22" s="75">
        <v>2027</v>
      </c>
      <c r="E22" s="129">
        <v>2836</v>
      </c>
      <c r="F22" s="129">
        <v>7</v>
      </c>
      <c r="G22" s="129">
        <v>1</v>
      </c>
      <c r="H22" s="129">
        <v>1</v>
      </c>
      <c r="I22" s="129">
        <v>2844</v>
      </c>
      <c r="J22" s="133">
        <v>53.976531040990864</v>
      </c>
      <c r="K22" s="133">
        <v>0.35935102315057826</v>
      </c>
      <c r="L22" s="133">
        <v>2.9945918595881523E-2</v>
      </c>
      <c r="M22" s="133">
        <v>9.9408383617280681E-3</v>
      </c>
      <c r="N22" s="133">
        <v>54.375768821099051</v>
      </c>
      <c r="O22" s="131">
        <v>-1.9958454370128091</v>
      </c>
      <c r="P22" s="131">
        <v>-1.3287424849446196E-2</v>
      </c>
      <c r="Q22" s="131">
        <v>-1.1072854041205163E-3</v>
      </c>
      <c r="R22" s="131">
        <v>-3.6757413827260725E-4</v>
      </c>
      <c r="S22" s="132">
        <v>-2.0106077214046487</v>
      </c>
    </row>
    <row r="23" spans="2:19" ht="16.5" customHeight="1" x14ac:dyDescent="0.3">
      <c r="B23" s="74"/>
      <c r="C23" s="74" t="s">
        <v>98</v>
      </c>
      <c r="D23" s="75">
        <v>2028</v>
      </c>
      <c r="E23" s="129">
        <v>3775</v>
      </c>
      <c r="F23" s="129">
        <v>9</v>
      </c>
      <c r="G23" s="129">
        <v>1</v>
      </c>
      <c r="H23" s="129">
        <v>1</v>
      </c>
      <c r="I23" s="129">
        <v>3785</v>
      </c>
      <c r="J23" s="133">
        <v>71.849127175674084</v>
      </c>
      <c r="K23" s="133">
        <v>0.47833858280827624</v>
      </c>
      <c r="L23" s="133">
        <v>3.986154856735636E-2</v>
      </c>
      <c r="M23" s="133">
        <v>1.3232427981379739E-2</v>
      </c>
      <c r="N23" s="133">
        <v>72.380559735031099</v>
      </c>
      <c r="O23" s="131">
        <v>-3.2470846299606202</v>
      </c>
      <c r="P23" s="131">
        <v>-2.1617602345484956E-2</v>
      </c>
      <c r="Q23" s="131">
        <v>-1.8014668621237464E-3</v>
      </c>
      <c r="R23" s="131">
        <v>-5.980144116482216E-4</v>
      </c>
      <c r="S23" s="132">
        <v>-3.2711017135798772</v>
      </c>
    </row>
    <row r="24" spans="2:19" ht="16.5" customHeight="1" x14ac:dyDescent="0.3">
      <c r="B24" s="74"/>
      <c r="C24" s="74" t="s">
        <v>98</v>
      </c>
      <c r="D24" s="75">
        <v>2029</v>
      </c>
      <c r="E24" s="129">
        <v>4714</v>
      </c>
      <c r="F24" s="129">
        <v>11</v>
      </c>
      <c r="G24" s="129">
        <v>1</v>
      </c>
      <c r="H24" s="129">
        <v>1</v>
      </c>
      <c r="I24" s="129">
        <v>4727</v>
      </c>
      <c r="J24" s="133">
        <v>89.721723310352886</v>
      </c>
      <c r="K24" s="133">
        <v>0.59732614246594484</v>
      </c>
      <c r="L24" s="133">
        <v>4.9777178538828737E-2</v>
      </c>
      <c r="M24" s="133">
        <v>1.6524017601030599E-2</v>
      </c>
      <c r="N24" s="133">
        <v>90.385350648958692</v>
      </c>
      <c r="O24" s="131">
        <v>-4.7920394537164652</v>
      </c>
      <c r="P24" s="131">
        <v>-3.1903203993661804E-2</v>
      </c>
      <c r="Q24" s="131">
        <v>-2.6586003328051503E-3</v>
      </c>
      <c r="R24" s="131">
        <v>-8.8254818740097693E-4</v>
      </c>
      <c r="S24" s="132">
        <v>-4.8274838062303331</v>
      </c>
    </row>
    <row r="25" spans="2:19" ht="16.5" customHeight="1" x14ac:dyDescent="0.3">
      <c r="B25" s="74"/>
      <c r="C25" s="74" t="s">
        <v>98</v>
      </c>
      <c r="D25" s="75">
        <v>2030</v>
      </c>
      <c r="E25" s="130">
        <v>5653</v>
      </c>
      <c r="F25" s="130">
        <v>13</v>
      </c>
      <c r="G25" s="130">
        <v>1</v>
      </c>
      <c r="H25" s="130">
        <v>1</v>
      </c>
      <c r="I25" s="130">
        <v>5669</v>
      </c>
      <c r="J25" s="133">
        <v>107.59431944503612</v>
      </c>
      <c r="K25" s="133">
        <v>0.71631370212364276</v>
      </c>
      <c r="L25" s="133">
        <v>5.9692808510303563E-2</v>
      </c>
      <c r="M25" s="133">
        <v>1.9815607220682274E-2</v>
      </c>
      <c r="N25" s="133">
        <v>108.39014156289075</v>
      </c>
      <c r="O25" s="131">
        <v>-6.630709908280779</v>
      </c>
      <c r="P25" s="131">
        <v>-4.4144229793979632E-2</v>
      </c>
      <c r="Q25" s="131">
        <v>-3.6786858161649691E-3</v>
      </c>
      <c r="R25" s="131">
        <v>-1.2211754655309535E-3</v>
      </c>
      <c r="S25" s="132">
        <v>-6.6797539993564543</v>
      </c>
    </row>
    <row r="26" spans="2:19" ht="16.5" customHeight="1" x14ac:dyDescent="0.3">
      <c r="B26" s="74"/>
      <c r="C26" s="74" t="s">
        <v>98</v>
      </c>
      <c r="D26" s="75">
        <v>2031</v>
      </c>
      <c r="E26" s="130">
        <v>6592</v>
      </c>
      <c r="F26" s="130">
        <v>16</v>
      </c>
      <c r="G26" s="130">
        <v>1</v>
      </c>
      <c r="H26" s="130">
        <v>1</v>
      </c>
      <c r="I26" s="130">
        <v>6610</v>
      </c>
      <c r="J26" s="133">
        <v>125.46691557971934</v>
      </c>
      <c r="K26" s="133">
        <v>0.83530126178134068</v>
      </c>
      <c r="L26" s="133">
        <v>6.960843848177839E-2</v>
      </c>
      <c r="M26" s="133">
        <v>2.3107196840333948E-2</v>
      </c>
      <c r="N26" s="133">
        <v>126.39493247682279</v>
      </c>
      <c r="O26" s="131">
        <v>-8.7630959936533639</v>
      </c>
      <c r="P26" s="131">
        <v>-5.8340679746437113E-2</v>
      </c>
      <c r="Q26" s="131">
        <v>-4.8617233122030925E-3</v>
      </c>
      <c r="R26" s="131">
        <v>-1.6138962460381147E-3</v>
      </c>
      <c r="S26" s="132">
        <v>-8.8279122929580414</v>
      </c>
    </row>
    <row r="27" spans="2:19" ht="16.5" customHeight="1" x14ac:dyDescent="0.3">
      <c r="B27" s="74"/>
      <c r="C27" s="74" t="s">
        <v>98</v>
      </c>
      <c r="D27" s="75">
        <v>2032</v>
      </c>
      <c r="E27" s="130">
        <v>7531</v>
      </c>
      <c r="F27" s="130">
        <v>18</v>
      </c>
      <c r="G27" s="130">
        <v>1</v>
      </c>
      <c r="H27" s="130">
        <v>1</v>
      </c>
      <c r="I27" s="130">
        <v>7552</v>
      </c>
      <c r="J27" s="133">
        <v>143.33951171439816</v>
      </c>
      <c r="K27" s="133">
        <v>0.95428882143900939</v>
      </c>
      <c r="L27" s="133">
        <v>7.9524068453250787E-2</v>
      </c>
      <c r="M27" s="133">
        <v>2.6398786459984804E-2</v>
      </c>
      <c r="N27" s="133">
        <v>144.39972339075041</v>
      </c>
      <c r="O27" s="131">
        <v>-11.189197709833874</v>
      </c>
      <c r="P27" s="131">
        <v>-7.4492553851031956E-2</v>
      </c>
      <c r="Q27" s="131">
        <v>-6.2077128209193297E-3</v>
      </c>
      <c r="R27" s="131">
        <v>-2.0607105289223962E-3</v>
      </c>
      <c r="S27" s="132">
        <v>-11.271958687034747</v>
      </c>
    </row>
    <row r="28" spans="2:19" ht="16.5" customHeight="1" x14ac:dyDescent="0.3">
      <c r="B28" s="74"/>
      <c r="C28" s="74" t="s">
        <v>98</v>
      </c>
      <c r="D28" s="75">
        <v>2033</v>
      </c>
      <c r="E28" s="130">
        <v>8470</v>
      </c>
      <c r="F28" s="130">
        <v>20</v>
      </c>
      <c r="G28" s="130">
        <v>2</v>
      </c>
      <c r="H28" s="130">
        <v>2</v>
      </c>
      <c r="I28" s="130">
        <v>8493</v>
      </c>
      <c r="J28" s="133">
        <v>161.21210784908141</v>
      </c>
      <c r="K28" s="133">
        <v>1.0732763810967074</v>
      </c>
      <c r="L28" s="133">
        <v>8.9439698424725614E-2</v>
      </c>
      <c r="M28" s="133">
        <v>2.9690376079636479E-2</v>
      </c>
      <c r="N28" s="133">
        <v>162.40451430468246</v>
      </c>
      <c r="O28" s="131">
        <v>-13.909015056822962</v>
      </c>
      <c r="P28" s="131">
        <v>-9.2599852107768499E-2</v>
      </c>
      <c r="Q28" s="131">
        <v>-7.7166543423140424E-3</v>
      </c>
      <c r="R28" s="131">
        <v>-2.5616183141839192E-3</v>
      </c>
      <c r="S28" s="132">
        <v>-14.011893181587229</v>
      </c>
    </row>
    <row r="29" spans="2:19" ht="16.5" customHeight="1" x14ac:dyDescent="0.3">
      <c r="B29" s="74"/>
      <c r="C29" s="74" t="s">
        <v>98</v>
      </c>
      <c r="D29" s="75">
        <v>2034</v>
      </c>
      <c r="E29" s="130">
        <v>9409</v>
      </c>
      <c r="F29" s="130">
        <v>22</v>
      </c>
      <c r="G29" s="130">
        <v>2</v>
      </c>
      <c r="H29" s="130">
        <v>2</v>
      </c>
      <c r="I29" s="130">
        <v>9435</v>
      </c>
      <c r="J29" s="133">
        <v>179.08470398376463</v>
      </c>
      <c r="K29" s="133">
        <v>1.1922639407544053</v>
      </c>
      <c r="L29" s="133">
        <v>9.9355328396200454E-2</v>
      </c>
      <c r="M29" s="133">
        <v>3.298196569928815E-2</v>
      </c>
      <c r="N29" s="133">
        <v>180.40930521861452</v>
      </c>
      <c r="O29" s="131">
        <v>-16.92254803462032</v>
      </c>
      <c r="P29" s="131">
        <v>-0.11266257451664471</v>
      </c>
      <c r="Q29" s="131">
        <v>-9.388547876387059E-3</v>
      </c>
      <c r="R29" s="131">
        <v>-3.116619601822627E-3</v>
      </c>
      <c r="S29" s="132">
        <v>-17.047715776615174</v>
      </c>
    </row>
    <row r="30" spans="2:19" ht="16.5" customHeight="1" x14ac:dyDescent="0.3">
      <c r="B30" s="74"/>
      <c r="C30" s="74" t="s">
        <v>98</v>
      </c>
      <c r="D30" s="75">
        <v>2035</v>
      </c>
      <c r="E30" s="130">
        <v>10348</v>
      </c>
      <c r="F30" s="130">
        <v>25</v>
      </c>
      <c r="G30" s="130">
        <v>2</v>
      </c>
      <c r="H30" s="130">
        <v>2</v>
      </c>
      <c r="I30" s="130">
        <v>10377</v>
      </c>
      <c r="J30" s="133">
        <v>196.95730011844782</v>
      </c>
      <c r="K30" s="133">
        <v>1.3112515004121033</v>
      </c>
      <c r="L30" s="133">
        <v>0.10927095836767527</v>
      </c>
      <c r="M30" s="133">
        <v>3.6273555318939818E-2</v>
      </c>
      <c r="N30" s="133">
        <v>198.41409613254655</v>
      </c>
      <c r="O30" s="131">
        <v>-20.229796643225946</v>
      </c>
      <c r="P30" s="131">
        <v>-0.13468072107766058</v>
      </c>
      <c r="Q30" s="131">
        <v>-1.1223393423138378E-2</v>
      </c>
      <c r="R30" s="131">
        <v>-3.7257143918385189E-3</v>
      </c>
      <c r="S30" s="132">
        <v>-20.379426472118581</v>
      </c>
    </row>
    <row r="31" spans="2:19" ht="16.5" customHeight="1" x14ac:dyDescent="0.3">
      <c r="B31" s="74"/>
      <c r="C31" s="74" t="s">
        <v>98</v>
      </c>
      <c r="D31" s="75">
        <v>2036</v>
      </c>
      <c r="E31" s="130">
        <v>11287</v>
      </c>
      <c r="F31" s="130">
        <v>27</v>
      </c>
      <c r="G31" s="130">
        <v>2</v>
      </c>
      <c r="H31" s="130">
        <v>2</v>
      </c>
      <c r="I31" s="130">
        <v>11318</v>
      </c>
      <c r="J31" s="133">
        <v>214.8298962531311</v>
      </c>
      <c r="K31" s="133">
        <v>1.4302390600698016</v>
      </c>
      <c r="L31" s="133">
        <v>0.11918658833915012</v>
      </c>
      <c r="M31" s="133">
        <v>3.95651449385915E-2</v>
      </c>
      <c r="N31" s="133">
        <v>216.41888704647863</v>
      </c>
      <c r="O31" s="131">
        <v>-22.065519335777637</v>
      </c>
      <c r="P31" s="131">
        <v>-0.14690212202853342</v>
      </c>
      <c r="Q31" s="131">
        <v>-1.2241843502377786E-2</v>
      </c>
      <c r="R31" s="131">
        <v>-4.0637987816959228E-3</v>
      </c>
      <c r="S31" s="132">
        <v>-22.228727100090243</v>
      </c>
    </row>
    <row r="32" spans="2:19" ht="16.5" customHeight="1" x14ac:dyDescent="0.3">
      <c r="B32" s="74"/>
      <c r="C32" s="74" t="s">
        <v>117</v>
      </c>
      <c r="D32" s="75">
        <v>2025</v>
      </c>
      <c r="E32" s="76"/>
      <c r="F32" s="76"/>
      <c r="G32" s="76"/>
      <c r="H32" s="76"/>
      <c r="I32" s="76"/>
      <c r="J32" s="149"/>
      <c r="K32" s="149"/>
      <c r="L32" s="149"/>
      <c r="M32" s="149"/>
      <c r="N32" s="149"/>
      <c r="O32" s="150"/>
      <c r="P32" s="150"/>
      <c r="Q32" s="150"/>
      <c r="R32" s="150"/>
      <c r="S32" s="150"/>
    </row>
    <row r="33" spans="2:19" ht="16.5" customHeight="1" x14ac:dyDescent="0.3">
      <c r="B33" s="74"/>
      <c r="C33" s="74" t="s">
        <v>117</v>
      </c>
      <c r="D33" s="75">
        <v>2026</v>
      </c>
      <c r="E33" s="76"/>
      <c r="F33" s="76"/>
      <c r="G33" s="76"/>
      <c r="H33" s="76"/>
      <c r="I33" s="76"/>
      <c r="J33" s="148">
        <v>-117433.86708291607</v>
      </c>
      <c r="K33" s="148">
        <v>-282185.13604618399</v>
      </c>
      <c r="L33" s="148">
        <v>-7468.9087777922377</v>
      </c>
      <c r="M33" s="148">
        <v>-28.722807469512929</v>
      </c>
      <c r="N33" s="148">
        <f>SUM(J33:M33)</f>
        <v>-407116.6347143618</v>
      </c>
      <c r="O33" s="148">
        <v>-26.312026078125022</v>
      </c>
      <c r="P33" s="148">
        <v>-45.397903036321672</v>
      </c>
      <c r="Q33" s="148">
        <v>-1.056440853925714</v>
      </c>
      <c r="R33" s="148">
        <v>-3.2788593001727086E-3</v>
      </c>
      <c r="S33" s="148">
        <f>SUM(O33:R33)</f>
        <v>-72.769648827672569</v>
      </c>
    </row>
    <row r="34" spans="2:19" ht="16.5" customHeight="1" x14ac:dyDescent="0.3">
      <c r="B34" s="74"/>
      <c r="C34" s="74" t="s">
        <v>117</v>
      </c>
      <c r="D34" s="75">
        <v>2027</v>
      </c>
      <c r="E34" s="76"/>
      <c r="F34" s="76"/>
      <c r="G34" s="76"/>
      <c r="H34" s="76"/>
      <c r="I34" s="76"/>
      <c r="J34" s="148">
        <v>-118310.58166613727</v>
      </c>
      <c r="K34" s="148">
        <v>-259453.38767661428</v>
      </c>
      <c r="L34" s="148">
        <v>-7688.4345241961073</v>
      </c>
      <c r="M34" s="148">
        <v>-35.970205450113824</v>
      </c>
      <c r="N34" s="148">
        <f t="shared" ref="N34:N43" si="0">SUM(J34:M34)</f>
        <v>-385488.37407239777</v>
      </c>
      <c r="O34" s="148">
        <v>-24.710564043880485</v>
      </c>
      <c r="P34" s="148">
        <v>-42.444976638053731</v>
      </c>
      <c r="Q34" s="148">
        <v>-1.074435956734912</v>
      </c>
      <c r="R34" s="148">
        <v>-4.106187836770984E-3</v>
      </c>
      <c r="S34" s="148">
        <f t="shared" ref="S34:S43" si="1">SUM(O34:R34)</f>
        <v>-68.234082826505897</v>
      </c>
    </row>
    <row r="35" spans="2:19" ht="16.5" customHeight="1" x14ac:dyDescent="0.3">
      <c r="B35" s="74"/>
      <c r="C35" s="74" t="s">
        <v>117</v>
      </c>
      <c r="D35" s="75">
        <v>2028</v>
      </c>
      <c r="E35" s="76"/>
      <c r="F35" s="76"/>
      <c r="G35" s="76"/>
      <c r="H35" s="76"/>
      <c r="I35" s="76"/>
      <c r="J35" s="148">
        <v>-126032.05779334312</v>
      </c>
      <c r="K35" s="148">
        <v>-235610.81472310715</v>
      </c>
      <c r="L35" s="148">
        <v>-7734.3500408672517</v>
      </c>
      <c r="M35" s="148">
        <v>-43.47688235674034</v>
      </c>
      <c r="N35" s="148">
        <f t="shared" si="0"/>
        <v>-369420.69943967421</v>
      </c>
      <c r="O35" s="148">
        <v>-22.132233540218024</v>
      </c>
      <c r="P35" s="148">
        <v>-38.473760277520341</v>
      </c>
      <c r="Q35" s="148">
        <v>-1.0726216722604658</v>
      </c>
      <c r="R35" s="148">
        <v>-4.9631144242854256E-3</v>
      </c>
      <c r="S35" s="148">
        <f t="shared" si="1"/>
        <v>-61.683578604423118</v>
      </c>
    </row>
    <row r="36" spans="2:19" ht="16.5" customHeight="1" x14ac:dyDescent="0.3">
      <c r="B36" s="74"/>
      <c r="C36" s="74" t="s">
        <v>117</v>
      </c>
      <c r="D36" s="75">
        <v>2029</v>
      </c>
      <c r="E36" s="76"/>
      <c r="F36" s="76"/>
      <c r="G36" s="76"/>
      <c r="H36" s="76"/>
      <c r="I36" s="76"/>
      <c r="J36" s="148">
        <v>-115821.58381948355</v>
      </c>
      <c r="K36" s="148">
        <v>-199587.73584422102</v>
      </c>
      <c r="L36" s="148">
        <v>-7944.5793487063347</v>
      </c>
      <c r="M36" s="148">
        <v>-53.509176289436724</v>
      </c>
      <c r="N36" s="148">
        <f t="shared" si="0"/>
        <v>-323407.40818870038</v>
      </c>
      <c r="O36" s="148">
        <v>-21.132315003199118</v>
      </c>
      <c r="P36" s="148">
        <v>-36.630781915190823</v>
      </c>
      <c r="Q36" s="148">
        <v>-1.0895665113948039</v>
      </c>
      <c r="R36" s="148">
        <v>-6.1083534576982547E-3</v>
      </c>
      <c r="S36" s="148">
        <f t="shared" si="1"/>
        <v>-58.858771783242446</v>
      </c>
    </row>
    <row r="37" spans="2:19" ht="16.5" customHeight="1" x14ac:dyDescent="0.3">
      <c r="B37" s="74"/>
      <c r="C37" s="74" t="s">
        <v>117</v>
      </c>
      <c r="D37" s="75">
        <v>2030</v>
      </c>
      <c r="E37" s="76"/>
      <c r="F37" s="76"/>
      <c r="G37" s="76"/>
      <c r="H37" s="76"/>
      <c r="I37" s="76"/>
      <c r="J37" s="148">
        <v>-121695.24586840085</v>
      </c>
      <c r="K37" s="148">
        <v>-187588.86026499298</v>
      </c>
      <c r="L37" s="148">
        <v>-8074.5990806387999</v>
      </c>
      <c r="M37" s="148">
        <v>-65.100949414869859</v>
      </c>
      <c r="N37" s="148">
        <f t="shared" si="0"/>
        <v>-317423.8061634475</v>
      </c>
      <c r="O37" s="148">
        <v>-17.947950329627382</v>
      </c>
      <c r="P37" s="148">
        <v>-33.040102434707663</v>
      </c>
      <c r="Q37" s="148">
        <v>-1.0973561421247693</v>
      </c>
      <c r="R37" s="148">
        <v>-7.4316152300079744E-3</v>
      </c>
      <c r="S37" s="148">
        <f t="shared" si="1"/>
        <v>-52.092840521689823</v>
      </c>
    </row>
    <row r="38" spans="2:19" ht="16.5" customHeight="1" x14ac:dyDescent="0.3">
      <c r="B38" s="74"/>
      <c r="C38" s="74" t="s">
        <v>117</v>
      </c>
      <c r="D38" s="75">
        <v>2031</v>
      </c>
      <c r="E38" s="76"/>
      <c r="F38" s="76"/>
      <c r="G38" s="76"/>
      <c r="H38" s="76"/>
      <c r="I38" s="76"/>
      <c r="J38" s="148">
        <v>-128907.75067553474</v>
      </c>
      <c r="K38" s="148">
        <v>-173931.34035350042</v>
      </c>
      <c r="L38" s="148">
        <v>-8175.0325688742214</v>
      </c>
      <c r="M38" s="148">
        <v>-77.627048172462736</v>
      </c>
      <c r="N38" s="148">
        <f t="shared" si="0"/>
        <v>-311091.75064608187</v>
      </c>
      <c r="O38" s="148">
        <v>-17.049374282923367</v>
      </c>
      <c r="P38" s="148">
        <v>-29.442451967989065</v>
      </c>
      <c r="Q38" s="148">
        <v>-1.1017877317523734</v>
      </c>
      <c r="R38" s="148">
        <v>-8.8615351795048782E-3</v>
      </c>
      <c r="S38" s="148">
        <f t="shared" si="1"/>
        <v>-47.602475517844312</v>
      </c>
    </row>
    <row r="39" spans="2:19" ht="16.5" customHeight="1" x14ac:dyDescent="0.3">
      <c r="B39" s="74"/>
      <c r="C39" s="74" t="s">
        <v>117</v>
      </c>
      <c r="D39" s="75">
        <v>2032</v>
      </c>
      <c r="E39" s="76"/>
      <c r="F39" s="76"/>
      <c r="G39" s="76"/>
      <c r="H39" s="76"/>
      <c r="I39" s="76"/>
      <c r="J39" s="148">
        <v>-137795.63287629359</v>
      </c>
      <c r="K39" s="148">
        <v>-167423.04196349831</v>
      </c>
      <c r="L39" s="148">
        <v>-8275.7059252296149</v>
      </c>
      <c r="M39" s="148">
        <v>-90.729065531433164</v>
      </c>
      <c r="N39" s="148">
        <f t="shared" si="0"/>
        <v>-313585.10983055294</v>
      </c>
      <c r="O39" s="148">
        <v>-16.332626469323269</v>
      </c>
      <c r="P39" s="148">
        <v>-28.628061133981738</v>
      </c>
      <c r="Q39" s="148">
        <v>-1.1062370071877339</v>
      </c>
      <c r="R39" s="148">
        <v>-1.0357199261579126E-2</v>
      </c>
      <c r="S39" s="148">
        <f t="shared" si="1"/>
        <v>-46.077281809754318</v>
      </c>
    </row>
    <row r="40" spans="2:19" ht="16.5" customHeight="1" x14ac:dyDescent="0.3">
      <c r="B40" s="74"/>
      <c r="C40" s="74" t="s">
        <v>117</v>
      </c>
      <c r="D40" s="75">
        <v>2033</v>
      </c>
      <c r="E40" s="76"/>
      <c r="F40" s="76"/>
      <c r="G40" s="76"/>
      <c r="H40" s="76"/>
      <c r="I40" s="76"/>
      <c r="J40" s="148">
        <v>-147213.71809192508</v>
      </c>
      <c r="K40" s="148">
        <v>-164987.43880882391</v>
      </c>
      <c r="L40" s="148">
        <v>-7389.9639357901569</v>
      </c>
      <c r="M40" s="148">
        <v>-103.75179710218153</v>
      </c>
      <c r="N40" s="148">
        <f t="shared" si="0"/>
        <v>-319694.87263364129</v>
      </c>
      <c r="O40" s="148">
        <v>-15.208650249721169</v>
      </c>
      <c r="P40" s="148">
        <v>-27.386308956737977</v>
      </c>
      <c r="Q40" s="148">
        <v>-1.1066104877407938</v>
      </c>
      <c r="R40" s="148">
        <v>-1.1843812454586931E-2</v>
      </c>
      <c r="S40" s="148">
        <f t="shared" si="1"/>
        <v>-43.713413506654526</v>
      </c>
    </row>
    <row r="41" spans="2:19" ht="16.5" customHeight="1" x14ac:dyDescent="0.3">
      <c r="B41" s="74"/>
      <c r="C41" s="74" t="s">
        <v>117</v>
      </c>
      <c r="D41" s="75">
        <v>2034</v>
      </c>
      <c r="E41" s="76"/>
      <c r="F41" s="76"/>
      <c r="G41" s="76"/>
      <c r="H41" s="76"/>
      <c r="I41" s="76"/>
      <c r="J41" s="148">
        <v>-142217.46593654694</v>
      </c>
      <c r="K41" s="148">
        <v>-161792.09263555519</v>
      </c>
      <c r="L41" s="148">
        <v>-6852.8720299556417</v>
      </c>
      <c r="M41" s="148">
        <v>-116.24600757138165</v>
      </c>
      <c r="N41" s="148">
        <f t="shared" si="0"/>
        <v>-310978.67660962912</v>
      </c>
      <c r="O41" s="148">
        <v>-14.462556123214855</v>
      </c>
      <c r="P41" s="148">
        <v>-26.72643622701483</v>
      </c>
      <c r="Q41" s="148">
        <v>-0.94275110923101924</v>
      </c>
      <c r="R41" s="148">
        <v>-1.3270092188513886E-2</v>
      </c>
      <c r="S41" s="148">
        <f t="shared" si="1"/>
        <v>-42.145013551649214</v>
      </c>
    </row>
    <row r="42" spans="2:19" ht="16.5" customHeight="1" x14ac:dyDescent="0.3">
      <c r="B42" s="74"/>
      <c r="C42" s="74" t="s">
        <v>117</v>
      </c>
      <c r="D42" s="75">
        <v>2035</v>
      </c>
      <c r="E42" s="76"/>
      <c r="F42" s="76"/>
      <c r="G42" s="76"/>
      <c r="H42" s="76"/>
      <c r="I42" s="76"/>
      <c r="J42" s="148">
        <v>-149677.81111222884</v>
      </c>
      <c r="K42" s="148">
        <v>-158965.47610858895</v>
      </c>
      <c r="L42" s="148">
        <v>-6947.4051675274959</v>
      </c>
      <c r="M42" s="148">
        <v>-127.67836455000952</v>
      </c>
      <c r="N42" s="148">
        <f t="shared" si="0"/>
        <v>-315718.37075289525</v>
      </c>
      <c r="O42" s="148">
        <v>-12.396094994616442</v>
      </c>
      <c r="P42" s="148">
        <v>-25.777701783033837</v>
      </c>
      <c r="Q42" s="148">
        <v>-0.8382351897495699</v>
      </c>
      <c r="R42" s="148">
        <v>-1.457515577054903E-2</v>
      </c>
      <c r="S42" s="148">
        <f t="shared" si="1"/>
        <v>-39.0266071231704</v>
      </c>
    </row>
    <row r="43" spans="2:19" ht="16.5" customHeight="1" x14ac:dyDescent="0.3">
      <c r="B43" s="74"/>
      <c r="C43" s="74" t="s">
        <v>117</v>
      </c>
      <c r="D43" s="75">
        <v>2036</v>
      </c>
      <c r="E43" s="76"/>
      <c r="F43" s="76"/>
      <c r="G43" s="76"/>
      <c r="H43" s="76"/>
      <c r="I43" s="76"/>
      <c r="J43" s="148">
        <v>-162601.16312984904</v>
      </c>
      <c r="K43" s="148">
        <v>-160376.60779910168</v>
      </c>
      <c r="L43" s="148">
        <v>-7151.2064480739155</v>
      </c>
      <c r="M43" s="148">
        <v>-136.82652246799691</v>
      </c>
      <c r="N43" s="148">
        <f t="shared" si="0"/>
        <v>-330265.80389949266</v>
      </c>
      <c r="O43" s="148">
        <v>-11.588389693481188</v>
      </c>
      <c r="P43" s="148">
        <v>-26.76552282221089</v>
      </c>
      <c r="Q43" s="148">
        <v>-0.8473043324040308</v>
      </c>
      <c r="R43" s="148">
        <v>-1.5619466035159462E-2</v>
      </c>
      <c r="S43" s="148">
        <f t="shared" si="1"/>
        <v>-39.216836314131271</v>
      </c>
    </row>
    <row r="44" spans="2:19" ht="16.5" customHeight="1" x14ac:dyDescent="0.3">
      <c r="B44" s="74"/>
      <c r="C44" s="74" t="s">
        <v>99</v>
      </c>
      <c r="D44" s="75">
        <v>2025</v>
      </c>
      <c r="E44" s="144">
        <f>0.73269*I44</f>
        <v>150211.70765999999</v>
      </c>
      <c r="F44" s="144">
        <f>0.22786*I44</f>
        <v>46714.490040000004</v>
      </c>
      <c r="G44" s="144">
        <f>0.03942*I44</f>
        <v>8081.6518799999994</v>
      </c>
      <c r="H44" s="144">
        <f>0.00003*I44</f>
        <v>6.1504200000000004</v>
      </c>
      <c r="I44" s="145">
        <v>205014</v>
      </c>
      <c r="J44" s="140">
        <v>138036.18124005999</v>
      </c>
      <c r="K44" s="140">
        <v>73183.045179180204</v>
      </c>
      <c r="L44" s="140"/>
      <c r="M44" s="140"/>
      <c r="N44" s="140">
        <v>211219.22641924</v>
      </c>
      <c r="O44" s="134">
        <v>30.649300426840799</v>
      </c>
      <c r="P44" s="134">
        <v>10.760196600237199</v>
      </c>
      <c r="Q44" s="78"/>
      <c r="R44" s="78"/>
      <c r="S44" s="79">
        <f>SUM(O44:P44)</f>
        <v>41.409497027077997</v>
      </c>
    </row>
    <row r="45" spans="2:19" ht="16.5" customHeight="1" x14ac:dyDescent="0.3">
      <c r="B45" s="74"/>
      <c r="C45" s="74" t="s">
        <v>99</v>
      </c>
      <c r="D45" s="75">
        <v>2026</v>
      </c>
      <c r="E45" s="144">
        <f t="shared" ref="E45:E55" si="2">0.73269*I45</f>
        <v>184820.31980999999</v>
      </c>
      <c r="F45" s="144">
        <f t="shared" ref="F45:F55" si="3">0.22786*I45</f>
        <v>57477.457139999999</v>
      </c>
      <c r="G45" s="144">
        <f t="shared" ref="G45:G55" si="4">0.03942*I45</f>
        <v>9943.6555799999987</v>
      </c>
      <c r="H45" s="144">
        <f t="shared" ref="H45:H55" si="5">0.00003*I45</f>
        <v>7.5674700000000001</v>
      </c>
      <c r="I45" s="145">
        <v>252249</v>
      </c>
      <c r="J45" s="140">
        <v>272739.56132785702</v>
      </c>
      <c r="K45" s="140">
        <v>174624.831804405</v>
      </c>
      <c r="L45" s="140"/>
      <c r="M45" s="140"/>
      <c r="N45" s="140">
        <v>447364.39313226199</v>
      </c>
      <c r="O45" s="134">
        <v>60.558591800540697</v>
      </c>
      <c r="P45" s="134">
        <v>25.6753120466391</v>
      </c>
      <c r="Q45" s="78"/>
      <c r="R45" s="78"/>
      <c r="S45" s="79">
        <f t="shared" ref="S45:S55" si="6">SUM(O45:P45)</f>
        <v>86.233903847179789</v>
      </c>
    </row>
    <row r="46" spans="2:19" ht="16.5" customHeight="1" x14ac:dyDescent="0.3">
      <c r="B46" s="74"/>
      <c r="C46" s="74" t="s">
        <v>99</v>
      </c>
      <c r="D46" s="75">
        <v>2027</v>
      </c>
      <c r="E46" s="144">
        <f t="shared" si="2"/>
        <v>222360.42464999997</v>
      </c>
      <c r="F46" s="144">
        <f t="shared" si="3"/>
        <v>69152.092100000009</v>
      </c>
      <c r="G46" s="144">
        <f t="shared" si="4"/>
        <v>11963.378699999999</v>
      </c>
      <c r="H46" s="144">
        <f t="shared" si="5"/>
        <v>9.1045499999999997</v>
      </c>
      <c r="I46" s="145">
        <v>303485</v>
      </c>
      <c r="J46" s="140">
        <v>409614.51966987201</v>
      </c>
      <c r="K46" s="140">
        <v>307318.72093046701</v>
      </c>
      <c r="L46" s="140"/>
      <c r="M46" s="140"/>
      <c r="N46" s="140">
        <v>716933.24060033902</v>
      </c>
      <c r="O46" s="134">
        <v>128.587249120921</v>
      </c>
      <c r="P46" s="134">
        <v>40.095493889405603</v>
      </c>
      <c r="Q46" s="78"/>
      <c r="R46" s="78"/>
      <c r="S46" s="79">
        <f t="shared" si="6"/>
        <v>168.68274301032659</v>
      </c>
    </row>
    <row r="47" spans="2:19" ht="16.5" customHeight="1" x14ac:dyDescent="0.3">
      <c r="B47" s="74"/>
      <c r="C47" s="74" t="s">
        <v>99</v>
      </c>
      <c r="D47" s="75">
        <v>2028</v>
      </c>
      <c r="E47" s="144">
        <f t="shared" si="2"/>
        <v>261302.89814999999</v>
      </c>
      <c r="F47" s="144">
        <f t="shared" si="3"/>
        <v>81262.8511</v>
      </c>
      <c r="G47" s="144">
        <f t="shared" si="4"/>
        <v>14058.551699999998</v>
      </c>
      <c r="H47" s="144">
        <f t="shared" si="5"/>
        <v>10.69905</v>
      </c>
      <c r="I47" s="145">
        <v>356635</v>
      </c>
      <c r="J47" s="140">
        <v>546588.53245857102</v>
      </c>
      <c r="K47" s="140">
        <v>472015.46412398003</v>
      </c>
      <c r="L47" s="140"/>
      <c r="M47" s="140"/>
      <c r="N47" s="140">
        <v>1018603.99658255</v>
      </c>
      <c r="O47" s="134">
        <v>171.58648537784799</v>
      </c>
      <c r="P47" s="134">
        <v>61.583274524203297</v>
      </c>
      <c r="Q47" s="78"/>
      <c r="R47" s="78"/>
      <c r="S47" s="79">
        <f t="shared" si="6"/>
        <v>233.16975990205128</v>
      </c>
    </row>
    <row r="48" spans="2:19" ht="16.5" customHeight="1" x14ac:dyDescent="0.3">
      <c r="B48" s="74"/>
      <c r="C48" s="74" t="s">
        <v>99</v>
      </c>
      <c r="D48" s="75">
        <v>2029</v>
      </c>
      <c r="E48" s="144">
        <f t="shared" si="2"/>
        <v>301246.22618999996</v>
      </c>
      <c r="F48" s="144">
        <f t="shared" si="3"/>
        <v>93684.866860000009</v>
      </c>
      <c r="G48" s="144">
        <f t="shared" si="4"/>
        <v>16207.572419999999</v>
      </c>
      <c r="H48" s="144">
        <f t="shared" si="5"/>
        <v>12.334530000000001</v>
      </c>
      <c r="I48" s="145">
        <v>411151</v>
      </c>
      <c r="J48" s="140">
        <v>684063.913138945</v>
      </c>
      <c r="K48" s="140">
        <v>668132.09090524504</v>
      </c>
      <c r="L48" s="140"/>
      <c r="M48" s="140"/>
      <c r="N48" s="140">
        <v>1352196.00404419</v>
      </c>
      <c r="O48" s="134">
        <v>214.74311233967501</v>
      </c>
      <c r="P48" s="134">
        <v>87.170368557756404</v>
      </c>
      <c r="Q48" s="78"/>
      <c r="R48" s="78"/>
      <c r="S48" s="79">
        <f t="shared" si="6"/>
        <v>301.91348089743144</v>
      </c>
    </row>
    <row r="49" spans="2:19" ht="16.5" customHeight="1" x14ac:dyDescent="0.3">
      <c r="B49" s="74"/>
      <c r="C49" s="74" t="s">
        <v>99</v>
      </c>
      <c r="D49" s="75">
        <v>2030</v>
      </c>
      <c r="E49" s="144">
        <f t="shared" si="2"/>
        <v>344811.24089999998</v>
      </c>
      <c r="F49" s="144">
        <f t="shared" si="3"/>
        <v>107233.1946</v>
      </c>
      <c r="G49" s="144">
        <f t="shared" si="4"/>
        <v>18551.446199999998</v>
      </c>
      <c r="H49" s="144">
        <f t="shared" si="5"/>
        <v>14.1183</v>
      </c>
      <c r="I49" s="145">
        <v>470610</v>
      </c>
      <c r="J49" s="140">
        <v>823150.07151385199</v>
      </c>
      <c r="K49" s="140">
        <v>889979.41209680506</v>
      </c>
      <c r="L49" s="140"/>
      <c r="M49" s="140"/>
      <c r="N49" s="140">
        <v>1713129.4836106601</v>
      </c>
      <c r="O49" s="134">
        <v>258.40539880022402</v>
      </c>
      <c r="P49" s="134">
        <v>116.11451450592899</v>
      </c>
      <c r="Q49" s="78"/>
      <c r="R49" s="78"/>
      <c r="S49" s="79">
        <f t="shared" si="6"/>
        <v>374.519913306153</v>
      </c>
    </row>
    <row r="50" spans="2:19" ht="16.5" customHeight="1" x14ac:dyDescent="0.3">
      <c r="B50" s="74"/>
      <c r="C50" s="74" t="s">
        <v>99</v>
      </c>
      <c r="D50" s="75">
        <v>2031</v>
      </c>
      <c r="E50" s="144">
        <f t="shared" si="2"/>
        <v>387758.59793999995</v>
      </c>
      <c r="F50" s="144">
        <f t="shared" si="3"/>
        <v>120589.43636000001</v>
      </c>
      <c r="G50" s="144">
        <f t="shared" si="4"/>
        <v>20862.088919999998</v>
      </c>
      <c r="H50" s="144">
        <f t="shared" si="5"/>
        <v>15.87678</v>
      </c>
      <c r="I50" s="145">
        <v>529226</v>
      </c>
      <c r="J50" s="140">
        <v>1012752.47378285</v>
      </c>
      <c r="K50" s="140">
        <v>1228258.8128976501</v>
      </c>
      <c r="L50" s="140"/>
      <c r="M50" s="140"/>
      <c r="N50" s="140">
        <v>2241011.2866805098</v>
      </c>
      <c r="O50" s="134">
        <v>317.92587515965101</v>
      </c>
      <c r="P50" s="134">
        <v>160.24941005233799</v>
      </c>
      <c r="Q50" s="78"/>
      <c r="R50" s="78"/>
      <c r="S50" s="79">
        <f t="shared" si="6"/>
        <v>478.17528521198903</v>
      </c>
    </row>
    <row r="51" spans="2:19" ht="16.5" customHeight="1" x14ac:dyDescent="0.3">
      <c r="B51" s="74"/>
      <c r="C51" s="74" t="s">
        <v>99</v>
      </c>
      <c r="D51" s="75">
        <v>2032</v>
      </c>
      <c r="E51" s="144">
        <f t="shared" si="2"/>
        <v>433515.08843999996</v>
      </c>
      <c r="F51" s="144">
        <f t="shared" si="3"/>
        <v>134819.29336000001</v>
      </c>
      <c r="G51" s="144">
        <f t="shared" si="4"/>
        <v>23323.867919999997</v>
      </c>
      <c r="H51" s="144">
        <f t="shared" si="5"/>
        <v>17.75028</v>
      </c>
      <c r="I51" s="145">
        <v>591676</v>
      </c>
      <c r="J51" s="140">
        <v>1192443.3357252299</v>
      </c>
      <c r="K51" s="140">
        <v>1568955.90272986</v>
      </c>
      <c r="L51" s="140"/>
      <c r="M51" s="140"/>
      <c r="N51" s="140">
        <v>2761399.2384550902</v>
      </c>
      <c r="O51" s="134">
        <v>374.33489515230099</v>
      </c>
      <c r="P51" s="134">
        <v>204.69973850010101</v>
      </c>
      <c r="Q51" s="78"/>
      <c r="R51" s="78"/>
      <c r="S51" s="79">
        <f t="shared" si="6"/>
        <v>579.03463365240202</v>
      </c>
    </row>
    <row r="52" spans="2:19" ht="16.5" customHeight="1" x14ac:dyDescent="0.3">
      <c r="B52" s="74"/>
      <c r="C52" s="74" t="s">
        <v>99</v>
      </c>
      <c r="D52" s="75">
        <v>2033</v>
      </c>
      <c r="E52" s="144">
        <f t="shared" si="2"/>
        <v>473610.81599999999</v>
      </c>
      <c r="F52" s="144">
        <f t="shared" si="3"/>
        <v>147288.704</v>
      </c>
      <c r="G52" s="144">
        <f t="shared" si="4"/>
        <v>25481.087999999996</v>
      </c>
      <c r="H52" s="144">
        <f t="shared" si="5"/>
        <v>19.391999999999999</v>
      </c>
      <c r="I52" s="145">
        <v>646400</v>
      </c>
      <c r="J52" s="140">
        <v>1368534.7114665799</v>
      </c>
      <c r="K52" s="140">
        <v>1919619.2890919701</v>
      </c>
      <c r="L52" s="140"/>
      <c r="M52" s="140"/>
      <c r="N52" s="140">
        <v>3288154.0005585402</v>
      </c>
      <c r="O52" s="134">
        <v>429.61395512983199</v>
      </c>
      <c r="P52" s="134">
        <v>250.45035734476701</v>
      </c>
      <c r="Q52" s="78"/>
      <c r="R52" s="78"/>
      <c r="S52" s="79">
        <f t="shared" si="6"/>
        <v>680.06431247459898</v>
      </c>
    </row>
    <row r="53" spans="2:19" ht="16.5" customHeight="1" x14ac:dyDescent="0.3">
      <c r="B53" s="74"/>
      <c r="C53" s="74" t="s">
        <v>99</v>
      </c>
      <c r="D53" s="75">
        <v>2034</v>
      </c>
      <c r="E53" s="144">
        <f t="shared" si="2"/>
        <v>515778.59087999997</v>
      </c>
      <c r="F53" s="144">
        <f t="shared" si="3"/>
        <v>160402.50272000002</v>
      </c>
      <c r="G53" s="144">
        <f t="shared" si="4"/>
        <v>27749.787839999997</v>
      </c>
      <c r="H53" s="144">
        <f t="shared" si="5"/>
        <v>21.118560000000002</v>
      </c>
      <c r="I53" s="145">
        <v>703952</v>
      </c>
      <c r="J53" s="140">
        <v>1539453.9211764699</v>
      </c>
      <c r="K53" s="140">
        <v>2241832.59599172</v>
      </c>
      <c r="L53" s="140"/>
      <c r="M53" s="140"/>
      <c r="N53" s="140">
        <v>3781286.5171681899</v>
      </c>
      <c r="O53" s="134">
        <v>483.26935537353199</v>
      </c>
      <c r="P53" s="134">
        <v>292.48912946632402</v>
      </c>
      <c r="Q53" s="78"/>
      <c r="R53" s="78"/>
      <c r="S53" s="79">
        <f t="shared" si="6"/>
        <v>775.75848483985601</v>
      </c>
    </row>
    <row r="54" spans="2:19" ht="16.5" customHeight="1" x14ac:dyDescent="0.3">
      <c r="B54" s="74"/>
      <c r="C54" s="74" t="s">
        <v>99</v>
      </c>
      <c r="D54" s="75">
        <v>2035</v>
      </c>
      <c r="E54" s="144">
        <f t="shared" si="2"/>
        <v>561680.88668999996</v>
      </c>
      <c r="F54" s="144">
        <f t="shared" si="3"/>
        <v>174677.70386000001</v>
      </c>
      <c r="G54" s="144">
        <f t="shared" si="4"/>
        <v>30219.411419999997</v>
      </c>
      <c r="H54" s="144">
        <f t="shared" si="5"/>
        <v>22.99803</v>
      </c>
      <c r="I54" s="145">
        <v>766601</v>
      </c>
      <c r="J54" s="140">
        <v>1701342.4131779501</v>
      </c>
      <c r="K54" s="140">
        <v>2517387.2731701699</v>
      </c>
      <c r="L54" s="140"/>
      <c r="M54" s="140"/>
      <c r="N54" s="140">
        <v>4218729.6863481198</v>
      </c>
      <c r="O54" s="134">
        <v>534.08980936422995</v>
      </c>
      <c r="P54" s="134">
        <v>328.44040780548301</v>
      </c>
      <c r="Q54" s="78"/>
      <c r="R54" s="78"/>
      <c r="S54" s="79">
        <f t="shared" si="6"/>
        <v>862.53021716971296</v>
      </c>
    </row>
    <row r="55" spans="2:19" ht="16.5" customHeight="1" x14ac:dyDescent="0.3">
      <c r="B55" s="74"/>
      <c r="C55" s="74" t="s">
        <v>99</v>
      </c>
      <c r="D55" s="75">
        <v>2036</v>
      </c>
      <c r="E55" s="144">
        <f t="shared" si="2"/>
        <v>618621.89003999997</v>
      </c>
      <c r="F55" s="144">
        <f t="shared" si="3"/>
        <v>192385.84376000002</v>
      </c>
      <c r="G55" s="144">
        <f t="shared" si="4"/>
        <v>33282.936719999998</v>
      </c>
      <c r="H55" s="144">
        <f t="shared" si="5"/>
        <v>25.32948</v>
      </c>
      <c r="I55" s="145">
        <v>844316</v>
      </c>
      <c r="J55" s="140">
        <v>1868320.7798244101</v>
      </c>
      <c r="K55" s="140">
        <v>2754415.6714949501</v>
      </c>
      <c r="L55" s="140"/>
      <c r="M55" s="140"/>
      <c r="N55" s="140">
        <v>4622736.4513193602</v>
      </c>
      <c r="O55" s="134">
        <v>586.50808996394301</v>
      </c>
      <c r="P55" s="134">
        <v>359.365210134064</v>
      </c>
      <c r="Q55" s="78"/>
      <c r="R55" s="78"/>
      <c r="S55" s="79">
        <f t="shared" si="6"/>
        <v>945.87330009800701</v>
      </c>
    </row>
    <row r="56" spans="2:19" ht="16.5" customHeight="1" x14ac:dyDescent="0.3">
      <c r="B56" s="74"/>
      <c r="C56" s="74" t="s">
        <v>100</v>
      </c>
      <c r="D56" s="75">
        <v>2025</v>
      </c>
      <c r="E56" s="76"/>
      <c r="F56" s="76"/>
      <c r="G56" s="76"/>
      <c r="H56" s="76"/>
      <c r="I56" s="144">
        <f>0.0313144843065561*N56</f>
        <v>462.4582564256267</v>
      </c>
      <c r="J56" s="77"/>
      <c r="K56" s="77"/>
      <c r="L56" s="77"/>
      <c r="M56" s="77"/>
      <c r="N56" s="140">
        <v>14768.190077740001</v>
      </c>
      <c r="O56" s="78"/>
      <c r="P56" s="78"/>
      <c r="Q56" s="78"/>
      <c r="R56" s="78"/>
      <c r="S56" s="134">
        <v>1.0856453927299901</v>
      </c>
    </row>
    <row r="57" spans="2:19" ht="16.5" customHeight="1" x14ac:dyDescent="0.3">
      <c r="B57" s="74"/>
      <c r="C57" s="74" t="s">
        <v>100</v>
      </c>
      <c r="D57" s="75">
        <v>2026</v>
      </c>
      <c r="E57" s="76"/>
      <c r="F57" s="76"/>
      <c r="G57" s="76"/>
      <c r="H57" s="76"/>
      <c r="I57" s="144">
        <f t="shared" ref="I57:I67" si="7">0.0313144843065561*N57</f>
        <v>817.91196790744323</v>
      </c>
      <c r="J57" s="77"/>
      <c r="K57" s="77"/>
      <c r="L57" s="77"/>
      <c r="M57" s="77"/>
      <c r="N57" s="140">
        <v>26119.285883823501</v>
      </c>
      <c r="O57" s="78"/>
      <c r="P57" s="78"/>
      <c r="Q57" s="78"/>
      <c r="R57" s="78"/>
      <c r="S57" s="134">
        <v>2.0014251435653501</v>
      </c>
    </row>
    <row r="58" spans="2:19" ht="16.5" customHeight="1" x14ac:dyDescent="0.3">
      <c r="B58" s="74"/>
      <c r="C58" s="74" t="s">
        <v>100</v>
      </c>
      <c r="D58" s="75">
        <v>2027</v>
      </c>
      <c r="E58" s="76"/>
      <c r="F58" s="76"/>
      <c r="G58" s="76"/>
      <c r="H58" s="76"/>
      <c r="I58" s="144">
        <f t="shared" si="7"/>
        <v>1293.429147826515</v>
      </c>
      <c r="J58" s="77"/>
      <c r="K58" s="77"/>
      <c r="L58" s="77"/>
      <c r="M58" s="77"/>
      <c r="N58" s="140">
        <v>41304.500983135098</v>
      </c>
      <c r="O58" s="78"/>
      <c r="P58" s="78"/>
      <c r="Q58" s="78"/>
      <c r="R58" s="78"/>
      <c r="S58" s="134">
        <v>3.9145249341800401</v>
      </c>
    </row>
    <row r="59" spans="2:19" ht="16.5" customHeight="1" x14ac:dyDescent="0.3">
      <c r="B59" s="74"/>
      <c r="C59" s="74" t="s">
        <v>100</v>
      </c>
      <c r="D59" s="75">
        <v>2028</v>
      </c>
      <c r="E59" s="76"/>
      <c r="F59" s="76"/>
      <c r="G59" s="76"/>
      <c r="H59" s="76"/>
      <c r="I59" s="144">
        <f t="shared" si="7"/>
        <v>1927.6074656038263</v>
      </c>
      <c r="J59" s="77"/>
      <c r="K59" s="77"/>
      <c r="L59" s="77"/>
      <c r="M59" s="77"/>
      <c r="N59" s="140">
        <v>61556.417366907001</v>
      </c>
      <c r="O59" s="78"/>
      <c r="P59" s="78"/>
      <c r="Q59" s="78"/>
      <c r="R59" s="78"/>
      <c r="S59" s="134">
        <v>6.0382061674559102</v>
      </c>
    </row>
    <row r="60" spans="2:19" ht="16.5" customHeight="1" x14ac:dyDescent="0.3">
      <c r="B60" s="74"/>
      <c r="C60" s="74" t="s">
        <v>100</v>
      </c>
      <c r="D60" s="75">
        <v>2029</v>
      </c>
      <c r="E60" s="76"/>
      <c r="F60" s="76"/>
      <c r="G60" s="76"/>
      <c r="H60" s="76"/>
      <c r="I60" s="144">
        <f t="shared" si="7"/>
        <v>2769.9196253734044</v>
      </c>
      <c r="J60" s="77"/>
      <c r="K60" s="77"/>
      <c r="L60" s="77"/>
      <c r="M60" s="77"/>
      <c r="N60" s="140">
        <v>88454.901516404207</v>
      </c>
      <c r="O60" s="78"/>
      <c r="P60" s="78"/>
      <c r="Q60" s="78"/>
      <c r="R60" s="78"/>
      <c r="S60" s="134">
        <v>8.9834081019226808</v>
      </c>
    </row>
    <row r="61" spans="2:19" ht="16.5" customHeight="1" x14ac:dyDescent="0.3">
      <c r="B61" s="74"/>
      <c r="C61" s="74" t="s">
        <v>100</v>
      </c>
      <c r="D61" s="75">
        <v>2030</v>
      </c>
      <c r="E61" s="77"/>
      <c r="F61" s="77"/>
      <c r="G61" s="77"/>
      <c r="H61" s="77"/>
      <c r="I61" s="144">
        <f t="shared" si="7"/>
        <v>3882.5925313202151</v>
      </c>
      <c r="J61" s="77"/>
      <c r="K61" s="77"/>
      <c r="L61" s="77"/>
      <c r="M61" s="77"/>
      <c r="N61" s="140">
        <v>123987.113864345</v>
      </c>
      <c r="O61" s="78"/>
      <c r="P61" s="78"/>
      <c r="Q61" s="78"/>
      <c r="R61" s="78"/>
      <c r="S61" s="134">
        <v>13.0384927931467</v>
      </c>
    </row>
    <row r="62" spans="2:19" ht="16.5" customHeight="1" x14ac:dyDescent="0.3">
      <c r="B62" s="74"/>
      <c r="C62" s="74" t="s">
        <v>100</v>
      </c>
      <c r="D62" s="75">
        <v>2031</v>
      </c>
      <c r="E62" s="77"/>
      <c r="F62" s="77"/>
      <c r="G62" s="77"/>
      <c r="H62" s="77"/>
      <c r="I62" s="144">
        <f t="shared" si="7"/>
        <v>5341.8691425183861</v>
      </c>
      <c r="J62" s="77"/>
      <c r="K62" s="77"/>
      <c r="L62" s="77"/>
      <c r="M62" s="77"/>
      <c r="N62" s="140">
        <v>170587.804998596</v>
      </c>
      <c r="O62" s="78"/>
      <c r="P62" s="78"/>
      <c r="Q62" s="78"/>
      <c r="R62" s="78"/>
      <c r="S62" s="134">
        <v>18.573776965726399</v>
      </c>
    </row>
    <row r="63" spans="2:19" ht="16.5" customHeight="1" x14ac:dyDescent="0.3">
      <c r="B63" s="74"/>
      <c r="C63" s="74" t="s">
        <v>100</v>
      </c>
      <c r="D63" s="75">
        <v>2032</v>
      </c>
      <c r="E63" s="77"/>
      <c r="F63" s="77"/>
      <c r="G63" s="77"/>
      <c r="H63" s="77"/>
      <c r="I63" s="144">
        <f t="shared" si="7"/>
        <v>7237.7660725760888</v>
      </c>
      <c r="J63" s="77"/>
      <c r="K63" s="77"/>
      <c r="L63" s="77"/>
      <c r="M63" s="77"/>
      <c r="N63" s="140">
        <v>231131.57482401101</v>
      </c>
      <c r="O63" s="78"/>
      <c r="P63" s="78"/>
      <c r="Q63" s="78"/>
      <c r="R63" s="78"/>
      <c r="S63" s="134">
        <v>26.0504243400073</v>
      </c>
    </row>
    <row r="64" spans="2:19" ht="16.5" customHeight="1" x14ac:dyDescent="0.3">
      <c r="B64" s="74"/>
      <c r="C64" s="74" t="s">
        <v>100</v>
      </c>
      <c r="D64" s="75">
        <v>2033</v>
      </c>
      <c r="E64" s="77"/>
      <c r="F64" s="77"/>
      <c r="G64" s="77"/>
      <c r="H64" s="77"/>
      <c r="I64" s="144">
        <f t="shared" si="7"/>
        <v>9670.9875230408961</v>
      </c>
      <c r="J64" s="77"/>
      <c r="K64" s="77"/>
      <c r="L64" s="77"/>
      <c r="M64" s="77"/>
      <c r="N64" s="140">
        <v>308834.32179070398</v>
      </c>
      <c r="O64" s="78"/>
      <c r="P64" s="78"/>
      <c r="Q64" s="78"/>
      <c r="R64" s="78"/>
      <c r="S64" s="134">
        <v>36.0187395302802</v>
      </c>
    </row>
    <row r="65" spans="2:19" ht="16.5" customHeight="1" x14ac:dyDescent="0.3">
      <c r="B65" s="74"/>
      <c r="C65" s="74" t="s">
        <v>100</v>
      </c>
      <c r="D65" s="75">
        <v>2034</v>
      </c>
      <c r="E65" s="77"/>
      <c r="F65" s="77"/>
      <c r="G65" s="77"/>
      <c r="H65" s="77"/>
      <c r="I65" s="144">
        <f t="shared" si="7"/>
        <v>12745.279492144777</v>
      </c>
      <c r="J65" s="77"/>
      <c r="K65" s="77"/>
      <c r="L65" s="77"/>
      <c r="M65" s="77"/>
      <c r="N65" s="140">
        <v>407009.08140059601</v>
      </c>
      <c r="O65" s="78"/>
      <c r="P65" s="78"/>
      <c r="Q65" s="78"/>
      <c r="R65" s="78"/>
      <c r="S65" s="134">
        <v>49.0965832101014</v>
      </c>
    </row>
    <row r="66" spans="2:19" ht="16.5" customHeight="1" x14ac:dyDescent="0.3">
      <c r="B66" s="74"/>
      <c r="C66" s="74" t="s">
        <v>100</v>
      </c>
      <c r="D66" s="75">
        <v>2035</v>
      </c>
      <c r="E66" s="77"/>
      <c r="F66" s="77"/>
      <c r="G66" s="77"/>
      <c r="H66" s="77"/>
      <c r="I66" s="144">
        <f t="shared" si="7"/>
        <v>16553.571763795546</v>
      </c>
      <c r="J66" s="77"/>
      <c r="K66" s="77"/>
      <c r="L66" s="77"/>
      <c r="M66" s="77"/>
      <c r="N66" s="140">
        <v>528623.48304199404</v>
      </c>
      <c r="O66" s="78"/>
      <c r="P66" s="78"/>
      <c r="Q66" s="78"/>
      <c r="R66" s="78"/>
      <c r="S66" s="134">
        <v>65.916969326240604</v>
      </c>
    </row>
    <row r="67" spans="2:19" ht="16.5" customHeight="1" x14ac:dyDescent="0.3">
      <c r="B67" s="74"/>
      <c r="C67" s="74" t="s">
        <v>100</v>
      </c>
      <c r="D67" s="75">
        <v>2036</v>
      </c>
      <c r="E67" s="77"/>
      <c r="F67" s="77"/>
      <c r="G67" s="77"/>
      <c r="H67" s="77"/>
      <c r="I67" s="144">
        <f t="shared" si="7"/>
        <v>21157.343955783541</v>
      </c>
      <c r="J67" s="77"/>
      <c r="K67" s="77"/>
      <c r="L67" s="77"/>
      <c r="M67" s="77"/>
      <c r="N67" s="140">
        <v>675640.82322613802</v>
      </c>
      <c r="O67" s="78"/>
      <c r="P67" s="78"/>
      <c r="Q67" s="78"/>
      <c r="R67" s="78"/>
      <c r="S67" s="134">
        <v>87.036501528762201</v>
      </c>
    </row>
    <row r="68" spans="2:19" ht="16.5" customHeight="1" x14ac:dyDescent="0.3">
      <c r="B68" s="74"/>
      <c r="C68" s="74" t="s">
        <v>101</v>
      </c>
      <c r="D68" s="75">
        <v>2025</v>
      </c>
      <c r="E68" s="76"/>
      <c r="F68" s="76"/>
      <c r="G68" s="76"/>
      <c r="H68" s="76"/>
      <c r="I68" s="76"/>
      <c r="J68" s="139">
        <v>2400</v>
      </c>
      <c r="K68" s="139">
        <v>1400</v>
      </c>
      <c r="L68" s="77"/>
      <c r="M68" s="77"/>
      <c r="N68" s="77">
        <f>J68+K68</f>
        <v>3800</v>
      </c>
      <c r="O68" s="142">
        <v>-60</v>
      </c>
      <c r="P68" s="142">
        <v>-35</v>
      </c>
      <c r="Q68" s="78"/>
      <c r="R68" s="78"/>
      <c r="S68" s="141">
        <f>O68+P68</f>
        <v>-95</v>
      </c>
    </row>
    <row r="69" spans="2:19" ht="16.5" customHeight="1" x14ac:dyDescent="0.3">
      <c r="B69" s="74"/>
      <c r="C69" s="74" t="s">
        <v>101</v>
      </c>
      <c r="D69" s="75">
        <v>2026</v>
      </c>
      <c r="E69" s="76"/>
      <c r="F69" s="76"/>
      <c r="G69" s="76"/>
      <c r="H69" s="76"/>
      <c r="I69" s="76"/>
      <c r="J69" s="139">
        <v>3120</v>
      </c>
      <c r="K69" s="139">
        <v>1680</v>
      </c>
      <c r="L69" s="77"/>
      <c r="M69" s="77"/>
      <c r="N69" s="77">
        <f t="shared" ref="N69:N79" si="8">J69+K69</f>
        <v>4800</v>
      </c>
      <c r="O69" s="142">
        <v>-78</v>
      </c>
      <c r="P69" s="142">
        <v>-42</v>
      </c>
      <c r="Q69" s="78"/>
      <c r="R69" s="78"/>
      <c r="S69" s="141">
        <f t="shared" ref="S69:S79" si="9">O69+P69</f>
        <v>-120</v>
      </c>
    </row>
    <row r="70" spans="2:19" ht="16.5" customHeight="1" x14ac:dyDescent="0.3">
      <c r="B70" s="74"/>
      <c r="C70" s="74" t="s">
        <v>101</v>
      </c>
      <c r="D70" s="75">
        <v>2027</v>
      </c>
      <c r="E70" s="76"/>
      <c r="F70" s="76"/>
      <c r="G70" s="76"/>
      <c r="H70" s="76"/>
      <c r="I70" s="76"/>
      <c r="J70" s="139">
        <v>3800</v>
      </c>
      <c r="K70" s="139">
        <v>2000</v>
      </c>
      <c r="L70" s="77"/>
      <c r="M70" s="77"/>
      <c r="N70" s="77">
        <f t="shared" si="8"/>
        <v>5800</v>
      </c>
      <c r="O70" s="142">
        <v>-95</v>
      </c>
      <c r="P70" s="142">
        <v>-50</v>
      </c>
      <c r="Q70" s="78"/>
      <c r="R70" s="78"/>
      <c r="S70" s="141">
        <f t="shared" si="9"/>
        <v>-145</v>
      </c>
    </row>
    <row r="71" spans="2:19" ht="16.5" customHeight="1" x14ac:dyDescent="0.3">
      <c r="B71" s="74"/>
      <c r="C71" s="74" t="s">
        <v>101</v>
      </c>
      <c r="D71" s="75">
        <v>2028</v>
      </c>
      <c r="E71" s="76"/>
      <c r="F71" s="76"/>
      <c r="G71" s="76"/>
      <c r="H71" s="76"/>
      <c r="I71" s="76"/>
      <c r="J71" s="139">
        <v>4600</v>
      </c>
      <c r="K71" s="139">
        <v>2240</v>
      </c>
      <c r="L71" s="77"/>
      <c r="M71" s="77"/>
      <c r="N71" s="77">
        <f t="shared" si="8"/>
        <v>6840</v>
      </c>
      <c r="O71" s="142">
        <v>-115</v>
      </c>
      <c r="P71" s="142">
        <v>-56</v>
      </c>
      <c r="Q71" s="78"/>
      <c r="R71" s="78"/>
      <c r="S71" s="141">
        <f t="shared" si="9"/>
        <v>-171</v>
      </c>
    </row>
    <row r="72" spans="2:19" ht="16.5" customHeight="1" x14ac:dyDescent="0.3">
      <c r="B72" s="74"/>
      <c r="C72" s="74" t="s">
        <v>101</v>
      </c>
      <c r="D72" s="75">
        <v>2029</v>
      </c>
      <c r="E72" s="76"/>
      <c r="F72" s="76"/>
      <c r="G72" s="76"/>
      <c r="H72" s="76"/>
      <c r="I72" s="76"/>
      <c r="J72" s="139">
        <v>5320</v>
      </c>
      <c r="K72" s="139">
        <v>2400</v>
      </c>
      <c r="L72" s="77"/>
      <c r="M72" s="77"/>
      <c r="N72" s="77">
        <f t="shared" si="8"/>
        <v>7720</v>
      </c>
      <c r="O72" s="142">
        <v>-133</v>
      </c>
      <c r="P72" s="142">
        <v>-60</v>
      </c>
      <c r="Q72" s="78"/>
      <c r="R72" s="78"/>
      <c r="S72" s="141">
        <f t="shared" si="9"/>
        <v>-193</v>
      </c>
    </row>
    <row r="73" spans="2:19" ht="16.5" customHeight="1" x14ac:dyDescent="0.3">
      <c r="B73" s="74"/>
      <c r="C73" s="74" t="s">
        <v>101</v>
      </c>
      <c r="D73" s="75">
        <v>2030</v>
      </c>
      <c r="E73" s="77"/>
      <c r="F73" s="77"/>
      <c r="G73" s="77"/>
      <c r="H73" s="77"/>
      <c r="I73" s="77"/>
      <c r="J73" s="139">
        <v>5920</v>
      </c>
      <c r="K73" s="139">
        <v>2560</v>
      </c>
      <c r="L73" s="77"/>
      <c r="M73" s="77"/>
      <c r="N73" s="77">
        <f t="shared" si="8"/>
        <v>8480</v>
      </c>
      <c r="O73" s="142">
        <v>-148</v>
      </c>
      <c r="P73" s="142">
        <v>-64</v>
      </c>
      <c r="Q73" s="78"/>
      <c r="R73" s="78"/>
      <c r="S73" s="141">
        <f t="shared" si="9"/>
        <v>-212</v>
      </c>
    </row>
    <row r="74" spans="2:19" ht="16.5" customHeight="1" x14ac:dyDescent="0.3">
      <c r="B74" s="74"/>
      <c r="C74" s="74" t="s">
        <v>101</v>
      </c>
      <c r="D74" s="75">
        <v>2031</v>
      </c>
      <c r="E74" s="77"/>
      <c r="F74" s="77"/>
      <c r="G74" s="77"/>
      <c r="H74" s="77"/>
      <c r="I74" s="77"/>
      <c r="J74" s="139">
        <v>6400</v>
      </c>
      <c r="K74" s="139">
        <v>2880</v>
      </c>
      <c r="L74" s="77"/>
      <c r="M74" s="77"/>
      <c r="N74" s="77">
        <f t="shared" si="8"/>
        <v>9280</v>
      </c>
      <c r="O74" s="142">
        <v>-160</v>
      </c>
      <c r="P74" s="142">
        <v>-72</v>
      </c>
      <c r="Q74" s="78"/>
      <c r="R74" s="78"/>
      <c r="S74" s="141">
        <f t="shared" si="9"/>
        <v>-232</v>
      </c>
    </row>
    <row r="75" spans="2:19" ht="16.5" customHeight="1" x14ac:dyDescent="0.3">
      <c r="B75" s="74"/>
      <c r="C75" s="74" t="s">
        <v>101</v>
      </c>
      <c r="D75" s="75">
        <v>2032</v>
      </c>
      <c r="E75" s="77"/>
      <c r="F75" s="77"/>
      <c r="G75" s="77"/>
      <c r="H75" s="77"/>
      <c r="I75" s="77"/>
      <c r="J75" s="139">
        <v>6880</v>
      </c>
      <c r="K75" s="139">
        <v>3120</v>
      </c>
      <c r="L75" s="77"/>
      <c r="M75" s="77"/>
      <c r="N75" s="77">
        <f t="shared" si="8"/>
        <v>10000</v>
      </c>
      <c r="O75" s="142">
        <v>-172</v>
      </c>
      <c r="P75" s="142">
        <v>-78</v>
      </c>
      <c r="Q75" s="78"/>
      <c r="R75" s="78"/>
      <c r="S75" s="141">
        <f t="shared" si="9"/>
        <v>-250</v>
      </c>
    </row>
    <row r="76" spans="2:19" ht="16.5" customHeight="1" x14ac:dyDescent="0.3">
      <c r="B76" s="74"/>
      <c r="C76" s="74" t="s">
        <v>101</v>
      </c>
      <c r="D76" s="75">
        <v>2033</v>
      </c>
      <c r="E76" s="77"/>
      <c r="F76" s="77"/>
      <c r="G76" s="77"/>
      <c r="H76" s="77"/>
      <c r="I76" s="77"/>
      <c r="J76" s="139">
        <v>7280</v>
      </c>
      <c r="K76" s="139">
        <v>3320</v>
      </c>
      <c r="L76" s="77"/>
      <c r="M76" s="77"/>
      <c r="N76" s="77">
        <f t="shared" si="8"/>
        <v>10600</v>
      </c>
      <c r="O76" s="142">
        <v>-182</v>
      </c>
      <c r="P76" s="142">
        <v>-83</v>
      </c>
      <c r="Q76" s="78"/>
      <c r="R76" s="78"/>
      <c r="S76" s="141">
        <f t="shared" si="9"/>
        <v>-265</v>
      </c>
    </row>
    <row r="77" spans="2:19" ht="16.5" customHeight="1" x14ac:dyDescent="0.3">
      <c r="B77" s="74"/>
      <c r="C77" s="74" t="s">
        <v>101</v>
      </c>
      <c r="D77" s="75">
        <v>2034</v>
      </c>
      <c r="E77" s="77"/>
      <c r="F77" s="77"/>
      <c r="G77" s="77"/>
      <c r="H77" s="77"/>
      <c r="I77" s="77"/>
      <c r="J77" s="139">
        <v>7840</v>
      </c>
      <c r="K77" s="139">
        <v>3600</v>
      </c>
      <c r="L77" s="77"/>
      <c r="M77" s="77"/>
      <c r="N77" s="77">
        <f t="shared" si="8"/>
        <v>11440</v>
      </c>
      <c r="O77" s="142">
        <v>-196</v>
      </c>
      <c r="P77" s="142">
        <v>-90</v>
      </c>
      <c r="Q77" s="78"/>
      <c r="R77" s="78"/>
      <c r="S77" s="141">
        <f t="shared" si="9"/>
        <v>-286</v>
      </c>
    </row>
    <row r="78" spans="2:19" ht="16.5" customHeight="1" x14ac:dyDescent="0.3">
      <c r="B78" s="74"/>
      <c r="C78" s="74" t="s">
        <v>101</v>
      </c>
      <c r="D78" s="75">
        <v>2035</v>
      </c>
      <c r="E78" s="77"/>
      <c r="F78" s="77"/>
      <c r="G78" s="77"/>
      <c r="H78" s="77"/>
      <c r="I78" s="77"/>
      <c r="J78" s="139">
        <v>8320</v>
      </c>
      <c r="K78" s="139">
        <v>3800</v>
      </c>
      <c r="L78" s="77"/>
      <c r="M78" s="77"/>
      <c r="N78" s="77">
        <f t="shared" si="8"/>
        <v>12120</v>
      </c>
      <c r="O78" s="142">
        <v>-208</v>
      </c>
      <c r="P78" s="142">
        <v>-95</v>
      </c>
      <c r="Q78" s="78"/>
      <c r="R78" s="78"/>
      <c r="S78" s="141">
        <f t="shared" si="9"/>
        <v>-303</v>
      </c>
    </row>
    <row r="79" spans="2:19" ht="16.5" customHeight="1" x14ac:dyDescent="0.3">
      <c r="B79" s="74"/>
      <c r="C79" s="74" t="s">
        <v>101</v>
      </c>
      <c r="D79" s="75">
        <v>2036</v>
      </c>
      <c r="E79" s="77"/>
      <c r="F79" s="77"/>
      <c r="G79" s="77"/>
      <c r="H79" s="77"/>
      <c r="I79" s="77"/>
      <c r="J79" s="139">
        <v>8720</v>
      </c>
      <c r="K79" s="139">
        <v>4000</v>
      </c>
      <c r="L79" s="77"/>
      <c r="M79" s="77"/>
      <c r="N79" s="77">
        <f t="shared" si="8"/>
        <v>12720</v>
      </c>
      <c r="O79" s="142">
        <v>-218</v>
      </c>
      <c r="P79" s="142">
        <v>-100</v>
      </c>
      <c r="Q79" s="78"/>
      <c r="R79" s="78"/>
      <c r="S79" s="141">
        <f t="shared" si="9"/>
        <v>-318</v>
      </c>
    </row>
    <row r="80" spans="2:19" ht="16.5" customHeight="1" x14ac:dyDescent="0.3">
      <c r="B80" s="80" t="s">
        <v>116</v>
      </c>
      <c r="C80" s="74"/>
      <c r="D80" s="75">
        <v>2025</v>
      </c>
      <c r="E80" s="76"/>
      <c r="F80" s="76"/>
      <c r="G80" s="76"/>
      <c r="H80" s="76"/>
      <c r="I80" s="76"/>
      <c r="J80" s="77"/>
      <c r="K80" s="77"/>
      <c r="L80" s="77"/>
      <c r="M80" s="77"/>
      <c r="N80" s="77"/>
      <c r="O80" s="78"/>
      <c r="P80" s="78"/>
      <c r="Q80" s="78"/>
      <c r="R80" s="78"/>
      <c r="S80" s="79"/>
    </row>
    <row r="81" spans="2:23" ht="16.5" customHeight="1" x14ac:dyDescent="0.3">
      <c r="B81" s="80" t="s">
        <v>116</v>
      </c>
      <c r="C81" s="74"/>
      <c r="D81" s="75">
        <v>2026</v>
      </c>
      <c r="E81" s="76"/>
      <c r="F81" s="76"/>
      <c r="G81" s="76"/>
      <c r="H81" s="76"/>
      <c r="I81" s="76"/>
      <c r="J81" s="152">
        <v>1040.5584539763934</v>
      </c>
      <c r="K81" s="152">
        <v>235.3315279906806</v>
      </c>
      <c r="L81" s="77"/>
      <c r="M81" s="77"/>
      <c r="N81" s="77">
        <f>SUM(J81:M81)</f>
        <v>1275.8899819670739</v>
      </c>
      <c r="O81" s="151">
        <v>0.26013961349409831</v>
      </c>
      <c r="P81" s="151">
        <v>5.764963177683647E-2</v>
      </c>
      <c r="Q81" s="78"/>
      <c r="R81" s="78"/>
      <c r="S81" s="79">
        <f>SUM(O81:R81)</f>
        <v>0.31778924527093477</v>
      </c>
    </row>
    <row r="82" spans="2:23" ht="16.5" customHeight="1" x14ac:dyDescent="0.3">
      <c r="B82" s="80" t="s">
        <v>116</v>
      </c>
      <c r="C82" s="74"/>
      <c r="D82" s="75">
        <v>2027</v>
      </c>
      <c r="E82" s="76"/>
      <c r="F82" s="76"/>
      <c r="G82" s="76"/>
      <c r="H82" s="76"/>
      <c r="I82" s="76"/>
      <c r="J82" s="152">
        <v>1530.9086926441259</v>
      </c>
      <c r="K82" s="152">
        <v>532.01092502081406</v>
      </c>
      <c r="L82" s="77"/>
      <c r="M82" s="77"/>
      <c r="N82" s="77">
        <f t="shared" ref="N82:N91" si="10">SUM(J82:M82)</f>
        <v>2062.9196176649402</v>
      </c>
      <c r="O82" s="151">
        <v>0.38272717316103133</v>
      </c>
      <c r="P82" s="151">
        <v>0.13025041172558896</v>
      </c>
      <c r="Q82" s="78"/>
      <c r="R82" s="78"/>
      <c r="S82" s="79">
        <f t="shared" ref="S82:S91" si="11">SUM(O82:R82)</f>
        <v>0.51297758488662026</v>
      </c>
    </row>
    <row r="83" spans="2:23" ht="16.5" customHeight="1" x14ac:dyDescent="0.3">
      <c r="B83" s="80" t="s">
        <v>116</v>
      </c>
      <c r="C83" s="74"/>
      <c r="D83" s="75">
        <v>2028</v>
      </c>
      <c r="E83" s="76"/>
      <c r="F83" s="76"/>
      <c r="G83" s="76"/>
      <c r="H83" s="76"/>
      <c r="I83" s="76"/>
      <c r="J83" s="152">
        <v>2239.2998628108894</v>
      </c>
      <c r="K83" s="152">
        <v>897.97125675054019</v>
      </c>
      <c r="L83" s="77"/>
      <c r="M83" s="77"/>
      <c r="N83" s="77">
        <f t="shared" si="10"/>
        <v>3137.2711195614297</v>
      </c>
      <c r="O83" s="151">
        <v>0.55982496570272222</v>
      </c>
      <c r="P83" s="151">
        <v>0.21968474663177529</v>
      </c>
      <c r="Q83" s="78"/>
      <c r="R83" s="78"/>
      <c r="S83" s="79">
        <f t="shared" si="11"/>
        <v>0.77950971233449751</v>
      </c>
    </row>
    <row r="84" spans="2:23" ht="16.5" customHeight="1" x14ac:dyDescent="0.3">
      <c r="B84" s="80" t="s">
        <v>116</v>
      </c>
      <c r="C84" s="74"/>
      <c r="D84" s="75">
        <v>2029</v>
      </c>
      <c r="E84" s="76"/>
      <c r="F84" s="76"/>
      <c r="G84" s="76"/>
      <c r="H84" s="76"/>
      <c r="I84" s="76"/>
      <c r="J84" s="152">
        <v>3247.6013961717822</v>
      </c>
      <c r="K84" s="152">
        <v>1357.2455738820511</v>
      </c>
      <c r="L84" s="77"/>
      <c r="M84" s="77"/>
      <c r="N84" s="77">
        <f t="shared" si="10"/>
        <v>4604.8469700538335</v>
      </c>
      <c r="O84" s="151">
        <v>0.81190034904294528</v>
      </c>
      <c r="P84" s="151">
        <v>0.33173356895934575</v>
      </c>
      <c r="Q84" s="78"/>
      <c r="R84" s="78"/>
      <c r="S84" s="79">
        <f t="shared" si="11"/>
        <v>1.143633918002291</v>
      </c>
    </row>
    <row r="85" spans="2:23" ht="16.5" customHeight="1" x14ac:dyDescent="0.3">
      <c r="B85" s="80" t="s">
        <v>116</v>
      </c>
      <c r="C85" s="74"/>
      <c r="D85" s="75">
        <v>2030</v>
      </c>
      <c r="E85" s="77"/>
      <c r="F85" s="77"/>
      <c r="G85" s="77"/>
      <c r="H85" s="77"/>
      <c r="I85" s="77"/>
      <c r="J85" s="152">
        <v>4651.2666102593384</v>
      </c>
      <c r="K85" s="152">
        <v>1931.7969426975685</v>
      </c>
      <c r="L85" s="77"/>
      <c r="M85" s="77"/>
      <c r="N85" s="77">
        <f t="shared" si="10"/>
        <v>6583.0635529569072</v>
      </c>
      <c r="O85" s="151">
        <v>1.1628166525648356</v>
      </c>
      <c r="P85" s="151">
        <v>0.47160857693900587</v>
      </c>
      <c r="Q85" s="78"/>
      <c r="R85" s="78"/>
      <c r="S85" s="79">
        <f t="shared" si="11"/>
        <v>1.6344252295038415</v>
      </c>
    </row>
    <row r="86" spans="2:23" ht="16.5" customHeight="1" x14ac:dyDescent="0.3">
      <c r="B86" s="80" t="s">
        <v>116</v>
      </c>
      <c r="C86" s="74"/>
      <c r="D86" s="75">
        <v>2031</v>
      </c>
      <c r="E86" s="77"/>
      <c r="F86" s="77"/>
      <c r="G86" s="77"/>
      <c r="H86" s="77"/>
      <c r="I86" s="77"/>
      <c r="J86" s="152">
        <v>6541.264007719763</v>
      </c>
      <c r="K86" s="152">
        <v>2647.696318237829</v>
      </c>
      <c r="L86" s="77"/>
      <c r="M86" s="77"/>
      <c r="N86" s="77">
        <f t="shared" si="10"/>
        <v>9188.9603259575924</v>
      </c>
      <c r="O86" s="151">
        <v>1.6353160019299418</v>
      </c>
      <c r="P86" s="151">
        <v>0.64543087279836031</v>
      </c>
      <c r="Q86" s="78"/>
      <c r="R86" s="78"/>
      <c r="S86" s="79">
        <f t="shared" si="11"/>
        <v>2.280746874728302</v>
      </c>
    </row>
    <row r="87" spans="2:23" ht="16.5" customHeight="1" x14ac:dyDescent="0.3">
      <c r="B87" s="80" t="s">
        <v>116</v>
      </c>
      <c r="C87" s="74"/>
      <c r="D87" s="75">
        <v>2032</v>
      </c>
      <c r="E87" s="77"/>
      <c r="F87" s="77"/>
      <c r="G87" s="77"/>
      <c r="H87" s="77"/>
      <c r="I87" s="77"/>
      <c r="J87" s="152">
        <v>8960.9617474972292</v>
      </c>
      <c r="K87" s="152">
        <v>3535.2742005459868</v>
      </c>
      <c r="L87" s="77"/>
      <c r="M87" s="77"/>
      <c r="N87" s="77">
        <f t="shared" si="10"/>
        <v>12496.235948043217</v>
      </c>
      <c r="O87" s="151">
        <v>2.2402404368743083</v>
      </c>
      <c r="P87" s="151">
        <v>0.86022101500372483</v>
      </c>
      <c r="Q87" s="78"/>
      <c r="R87" s="78"/>
      <c r="S87" s="79">
        <f t="shared" si="11"/>
        <v>3.1004614518780329</v>
      </c>
    </row>
    <row r="88" spans="2:23" ht="16.5" customHeight="1" x14ac:dyDescent="0.3">
      <c r="B88" s="80" t="s">
        <v>116</v>
      </c>
      <c r="C88" s="74"/>
      <c r="D88" s="75">
        <v>2033</v>
      </c>
      <c r="E88" s="77"/>
      <c r="F88" s="77"/>
      <c r="G88" s="77"/>
      <c r="H88" s="77"/>
      <c r="I88" s="77"/>
      <c r="J88" s="152">
        <v>11827.49557273499</v>
      </c>
      <c r="K88" s="152">
        <v>4628.8748488583296</v>
      </c>
      <c r="L88" s="77"/>
      <c r="M88" s="77"/>
      <c r="N88" s="77">
        <f t="shared" si="10"/>
        <v>16456.370421593318</v>
      </c>
      <c r="O88" s="151">
        <v>2.9568738931837477</v>
      </c>
      <c r="P88" s="151">
        <v>1.1237751259772755</v>
      </c>
      <c r="Q88" s="78"/>
      <c r="R88" s="78"/>
      <c r="S88" s="79">
        <f t="shared" si="11"/>
        <v>4.0806490191610232</v>
      </c>
    </row>
    <row r="89" spans="2:23" ht="16.5" customHeight="1" x14ac:dyDescent="0.3">
      <c r="B89" s="80" t="s">
        <v>116</v>
      </c>
      <c r="C89" s="74"/>
      <c r="D89" s="75">
        <v>2034</v>
      </c>
      <c r="E89" s="77"/>
      <c r="F89" s="77"/>
      <c r="G89" s="77"/>
      <c r="H89" s="77"/>
      <c r="I89" s="77"/>
      <c r="J89" s="152">
        <v>14826.067912838083</v>
      </c>
      <c r="K89" s="152">
        <v>5965.9641570340182</v>
      </c>
      <c r="L89" s="77"/>
      <c r="M89" s="77"/>
      <c r="N89" s="77">
        <f t="shared" si="10"/>
        <v>20792.032069872101</v>
      </c>
      <c r="O89" s="151">
        <v>3.7065169782095198</v>
      </c>
      <c r="P89" s="151">
        <v>1.4443657966297336</v>
      </c>
      <c r="Q89" s="78"/>
      <c r="R89" s="78"/>
      <c r="S89" s="79">
        <f t="shared" si="11"/>
        <v>5.1508827748392534</v>
      </c>
    </row>
    <row r="90" spans="2:23" ht="16.5" customHeight="1" x14ac:dyDescent="0.3">
      <c r="B90" s="80" t="s">
        <v>116</v>
      </c>
      <c r="C90" s="74"/>
      <c r="D90" s="75">
        <v>2035</v>
      </c>
      <c r="E90" s="77"/>
      <c r="F90" s="77"/>
      <c r="G90" s="77"/>
      <c r="H90" s="77"/>
      <c r="I90" s="77"/>
      <c r="J90" s="152">
        <v>17338.304886772017</v>
      </c>
      <c r="K90" s="152">
        <v>7585.283156901758</v>
      </c>
      <c r="L90" s="77"/>
      <c r="M90" s="77"/>
      <c r="N90" s="77">
        <f t="shared" si="10"/>
        <v>24923.588043673775</v>
      </c>
      <c r="O90" s="151">
        <v>4.3345762216930046</v>
      </c>
      <c r="P90" s="151">
        <v>1.8301979389939782</v>
      </c>
      <c r="Q90" s="78"/>
      <c r="R90" s="78"/>
      <c r="S90" s="79">
        <f t="shared" si="11"/>
        <v>6.1647741606869833</v>
      </c>
    </row>
    <row r="91" spans="2:23" ht="16.5" customHeight="1" x14ac:dyDescent="0.3">
      <c r="B91" s="80" t="s">
        <v>116</v>
      </c>
      <c r="C91" s="74"/>
      <c r="D91" s="75">
        <v>2036</v>
      </c>
      <c r="E91" s="77"/>
      <c r="F91" s="77"/>
      <c r="G91" s="77"/>
      <c r="H91" s="77"/>
      <c r="I91" s="77"/>
      <c r="J91" s="152">
        <v>18536.520341486739</v>
      </c>
      <c r="K91" s="152">
        <v>9363.569464089036</v>
      </c>
      <c r="L91" s="77"/>
      <c r="M91" s="77"/>
      <c r="N91" s="77">
        <f t="shared" si="10"/>
        <v>27900.089805575775</v>
      </c>
      <c r="O91" s="151">
        <v>4.634130085371682</v>
      </c>
      <c r="P91" s="151">
        <v>2.2660126470708017</v>
      </c>
      <c r="Q91" s="78"/>
      <c r="R91" s="78"/>
      <c r="S91" s="79">
        <f t="shared" si="11"/>
        <v>6.9001427324424842</v>
      </c>
    </row>
    <row r="93" spans="2:23" ht="16.5" customHeight="1" x14ac:dyDescent="0.3">
      <c r="B93" s="146" t="s">
        <v>121</v>
      </c>
    </row>
    <row r="94" spans="2:23" ht="16.5" customHeight="1" x14ac:dyDescent="0.3">
      <c r="B94" s="188" t="s">
        <v>109</v>
      </c>
      <c r="C94" s="189"/>
      <c r="D94" s="189"/>
      <c r="E94" s="189"/>
      <c r="F94" s="189"/>
      <c r="G94" s="189"/>
      <c r="H94" s="189"/>
      <c r="I94" s="189"/>
      <c r="J94" s="189"/>
      <c r="K94" s="189"/>
      <c r="L94" s="189"/>
      <c r="M94" s="189"/>
      <c r="N94" s="189"/>
      <c r="O94" s="189"/>
      <c r="P94" s="189"/>
      <c r="Q94" s="189"/>
      <c r="R94" s="189"/>
      <c r="S94" s="189"/>
      <c r="T94" s="189"/>
      <c r="U94" s="189"/>
      <c r="V94" s="189"/>
      <c r="W94" s="189"/>
    </row>
    <row r="95" spans="2:23" ht="16.5" customHeight="1" x14ac:dyDescent="0.3">
      <c r="B95" s="147" t="s">
        <v>111</v>
      </c>
    </row>
    <row r="96" spans="2:23" ht="16.5" customHeight="1" x14ac:dyDescent="0.3">
      <c r="B96" s="147" t="s">
        <v>112</v>
      </c>
    </row>
    <row r="97" spans="2:2" ht="16.5" customHeight="1" x14ac:dyDescent="0.3">
      <c r="B97" s="147" t="s">
        <v>113</v>
      </c>
    </row>
    <row r="98" spans="2:2" ht="16.5" customHeight="1" x14ac:dyDescent="0.3">
      <c r="B98" s="147" t="s">
        <v>114</v>
      </c>
    </row>
    <row r="99" spans="2:2" ht="16.5" customHeight="1" x14ac:dyDescent="0.3">
      <c r="B99" s="147" t="s">
        <v>120</v>
      </c>
    </row>
  </sheetData>
  <mergeCells count="7">
    <mergeCell ref="B94:W94"/>
    <mergeCell ref="B1:S1"/>
    <mergeCell ref="B2:S2"/>
    <mergeCell ref="B4:S4"/>
    <mergeCell ref="E6:I6"/>
    <mergeCell ref="J6:N6"/>
    <mergeCell ref="O6:S6"/>
  </mergeCells>
  <phoneticPr fontId="9" type="noConversion"/>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pageSetUpPr fitToPage="1"/>
  </sheetPr>
  <dimension ref="A1:R1"/>
  <sheetViews>
    <sheetView workbookViewId="0">
      <selection activeCell="L24" sqref="L24"/>
    </sheetView>
  </sheetViews>
  <sheetFormatPr defaultRowHeight="10.199999999999999" x14ac:dyDescent="0.2"/>
  <sheetData>
    <row r="1" spans="1:18" ht="15.6" x14ac:dyDescent="0.3">
      <c r="A1" s="171" t="s">
        <v>102</v>
      </c>
      <c r="B1" s="171"/>
      <c r="C1" s="171"/>
      <c r="D1" s="171"/>
      <c r="E1" s="171"/>
      <c r="F1" s="171"/>
      <c r="G1" s="171"/>
      <c r="H1" s="171"/>
      <c r="I1" s="171"/>
      <c r="J1" s="171"/>
      <c r="K1" s="171"/>
      <c r="L1" s="171"/>
      <c r="M1" s="171"/>
      <c r="N1" s="171"/>
      <c r="O1" s="171"/>
      <c r="P1" s="171"/>
      <c r="Q1" s="171"/>
      <c r="R1" s="171"/>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18"/>
  <sheetViews>
    <sheetView zoomScaleNormal="100" workbookViewId="0">
      <selection activeCell="B5" sqref="B5"/>
    </sheetView>
  </sheetViews>
  <sheetFormatPr defaultColWidth="8.7109375" defaultRowHeight="10.199999999999999" x14ac:dyDescent="0.2"/>
  <cols>
    <col min="1" max="1" width="64.28515625" bestFit="1" customWidth="1"/>
    <col min="2" max="2" width="137.28515625" bestFit="1" customWidth="1"/>
  </cols>
  <sheetData>
    <row r="1" spans="1:3" ht="17.399999999999999" x14ac:dyDescent="0.3">
      <c r="A1" s="54" t="s">
        <v>15</v>
      </c>
      <c r="B1" s="55"/>
      <c r="C1" s="28"/>
    </row>
    <row r="2" spans="1:3" ht="17.25" customHeight="1" x14ac:dyDescent="0.25">
      <c r="A2" s="29" t="s">
        <v>16</v>
      </c>
      <c r="B2" s="27" t="s">
        <v>103</v>
      </c>
    </row>
    <row r="3" spans="1:3" ht="13.2" x14ac:dyDescent="0.25">
      <c r="A3" s="30" t="s">
        <v>17</v>
      </c>
      <c r="B3" s="26">
        <v>45824</v>
      </c>
    </row>
    <row r="4" spans="1:3" ht="15" customHeight="1" x14ac:dyDescent="0.25">
      <c r="A4" s="30" t="s">
        <v>18</v>
      </c>
      <c r="B4" s="26" t="s">
        <v>105</v>
      </c>
    </row>
    <row r="5" spans="1:3" ht="13.2" x14ac:dyDescent="0.25">
      <c r="A5" s="81"/>
      <c r="B5" s="26" t="s">
        <v>106</v>
      </c>
    </row>
    <row r="6" spans="1:3" ht="13.2" x14ac:dyDescent="0.25">
      <c r="A6" s="81"/>
      <c r="B6" s="26" t="s">
        <v>107</v>
      </c>
    </row>
    <row r="7" spans="1:3" ht="13.8" thickBot="1" x14ac:dyDescent="0.3">
      <c r="A7" s="82"/>
      <c r="B7" s="105" t="s">
        <v>108</v>
      </c>
      <c r="C7" s="31"/>
    </row>
    <row r="8" spans="1:3" ht="13.2" x14ac:dyDescent="0.25">
      <c r="A8" s="5"/>
      <c r="B8" s="26"/>
    </row>
    <row r="9" spans="1:3" x14ac:dyDescent="0.2">
      <c r="C9" s="25" t="s">
        <v>19</v>
      </c>
    </row>
    <row r="10" spans="1:3" x14ac:dyDescent="0.2">
      <c r="A10" s="34" t="s">
        <v>20</v>
      </c>
      <c r="B10" s="32" t="str">
        <f>'Form 1.1b'!B4:J4</f>
        <v>RETAIL SALES OF ELECTRICITY BY CLASS OR SECTOR (GWh)</v>
      </c>
      <c r="C10" s="33" t="s">
        <v>21</v>
      </c>
    </row>
    <row r="11" spans="1:3" x14ac:dyDescent="0.2">
      <c r="A11" s="32" t="s">
        <v>22</v>
      </c>
      <c r="B11" s="32" t="s">
        <v>43</v>
      </c>
      <c r="C11" s="33" t="s">
        <v>21</v>
      </c>
    </row>
    <row r="12" spans="1:3" x14ac:dyDescent="0.2">
      <c r="A12" s="32" t="s">
        <v>23</v>
      </c>
      <c r="B12" s="32" t="str">
        <f>+'Form 1.3'!B5</f>
        <v>LSE COINCIDENT PEAK DEMAND BY SECTOR</v>
      </c>
      <c r="C12" s="33" t="s">
        <v>21</v>
      </c>
    </row>
    <row r="13" spans="1:3" x14ac:dyDescent="0.2">
      <c r="A13" s="32" t="s">
        <v>24</v>
      </c>
      <c r="B13" s="32" t="str">
        <f>+'Form 1.5'!B$4</f>
        <v>PEAK DEMAND WEATHER SCENARIOS</v>
      </c>
      <c r="C13" s="33" t="s">
        <v>21</v>
      </c>
    </row>
    <row r="14" spans="1:3" x14ac:dyDescent="0.2">
      <c r="A14" s="34" t="s">
        <v>25</v>
      </c>
      <c r="B14" s="32" t="str">
        <f>+'Form 2.1'!B$4</f>
        <v>ECONOMIC AND DEMOGRAPHIC ASSUMPTIONS</v>
      </c>
      <c r="C14" s="33" t="s">
        <v>21</v>
      </c>
    </row>
    <row r="15" spans="1:3" x14ac:dyDescent="0.2">
      <c r="A15" s="34" t="s">
        <v>26</v>
      </c>
      <c r="B15" s="32" t="str">
        <f>+'Form 2.2'!B5</f>
        <v>ELECTRICITY RATE FORECAST</v>
      </c>
      <c r="C15" s="33" t="s">
        <v>21</v>
      </c>
    </row>
    <row r="16" spans="1:3" x14ac:dyDescent="0.2">
      <c r="A16" s="34" t="s">
        <v>27</v>
      </c>
      <c r="B16" s="32" t="str">
        <f>+'Form 2.3'!B$4</f>
        <v>CUSTOMER COUNT &amp; OTHER FORECASTING INPUTS</v>
      </c>
      <c r="C16" s="33" t="s">
        <v>21</v>
      </c>
    </row>
    <row r="17" spans="1:3" x14ac:dyDescent="0.2">
      <c r="A17" s="34" t="s">
        <v>110</v>
      </c>
      <c r="B17" s="34" t="s">
        <v>91</v>
      </c>
      <c r="C17" s="33" t="s">
        <v>21</v>
      </c>
    </row>
    <row r="18" spans="1:3" x14ac:dyDescent="0.2">
      <c r="A18" s="32" t="s">
        <v>28</v>
      </c>
      <c r="B18" s="32" t="s">
        <v>29</v>
      </c>
      <c r="C18" s="33" t="s">
        <v>21</v>
      </c>
    </row>
  </sheetData>
  <customSheetViews>
    <customSheetView guid="{64245E33-E577-4C25-9B98-21C112E84FF6}" scale="80" showPageBreaks="1" fitToPage="1" printArea="1">
      <selection activeCell="D58" sqref="D58"/>
      <pageMargins left="0" right="0" top="0" bottom="0" header="0" footer="0"/>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 right="0" top="0" bottom="0" header="0" footer="0"/>
      <printOptions horizontalCentered="1"/>
      <pageSetup scale="93" orientation="landscape" r:id="rId4"/>
      <headerFooter alignWithMargins="0">
        <oddFooter>&amp;R&amp;A</oddFooter>
      </headerFooter>
    </customSheetView>
  </customSheetViews>
  <phoneticPr fontId="0" type="noConversion"/>
  <hyperlinks>
    <hyperlink ref="B7" r:id="rId5" xr:uid="{3C26918D-7D41-48F9-950F-B3FABF94E099}"/>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1:J23"/>
  <sheetViews>
    <sheetView showGridLines="0" zoomScaleNormal="100" workbookViewId="0">
      <selection activeCell="F7" sqref="F7"/>
    </sheetView>
  </sheetViews>
  <sheetFormatPr defaultColWidth="8.7109375" defaultRowHeight="10.199999999999999" x14ac:dyDescent="0.2"/>
  <cols>
    <col min="1" max="1" width="1.7109375" style="39" customWidth="1"/>
    <col min="2" max="2" width="11" style="39" customWidth="1"/>
    <col min="3" max="3" width="13.140625" style="39" customWidth="1"/>
    <col min="4" max="4" width="13.7109375" style="39" customWidth="1"/>
    <col min="5" max="5" width="13.140625" style="39" customWidth="1"/>
    <col min="6" max="7" width="15.140625" style="39" customWidth="1"/>
    <col min="8" max="8" width="13.7109375" style="39" customWidth="1"/>
    <col min="9" max="9" width="13.140625" style="39" customWidth="1"/>
    <col min="10" max="10" width="13.7109375" style="39" customWidth="1"/>
    <col min="11" max="16384" width="8.7109375" style="39"/>
  </cols>
  <sheetData>
    <row r="1" spans="2:10" s="36" customFormat="1" ht="15.6" x14ac:dyDescent="0.3">
      <c r="B1" s="169" t="s">
        <v>30</v>
      </c>
      <c r="C1" s="169"/>
      <c r="D1" s="169"/>
      <c r="E1" s="169"/>
      <c r="F1" s="169"/>
      <c r="G1" s="169"/>
      <c r="H1" s="169"/>
      <c r="I1" s="169"/>
      <c r="J1" s="169"/>
    </row>
    <row r="2" spans="2:10" s="37" customFormat="1" ht="13.2" x14ac:dyDescent="0.25">
      <c r="B2" s="166" t="str">
        <f>+'FormsList&amp;FilerInfo'!B2</f>
        <v>Los Angeles Department of Water and Power</v>
      </c>
      <c r="C2" s="167"/>
      <c r="D2" s="167"/>
      <c r="E2" s="167"/>
      <c r="F2" s="167"/>
      <c r="G2" s="167"/>
      <c r="H2" s="167"/>
      <c r="I2" s="167"/>
      <c r="J2" s="167"/>
    </row>
    <row r="3" spans="2:10" s="37" customFormat="1" ht="13.2" x14ac:dyDescent="0.25">
      <c r="B3" s="167"/>
      <c r="C3" s="167"/>
      <c r="D3" s="167"/>
      <c r="E3" s="167"/>
      <c r="F3" s="167"/>
      <c r="G3" s="167"/>
      <c r="H3" s="167"/>
      <c r="I3" s="167"/>
      <c r="J3" s="167"/>
    </row>
    <row r="4" spans="2:10" s="36" customFormat="1" ht="30.75" customHeight="1" x14ac:dyDescent="0.25">
      <c r="B4" s="168" t="s">
        <v>31</v>
      </c>
      <c r="C4" s="168"/>
      <c r="D4" s="168"/>
      <c r="E4" s="168"/>
      <c r="F4" s="168"/>
      <c r="G4" s="168"/>
      <c r="H4" s="168"/>
      <c r="I4" s="168"/>
      <c r="J4" s="168"/>
    </row>
    <row r="5" spans="2:10" ht="13.2" x14ac:dyDescent="0.25">
      <c r="B5" s="38"/>
      <c r="C5" s="38"/>
      <c r="D5" s="38"/>
      <c r="E5" s="38"/>
      <c r="F5" s="38"/>
      <c r="G5" s="38"/>
      <c r="H5" s="38"/>
      <c r="I5" s="38"/>
      <c r="J5" s="38"/>
    </row>
    <row r="6" spans="2:10" ht="13.2" x14ac:dyDescent="0.25">
      <c r="C6" s="37" t="s">
        <v>32</v>
      </c>
      <c r="D6" s="37"/>
      <c r="E6" s="37"/>
      <c r="F6" s="37"/>
      <c r="G6" s="37"/>
      <c r="H6" s="37"/>
      <c r="I6" s="37"/>
      <c r="J6" s="37"/>
    </row>
    <row r="7" spans="2:10" ht="48" customHeight="1" x14ac:dyDescent="0.2">
      <c r="B7" s="40" t="s">
        <v>33</v>
      </c>
      <c r="C7" s="41" t="s">
        <v>34</v>
      </c>
      <c r="D7" s="41" t="s">
        <v>35</v>
      </c>
      <c r="E7" s="41" t="s">
        <v>36</v>
      </c>
      <c r="F7" s="41" t="s">
        <v>37</v>
      </c>
      <c r="G7" s="41" t="s">
        <v>38</v>
      </c>
      <c r="H7" s="42" t="s">
        <v>39</v>
      </c>
      <c r="I7" s="42" t="s">
        <v>40</v>
      </c>
      <c r="J7" s="43" t="s">
        <v>41</v>
      </c>
    </row>
    <row r="8" spans="2:10" x14ac:dyDescent="0.2">
      <c r="B8" s="44">
        <v>2023</v>
      </c>
      <c r="C8" s="106">
        <v>8071.8587699999998</v>
      </c>
      <c r="D8" s="106">
        <v>11500.163509</v>
      </c>
      <c r="E8" s="106">
        <v>1061.927514</v>
      </c>
      <c r="F8" s="51">
        <v>70</v>
      </c>
      <c r="G8" s="51">
        <v>120</v>
      </c>
      <c r="H8" s="51">
        <v>0</v>
      </c>
      <c r="I8" s="51"/>
      <c r="J8" s="51">
        <f t="shared" ref="J8:J9" si="0">SUM(C8:I8)</f>
        <v>20823.949793</v>
      </c>
    </row>
    <row r="9" spans="2:10" x14ac:dyDescent="0.2">
      <c r="B9" s="44">
        <v>2024</v>
      </c>
      <c r="C9" s="106">
        <v>8212</v>
      </c>
      <c r="D9" s="106">
        <v>11813</v>
      </c>
      <c r="E9" s="106">
        <v>1042</v>
      </c>
      <c r="F9" s="106">
        <v>107</v>
      </c>
      <c r="G9" s="106">
        <v>118.38117549999998</v>
      </c>
      <c r="H9" s="106">
        <v>0</v>
      </c>
      <c r="I9" s="51"/>
      <c r="J9" s="51">
        <f t="shared" si="0"/>
        <v>21292.381175499999</v>
      </c>
    </row>
    <row r="10" spans="2:10" x14ac:dyDescent="0.2">
      <c r="B10" s="44">
        <v>2025</v>
      </c>
      <c r="C10" s="107">
        <v>8208.719428687351</v>
      </c>
      <c r="D10" s="107">
        <v>11421.932096800787</v>
      </c>
      <c r="E10" s="107">
        <v>1107.4681099999998</v>
      </c>
      <c r="F10" s="107">
        <v>85.952655149999984</v>
      </c>
      <c r="G10" s="107">
        <v>118.97308137749997</v>
      </c>
      <c r="H10" s="107">
        <v>226.01485196868481</v>
      </c>
      <c r="I10" s="103"/>
      <c r="J10" s="103">
        <f t="shared" ref="J10:J13" si="1">SUM(C10:I10)</f>
        <v>21169.060223984321</v>
      </c>
    </row>
    <row r="11" spans="2:10" x14ac:dyDescent="0.2">
      <c r="B11" s="44">
        <v>2026</v>
      </c>
      <c r="C11" s="107">
        <v>8143.5107909801782</v>
      </c>
      <c r="D11" s="107">
        <v>11119.024409882251</v>
      </c>
      <c r="E11" s="107">
        <v>1117.9028116333334</v>
      </c>
      <c r="F11" s="107">
        <v>86.382418425749975</v>
      </c>
      <c r="G11" s="107">
        <v>119.56794678438746</v>
      </c>
      <c r="H11" s="107">
        <v>473.5690140401349</v>
      </c>
      <c r="I11" s="103"/>
      <c r="J11" s="103">
        <f t="shared" si="1"/>
        <v>21059.957391746033</v>
      </c>
    </row>
    <row r="12" spans="2:10" x14ac:dyDescent="0.2">
      <c r="B12" s="44">
        <v>2027</v>
      </c>
      <c r="C12" s="107">
        <v>7947.1494577590674</v>
      </c>
      <c r="D12" s="107">
        <v>10681.647469512955</v>
      </c>
      <c r="E12" s="107">
        <v>1100.7135054333335</v>
      </c>
      <c r="F12" s="107">
        <v>86.81433051787873</v>
      </c>
      <c r="G12" s="107">
        <v>120.16578651830939</v>
      </c>
      <c r="H12" s="107">
        <v>758.38403561792006</v>
      </c>
      <c r="I12" s="103"/>
      <c r="J12" s="103">
        <f t="shared" si="1"/>
        <v>20694.874585359463</v>
      </c>
    </row>
    <row r="13" spans="2:10" x14ac:dyDescent="0.2">
      <c r="B13" s="44">
        <v>2028</v>
      </c>
      <c r="C13" s="107">
        <v>7906.229128857135</v>
      </c>
      <c r="D13" s="107">
        <v>10480.675566033922</v>
      </c>
      <c r="E13" s="107">
        <v>1088.6430418333334</v>
      </c>
      <c r="F13" s="107">
        <v>87.248402170468097</v>
      </c>
      <c r="G13" s="107">
        <v>120.76661545090091</v>
      </c>
      <c r="H13" s="107">
        <v>1080.3676741422139</v>
      </c>
      <c r="I13" s="103"/>
      <c r="J13" s="103">
        <f t="shared" si="1"/>
        <v>20763.930428487976</v>
      </c>
    </row>
    <row r="14" spans="2:10" x14ac:dyDescent="0.2">
      <c r="B14" s="44">
        <v>2029</v>
      </c>
      <c r="C14" s="107">
        <v>7868.5228026147488</v>
      </c>
      <c r="D14" s="107">
        <v>10285.237404060326</v>
      </c>
      <c r="E14" s="107">
        <v>1076.9446988333334</v>
      </c>
      <c r="F14" s="107">
        <v>87.684644181320436</v>
      </c>
      <c r="G14" s="107">
        <v>121.37044852815541</v>
      </c>
      <c r="H14" s="107">
        <v>1440.9175814474697</v>
      </c>
      <c r="I14" s="103"/>
      <c r="J14" s="103">
        <f t="shared" ref="J14:J19" si="2">SUM(C14:I14)</f>
        <v>20880.677579665356</v>
      </c>
    </row>
    <row r="15" spans="2:10" x14ac:dyDescent="0.2">
      <c r="B15" s="44">
        <v>2030</v>
      </c>
      <c r="C15" s="107">
        <v>7942.4078035058892</v>
      </c>
      <c r="D15" s="107">
        <v>10332.949559765153</v>
      </c>
      <c r="E15" s="107">
        <v>1072.1404560333335</v>
      </c>
      <c r="F15" s="107">
        <v>88.123067402227036</v>
      </c>
      <c r="G15" s="107">
        <v>121.97730077079618</v>
      </c>
      <c r="H15" s="107">
        <v>1837.4488165923833</v>
      </c>
      <c r="I15" s="103"/>
      <c r="J15" s="103">
        <f t="shared" si="2"/>
        <v>21395.04700406978</v>
      </c>
    </row>
    <row r="16" spans="2:10" x14ac:dyDescent="0.2">
      <c r="B16" s="44">
        <v>2031</v>
      </c>
      <c r="C16" s="107">
        <v>8054.0337625804104</v>
      </c>
      <c r="D16" s="107">
        <v>10409.783905498876</v>
      </c>
      <c r="E16" s="107">
        <v>1068.4433730333333</v>
      </c>
      <c r="F16" s="107">
        <v>88.56368273923816</v>
      </c>
      <c r="G16" s="107">
        <v>122.58718727465012</v>
      </c>
      <c r="H16" s="107">
        <v>2412.0364461484583</v>
      </c>
      <c r="I16" s="103"/>
      <c r="J16" s="103">
        <f t="shared" si="2"/>
        <v>22155.448357274963</v>
      </c>
    </row>
    <row r="17" spans="2:10" x14ac:dyDescent="0.2">
      <c r="B17" s="44">
        <v>2032</v>
      </c>
      <c r="C17" s="107">
        <v>8180.7322228088196</v>
      </c>
      <c r="D17" s="107">
        <v>10518.69460446644</v>
      </c>
      <c r="E17" s="107">
        <v>1064.7536842333336</v>
      </c>
      <c r="F17" s="107">
        <v>89.006501152934334</v>
      </c>
      <c r="G17" s="107">
        <v>123.20012321102337</v>
      </c>
      <c r="H17" s="107">
        <v>2993.1083717518641</v>
      </c>
      <c r="I17" s="103"/>
      <c r="J17" s="103">
        <f t="shared" si="2"/>
        <v>22969.495507624411</v>
      </c>
    </row>
    <row r="18" spans="2:10" x14ac:dyDescent="0.2">
      <c r="B18" s="44">
        <v>2033</v>
      </c>
      <c r="C18" s="107">
        <v>8317.6644913929595</v>
      </c>
      <c r="D18" s="107">
        <v>10647.712070174673</v>
      </c>
      <c r="E18" s="107">
        <v>1061.0713747333334</v>
      </c>
      <c r="F18" s="107">
        <v>89.45153365869902</v>
      </c>
      <c r="G18" s="107">
        <v>123.81612382707846</v>
      </c>
      <c r="H18" s="107">
        <v>3597.6253171931976</v>
      </c>
      <c r="I18" s="103"/>
      <c r="J18" s="103">
        <f t="shared" si="2"/>
        <v>23837.340910979936</v>
      </c>
    </row>
    <row r="19" spans="2:10" x14ac:dyDescent="0.2">
      <c r="B19" s="44">
        <v>2034</v>
      </c>
      <c r="C19" s="107">
        <v>8427.5814048231787</v>
      </c>
      <c r="D19" s="107">
        <v>10774.372035294042</v>
      </c>
      <c r="E19" s="107">
        <v>1057.3964300333332</v>
      </c>
      <c r="F19" s="107">
        <v>89.898791326992495</v>
      </c>
      <c r="G19" s="107">
        <v>124.43520444621383</v>
      </c>
      <c r="H19" s="107">
        <v>4188.985935059467</v>
      </c>
      <c r="I19" s="103"/>
      <c r="J19" s="103">
        <f t="shared" si="2"/>
        <v>24662.669800983225</v>
      </c>
    </row>
    <row r="20" spans="2:10" x14ac:dyDescent="0.2">
      <c r="B20" s="44">
        <v>2035</v>
      </c>
      <c r="C20" s="107">
        <v>8579.658662299953</v>
      </c>
      <c r="D20" s="107">
        <v>10939.042304191753</v>
      </c>
      <c r="E20" s="107">
        <v>1053.7288351333336</v>
      </c>
      <c r="F20" s="107">
        <v>90.348285283627433</v>
      </c>
      <c r="G20" s="107">
        <v>125.05738046844489</v>
      </c>
      <c r="H20" s="107">
        <v>4748.0435409888123</v>
      </c>
      <c r="I20" s="103"/>
      <c r="J20" s="103">
        <f t="shared" ref="J20:J21" si="3">SUM(C20:I20)</f>
        <v>25535.879008365926</v>
      </c>
    </row>
    <row r="21" spans="2:10" x14ac:dyDescent="0.2">
      <c r="B21" s="44">
        <v>2036</v>
      </c>
      <c r="C21" s="107">
        <v>8749.7850129575672</v>
      </c>
      <c r="D21" s="107">
        <v>11134.293965048593</v>
      </c>
      <c r="E21" s="107">
        <v>1050.0685755333332</v>
      </c>
      <c r="F21" s="107">
        <v>90.800026710045572</v>
      </c>
      <c r="G21" s="107">
        <v>125.68266737078712</v>
      </c>
      <c r="H21" s="107">
        <v>5299.0676229627134</v>
      </c>
      <c r="I21" s="103"/>
      <c r="J21" s="103">
        <f t="shared" si="3"/>
        <v>26449.697870583041</v>
      </c>
    </row>
    <row r="23" spans="2:10" ht="11.4" x14ac:dyDescent="0.2">
      <c r="B23" s="108">
        <v>1</v>
      </c>
      <c r="C23" s="39" t="s">
        <v>104</v>
      </c>
    </row>
  </sheetData>
  <customSheetViews>
    <customSheetView guid="{64245E33-E577-4C25-9B98-21C112E84FF6}" scale="75" showPageBreaks="1" showGridLines="0" fitToPage="1" printArea="1">
      <pane xSplit="2" ySplit="9" topLeftCell="C10" activePane="bottomRight" state="frozen"/>
      <selection pane="bottomRight" activeCell="N44" sqref="N44"/>
      <pageMargins left="0" right="0" top="0" bottom="0" header="0" footer="0"/>
      <pageSetup scale="85" orientation="landscape" r:id="rId1"/>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N44" sqref="N44"/>
      <pageMargins left="0" right="0" top="0" bottom="0" header="0" footer="0"/>
      <pageSetup scale="85" orientation="landscape" r:id="rId2"/>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B10" sqref="B10"/>
      <pageMargins left="0" right="0" top="0" bottom="0" header="0" footer="0"/>
      <pageSetup scale="84" orientation="landscape" r:id="rId3"/>
      <headerFooter alignWithMargins="0">
        <oddFooter>&amp;R&amp;A</oddFooter>
      </headerFooter>
    </customSheetView>
    <customSheetView guid="{C3E70234-FA18-40E7-B25F-218A5F7D2EA2}" scale="75" showGridLines="0" fitToPage="1">
      <pane xSplit="2" ySplit="9" topLeftCell="C10" activePane="bottomRight" state="frozen"/>
      <selection pane="bottomRight" activeCell="B10" sqref="B10"/>
      <pageMargins left="0" right="0" top="0" bottom="0" header="0" footer="0"/>
      <pageSetup scale="84" orientation="landscape" r:id="rId4"/>
      <headerFooter alignWithMargins="0">
        <oddFooter>&amp;R&amp;A</oddFooter>
      </headerFooter>
    </customSheetView>
  </customSheetViews>
  <mergeCells count="4">
    <mergeCell ref="B2:J2"/>
    <mergeCell ref="B3:J3"/>
    <mergeCell ref="B4:J4"/>
    <mergeCell ref="B1:J1"/>
  </mergeCells>
  <printOptions horizontalCentered="1" gridLinesSet="0"/>
  <pageMargins left="0.25" right="0.25" top="0.75" bottom="0.75" header="0.5" footer="0.5"/>
  <pageSetup scale="93" orientation="landscape" r:id="rId5"/>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F23"/>
  <sheetViews>
    <sheetView showGridLines="0" topLeftCell="A5" zoomScale="115" zoomScaleNormal="115" workbookViewId="0">
      <selection activeCell="D7" sqref="D7"/>
    </sheetView>
  </sheetViews>
  <sheetFormatPr defaultColWidth="8.7109375" defaultRowHeight="10.199999999999999" x14ac:dyDescent="0.2"/>
  <cols>
    <col min="1" max="1" width="1.7109375" style="39" customWidth="1"/>
    <col min="2" max="2" width="11" style="39" customWidth="1"/>
    <col min="3" max="3" width="15.7109375" style="39" customWidth="1"/>
    <col min="4" max="4" width="14.7109375" style="39" customWidth="1"/>
    <col min="5" max="5" width="14.28515625" style="39" customWidth="1"/>
    <col min="6" max="6" width="19.7109375" style="39" customWidth="1"/>
    <col min="7" max="16384" width="8.7109375" style="39"/>
  </cols>
  <sheetData>
    <row r="1" spans="2:6" s="36" customFormat="1" ht="15.6" x14ac:dyDescent="0.3">
      <c r="B1" s="169" t="s">
        <v>42</v>
      </c>
      <c r="C1" s="169"/>
      <c r="D1" s="169"/>
      <c r="E1" s="169"/>
      <c r="F1" s="169"/>
    </row>
    <row r="2" spans="2:6" s="37" customFormat="1" ht="13.2" x14ac:dyDescent="0.25">
      <c r="B2" s="166" t="str">
        <f>+'FormsList&amp;FilerInfo'!B2</f>
        <v>Los Angeles Department of Water and Power</v>
      </c>
      <c r="C2" s="167"/>
      <c r="D2" s="167"/>
      <c r="E2" s="167"/>
      <c r="F2" s="167"/>
    </row>
    <row r="3" spans="2:6" s="37" customFormat="1" ht="13.2" x14ac:dyDescent="0.25">
      <c r="B3" s="167"/>
      <c r="C3" s="167"/>
      <c r="D3" s="167"/>
      <c r="E3" s="167"/>
      <c r="F3" s="167"/>
    </row>
    <row r="4" spans="2:6" s="37" customFormat="1" ht="13.2" x14ac:dyDescent="0.25">
      <c r="B4" s="170"/>
      <c r="C4" s="167"/>
      <c r="D4" s="100"/>
    </row>
    <row r="5" spans="2:6" s="36" customFormat="1" ht="15.6" x14ac:dyDescent="0.3">
      <c r="C5" s="88"/>
      <c r="D5" s="88" t="s">
        <v>43</v>
      </c>
      <c r="E5" s="88"/>
      <c r="F5" s="88"/>
    </row>
    <row r="6" spans="2:6" ht="13.2" x14ac:dyDescent="0.25">
      <c r="B6" s="100"/>
      <c r="C6" s="100"/>
      <c r="D6" s="100"/>
      <c r="E6" s="100"/>
      <c r="F6" s="100"/>
    </row>
    <row r="7" spans="2:6" ht="13.2" x14ac:dyDescent="0.25">
      <c r="B7" s="100"/>
      <c r="C7" s="100"/>
      <c r="D7" s="100"/>
      <c r="E7" s="100"/>
      <c r="F7" s="100"/>
    </row>
    <row r="8" spans="2:6" ht="13.2" x14ac:dyDescent="0.25">
      <c r="B8" s="45"/>
      <c r="C8" s="45"/>
      <c r="D8" s="45"/>
      <c r="E8" s="46"/>
      <c r="F8" s="46"/>
    </row>
    <row r="9" spans="2:6" ht="47.25" customHeight="1" x14ac:dyDescent="0.2">
      <c r="B9" s="47" t="s">
        <v>33</v>
      </c>
      <c r="C9" s="48" t="s">
        <v>44</v>
      </c>
      <c r="D9" s="48" t="s">
        <v>45</v>
      </c>
      <c r="E9" s="48" t="s">
        <v>46</v>
      </c>
      <c r="F9" s="47" t="s">
        <v>47</v>
      </c>
    </row>
    <row r="10" spans="2:6" x14ac:dyDescent="0.2">
      <c r="B10" s="44">
        <v>2023</v>
      </c>
      <c r="C10" s="51">
        <f>'Form 1.1b'!J8</f>
        <v>20823.949793</v>
      </c>
      <c r="D10" s="104">
        <f>E10/F10</f>
        <v>9.2796471508233863E-2</v>
      </c>
      <c r="E10" s="51">
        <f>F10-C10</f>
        <v>2130.0502070000002</v>
      </c>
      <c r="F10" s="51">
        <v>22954</v>
      </c>
    </row>
    <row r="11" spans="2:6" x14ac:dyDescent="0.2">
      <c r="B11" s="44">
        <v>2024</v>
      </c>
      <c r="C11" s="51">
        <f>'Form 1.1b'!J9</f>
        <v>21292.381175499999</v>
      </c>
      <c r="D11" s="104">
        <f>E11/F11</f>
        <v>8.8979070019681722E-2</v>
      </c>
      <c r="E11" s="51">
        <f>F11-C11</f>
        <v>2079.6188245000012</v>
      </c>
      <c r="F11" s="51">
        <v>23372</v>
      </c>
    </row>
    <row r="12" spans="2:6" x14ac:dyDescent="0.2">
      <c r="B12" s="44">
        <v>2025</v>
      </c>
      <c r="C12" s="51">
        <f>'Form 1.1b'!J10</f>
        <v>21169.060223984321</v>
      </c>
      <c r="D12" s="104">
        <f t="shared" ref="D12:D23" si="0">E12/F12</f>
        <v>0.12000000000000023</v>
      </c>
      <c r="E12" s="51">
        <f t="shared" ref="E12:E23" si="1">F12-C12</f>
        <v>2886.6900305433228</v>
      </c>
      <c r="F12" s="107">
        <v>24055.750254527644</v>
      </c>
    </row>
    <row r="13" spans="2:6" x14ac:dyDescent="0.2">
      <c r="B13" s="44">
        <v>2026</v>
      </c>
      <c r="C13" s="51">
        <f>'Form 1.1b'!J11</f>
        <v>21059.957391746033</v>
      </c>
      <c r="D13" s="104">
        <f t="shared" si="0"/>
        <v>0.12000000000000016</v>
      </c>
      <c r="E13" s="51">
        <f t="shared" si="1"/>
        <v>2871.8123716017362</v>
      </c>
      <c r="F13" s="107">
        <v>23931.769763347769</v>
      </c>
    </row>
    <row r="14" spans="2:6" x14ac:dyDescent="0.2">
      <c r="B14" s="44">
        <v>2027</v>
      </c>
      <c r="C14" s="51">
        <f>'Form 1.1b'!J12</f>
        <v>20694.874585359463</v>
      </c>
      <c r="D14" s="104">
        <f t="shared" si="0"/>
        <v>0.12000000000000048</v>
      </c>
      <c r="E14" s="51">
        <f t="shared" si="1"/>
        <v>2822.0283525490304</v>
      </c>
      <c r="F14" s="114">
        <v>23516.902937908493</v>
      </c>
    </row>
    <row r="15" spans="2:6" x14ac:dyDescent="0.2">
      <c r="B15" s="44">
        <v>2028</v>
      </c>
      <c r="C15" s="51">
        <f>'Form 1.1b'!J13</f>
        <v>20763.930428487976</v>
      </c>
      <c r="D15" s="104">
        <f t="shared" si="0"/>
        <v>0.12260295891075342</v>
      </c>
      <c r="E15" s="51">
        <f t="shared" si="1"/>
        <v>2901.4450584301776</v>
      </c>
      <c r="F15" s="107">
        <v>23665.375486918154</v>
      </c>
    </row>
    <row r="16" spans="2:6" x14ac:dyDescent="0.2">
      <c r="B16" s="44">
        <v>2029</v>
      </c>
      <c r="C16" s="51">
        <f>'Form 1.1b'!J14</f>
        <v>20880.677579665356</v>
      </c>
      <c r="D16" s="104">
        <f t="shared" si="0"/>
        <v>0.12000000000000002</v>
      </c>
      <c r="E16" s="51">
        <f t="shared" si="1"/>
        <v>2847.3651244998218</v>
      </c>
      <c r="F16" s="114">
        <v>23728.042704165178</v>
      </c>
    </row>
    <row r="17" spans="2:6" x14ac:dyDescent="0.2">
      <c r="B17" s="44">
        <v>2030</v>
      </c>
      <c r="C17" s="51">
        <f>'Form 1.1b'!J15</f>
        <v>21395.04700406978</v>
      </c>
      <c r="D17" s="104">
        <f t="shared" si="0"/>
        <v>0.1200000000000002</v>
      </c>
      <c r="E17" s="51">
        <f t="shared" si="1"/>
        <v>2917.5064096458846</v>
      </c>
      <c r="F17" s="107">
        <v>24312.553413715665</v>
      </c>
    </row>
    <row r="18" spans="2:6" x14ac:dyDescent="0.2">
      <c r="B18" s="44">
        <v>2031</v>
      </c>
      <c r="C18" s="51">
        <f>'Form 1.1b'!J16</f>
        <v>22155.448357274963</v>
      </c>
      <c r="D18" s="104">
        <f t="shared" si="0"/>
        <v>0.12000000000000038</v>
      </c>
      <c r="E18" s="51">
        <f t="shared" si="1"/>
        <v>3021.1975032647788</v>
      </c>
      <c r="F18" s="114">
        <v>25176.645860539742</v>
      </c>
    </row>
    <row r="19" spans="2:6" x14ac:dyDescent="0.2">
      <c r="B19" s="44">
        <v>2032</v>
      </c>
      <c r="C19" s="51">
        <f>'Form 1.1b'!J17</f>
        <v>22969.495507624411</v>
      </c>
      <c r="D19" s="104">
        <f t="shared" si="0"/>
        <v>0.1223536874301987</v>
      </c>
      <c r="E19" s="51">
        <f t="shared" si="1"/>
        <v>3202.2039328578758</v>
      </c>
      <c r="F19" s="107">
        <v>26171.699440482287</v>
      </c>
    </row>
    <row r="20" spans="2:6" x14ac:dyDescent="0.2">
      <c r="B20" s="44">
        <v>2033</v>
      </c>
      <c r="C20" s="51">
        <f>'Form 1.1b'!J18</f>
        <v>23837.340910979936</v>
      </c>
      <c r="D20" s="104">
        <f t="shared" si="0"/>
        <v>0.12000000000000052</v>
      </c>
      <c r="E20" s="51">
        <f t="shared" si="1"/>
        <v>3250.5464878609164</v>
      </c>
      <c r="F20" s="107">
        <v>27087.887398840852</v>
      </c>
    </row>
    <row r="21" spans="2:6" x14ac:dyDescent="0.2">
      <c r="B21" s="44">
        <v>2034</v>
      </c>
      <c r="C21" s="51">
        <f>'Form 1.1b'!J19</f>
        <v>24662.669800983225</v>
      </c>
      <c r="D21" s="104">
        <f t="shared" si="0"/>
        <v>0.12000000000000048</v>
      </c>
      <c r="E21" s="51">
        <f t="shared" si="1"/>
        <v>3363.0913364977278</v>
      </c>
      <c r="F21" s="107">
        <v>28025.761137480953</v>
      </c>
    </row>
    <row r="22" spans="2:6" x14ac:dyDescent="0.2">
      <c r="B22" s="44">
        <v>2035</v>
      </c>
      <c r="C22" s="51">
        <f>'Form 1.1b'!J20</f>
        <v>25535.879008365926</v>
      </c>
      <c r="D22" s="104">
        <f t="shared" si="0"/>
        <v>0.12000000000000023</v>
      </c>
      <c r="E22" s="51">
        <f t="shared" si="1"/>
        <v>3482.1653193226339</v>
      </c>
      <c r="F22" s="107">
        <v>29018.04432768856</v>
      </c>
    </row>
    <row r="23" spans="2:6" x14ac:dyDescent="0.2">
      <c r="B23" s="44">
        <v>2036</v>
      </c>
      <c r="C23" s="51">
        <f>'Form 1.1b'!J21</f>
        <v>26449.697870583041</v>
      </c>
      <c r="D23" s="104">
        <f t="shared" si="0"/>
        <v>0.12204471317340318</v>
      </c>
      <c r="E23" s="51">
        <f t="shared" si="1"/>
        <v>3676.7769823522285</v>
      </c>
      <c r="F23" s="107">
        <v>30126.474852935269</v>
      </c>
    </row>
  </sheetData>
  <customSheetViews>
    <customSheetView guid="{64245E33-E577-4C25-9B98-21C112E84FF6}" scale="75" showPageBreaks="1" showGridLines="0" fitToPage="1" printArea="1">
      <selection activeCell="M44" sqref="M44"/>
      <pageMargins left="0" right="0" top="0" bottom="0" header="0" footer="0"/>
      <pageSetup scale="93" orientation="landscape" r:id="rId1"/>
      <headerFooter alignWithMargins="0">
        <oddFooter>&amp;R&amp;A</oddFooter>
      </headerFooter>
    </customSheetView>
    <customSheetView guid="{2C54E754-4594-47E3-AFE9-B28C28B63E5C}" scale="75" showGridLines="0" fitToPage="1">
      <selection activeCell="M44" sqref="M44"/>
      <pageMargins left="0" right="0" top="0" bottom="0" header="0" footer="0"/>
      <pageSetup scale="93" orientation="landscape" r:id="rId2"/>
      <headerFooter alignWithMargins="0">
        <oddFooter>&amp;R&amp;A</oddFooter>
      </headerFooter>
    </customSheetView>
    <customSheetView guid="{DC437496-B10F-474B-8F6E-F19B4DA7C026}" scale="75" showPageBreaks="1" showGridLines="0" fitToPage="1" printArea="1">
      <selection activeCell="Y12" sqref="Y12"/>
      <pageMargins left="0" right="0" top="0" bottom="0" header="0" footer="0"/>
      <pageSetup scale="93" orientation="landscape" r:id="rId3"/>
      <headerFooter alignWithMargins="0">
        <oddFooter>&amp;R&amp;A</oddFooter>
      </headerFooter>
    </customSheetView>
    <customSheetView guid="{C3E70234-FA18-40E7-B25F-218A5F7D2EA2}" scale="75" showGridLines="0" fitToPage="1">
      <selection activeCell="Y12" sqref="Y12"/>
      <pageMargins left="0" right="0" top="0" bottom="0" header="0" footer="0"/>
      <pageSetup scale="93" orientation="landscape" r:id="rId4"/>
      <headerFooter alignWithMargins="0">
        <oddFooter>&amp;R&amp;A</oddFooter>
      </headerFooter>
    </customSheetView>
  </customSheetViews>
  <mergeCells count="4">
    <mergeCell ref="B1:F1"/>
    <mergeCell ref="B2:F2"/>
    <mergeCell ref="B3:F3"/>
    <mergeCell ref="B4:C4"/>
  </mergeCells>
  <printOptions horizontalCentered="1" gridLinesSet="0"/>
  <pageMargins left="0.25" right="0.25" top="0.5" bottom="0.5" header="0.5" footer="0.5"/>
  <pageSetup orientation="landscape" r:id="rId5"/>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B1:K23"/>
  <sheetViews>
    <sheetView showGridLines="0" zoomScale="85" zoomScaleNormal="85" workbookViewId="0">
      <selection activeCell="N27" sqref="N27"/>
    </sheetView>
  </sheetViews>
  <sheetFormatPr defaultColWidth="8.7109375" defaultRowHeight="10.199999999999999" x14ac:dyDescent="0.2"/>
  <cols>
    <col min="1" max="1" width="1.7109375" customWidth="1"/>
    <col min="2" max="2" width="10.140625" customWidth="1"/>
    <col min="3" max="4" width="12" customWidth="1"/>
    <col min="5" max="5" width="11.7109375" customWidth="1"/>
    <col min="6" max="6" width="12.7109375" customWidth="1"/>
    <col min="7" max="7" width="12" customWidth="1"/>
    <col min="8" max="8" width="15.7109375" customWidth="1"/>
    <col min="9" max="10" width="12" customWidth="1"/>
    <col min="11" max="11" width="5.140625" customWidth="1"/>
  </cols>
  <sheetData>
    <row r="1" spans="2:11" s="11" customFormat="1" ht="15.6" x14ac:dyDescent="0.3">
      <c r="B1" s="171" t="s">
        <v>48</v>
      </c>
      <c r="C1" s="171"/>
      <c r="D1" s="171"/>
      <c r="E1" s="171"/>
      <c r="F1" s="171"/>
      <c r="G1" s="171"/>
      <c r="H1" s="171"/>
      <c r="I1" s="171"/>
      <c r="J1" s="171"/>
      <c r="K1" s="171"/>
    </row>
    <row r="2" spans="2:11" ht="13.2" x14ac:dyDescent="0.25">
      <c r="B2" s="172" t="str">
        <f>+'FormsList&amp;FilerInfo'!B2</f>
        <v>Los Angeles Department of Water and Power</v>
      </c>
      <c r="C2" s="173"/>
      <c r="D2" s="173"/>
      <c r="E2" s="173"/>
      <c r="F2" s="173"/>
      <c r="G2" s="173"/>
      <c r="H2" s="173"/>
      <c r="I2" s="173"/>
      <c r="J2" s="173"/>
      <c r="K2" s="173"/>
    </row>
    <row r="3" spans="2:11" ht="13.2" x14ac:dyDescent="0.25">
      <c r="B3" s="7"/>
      <c r="C3" s="52"/>
      <c r="D3" s="52"/>
      <c r="E3" s="52"/>
      <c r="F3" s="52"/>
      <c r="G3" s="52"/>
      <c r="H3" s="52"/>
      <c r="I3" s="52"/>
      <c r="J3" s="52"/>
    </row>
    <row r="4" spans="2:11" ht="13.2" x14ac:dyDescent="0.25">
      <c r="B4" s="7"/>
      <c r="C4" s="52"/>
      <c r="D4" s="52"/>
      <c r="E4" s="52"/>
      <c r="F4" s="52"/>
      <c r="G4" s="52"/>
      <c r="H4" s="52"/>
      <c r="I4" s="52"/>
      <c r="J4" s="52"/>
    </row>
    <row r="5" spans="2:11" s="11" customFormat="1" ht="39.75" customHeight="1" x14ac:dyDescent="0.25">
      <c r="B5" s="23" t="s">
        <v>49</v>
      </c>
      <c r="C5" s="24"/>
      <c r="D5" s="24"/>
      <c r="E5" s="24"/>
      <c r="F5" s="24"/>
      <c r="G5" s="24"/>
      <c r="H5" s="24"/>
      <c r="I5" s="24"/>
      <c r="J5" s="24"/>
    </row>
    <row r="6" spans="2:11" ht="13.2" x14ac:dyDescent="0.25">
      <c r="B6" s="7" t="s">
        <v>50</v>
      </c>
      <c r="C6" s="52"/>
      <c r="D6" s="52"/>
      <c r="E6" s="52"/>
      <c r="F6" s="52"/>
      <c r="G6" s="52"/>
      <c r="H6" s="52"/>
      <c r="I6" s="52"/>
      <c r="J6" s="52"/>
    </row>
    <row r="7" spans="2:11" ht="13.2" x14ac:dyDescent="0.25">
      <c r="B7" s="7"/>
      <c r="C7" s="52"/>
      <c r="D7" s="52"/>
      <c r="E7" s="52"/>
      <c r="F7" s="52"/>
      <c r="G7" s="52"/>
      <c r="H7" s="52"/>
      <c r="I7" s="52"/>
      <c r="J7" s="52"/>
    </row>
    <row r="8" spans="2:11" ht="13.2" x14ac:dyDescent="0.25">
      <c r="B8" s="7"/>
      <c r="C8" s="52" t="s">
        <v>51</v>
      </c>
      <c r="D8" s="52"/>
      <c r="E8" s="52"/>
      <c r="F8" s="52"/>
      <c r="G8" s="52"/>
      <c r="H8" s="52"/>
      <c r="I8" s="52"/>
      <c r="J8" s="52"/>
    </row>
    <row r="9" spans="2:11" ht="39" customHeight="1" x14ac:dyDescent="0.2">
      <c r="B9" s="93" t="s">
        <v>33</v>
      </c>
      <c r="C9" s="93" t="s">
        <v>34</v>
      </c>
      <c r="D9" s="93" t="s">
        <v>35</v>
      </c>
      <c r="E9" s="92" t="s">
        <v>36</v>
      </c>
      <c r="F9" s="92" t="s">
        <v>52</v>
      </c>
      <c r="G9" s="92" t="s">
        <v>38</v>
      </c>
      <c r="H9" s="92" t="s">
        <v>53</v>
      </c>
      <c r="I9" s="92" t="s">
        <v>46</v>
      </c>
      <c r="J9" s="94" t="s">
        <v>54</v>
      </c>
    </row>
    <row r="10" spans="2:11" x14ac:dyDescent="0.2">
      <c r="B10" s="91">
        <v>2023</v>
      </c>
      <c r="C10" s="138"/>
      <c r="D10" s="138"/>
      <c r="E10" s="138"/>
      <c r="F10" s="138"/>
      <c r="G10" s="138"/>
      <c r="H10" s="138"/>
      <c r="I10" s="117">
        <v>225</v>
      </c>
      <c r="J10" s="113">
        <v>5453.48</v>
      </c>
    </row>
    <row r="11" spans="2:11" x14ac:dyDescent="0.2">
      <c r="B11" s="44">
        <v>2024</v>
      </c>
      <c r="C11" s="116"/>
      <c r="D11" s="116"/>
      <c r="E11" s="116"/>
      <c r="F11" s="116"/>
      <c r="G11" s="116"/>
      <c r="H11" s="116"/>
      <c r="I11" s="112">
        <v>156</v>
      </c>
      <c r="J11" s="111">
        <v>6256.81</v>
      </c>
    </row>
    <row r="12" spans="2:11" x14ac:dyDescent="0.2">
      <c r="B12" s="44">
        <v>2025</v>
      </c>
      <c r="C12" s="135"/>
      <c r="D12" s="135"/>
      <c r="E12" s="135"/>
      <c r="F12" s="135"/>
      <c r="G12" s="135"/>
      <c r="H12" s="135"/>
      <c r="I12" s="118">
        <v>174.5</v>
      </c>
      <c r="J12" s="116">
        <v>5574.9082482334852</v>
      </c>
    </row>
    <row r="13" spans="2:11" x14ac:dyDescent="0.2">
      <c r="B13" s="44">
        <v>2026</v>
      </c>
      <c r="C13" s="135"/>
      <c r="D13" s="135"/>
      <c r="E13" s="135"/>
      <c r="F13" s="135"/>
      <c r="G13" s="135"/>
      <c r="H13" s="135"/>
      <c r="I13" s="118">
        <v>174.5</v>
      </c>
      <c r="J13" s="116">
        <v>5503.7046771674586</v>
      </c>
    </row>
    <row r="14" spans="2:11" x14ac:dyDescent="0.2">
      <c r="B14" s="44">
        <v>2027</v>
      </c>
      <c r="C14" s="135"/>
      <c r="D14" s="135"/>
      <c r="E14" s="135"/>
      <c r="F14" s="135"/>
      <c r="G14" s="135"/>
      <c r="H14" s="135"/>
      <c r="I14" s="118">
        <v>174.5</v>
      </c>
      <c r="J14" s="116">
        <v>5351.6229711903316</v>
      </c>
    </row>
    <row r="15" spans="2:11" x14ac:dyDescent="0.2">
      <c r="B15" s="44">
        <v>2028</v>
      </c>
      <c r="C15" s="135"/>
      <c r="D15" s="135"/>
      <c r="E15" s="135"/>
      <c r="F15" s="135"/>
      <c r="G15" s="135"/>
      <c r="H15" s="135"/>
      <c r="I15" s="118">
        <v>174.5</v>
      </c>
      <c r="J15" s="116">
        <v>5319.7985037944309</v>
      </c>
    </row>
    <row r="16" spans="2:11" x14ac:dyDescent="0.2">
      <c r="B16" s="44">
        <v>2029</v>
      </c>
      <c r="C16" s="135"/>
      <c r="D16" s="135"/>
      <c r="E16" s="135"/>
      <c r="F16" s="135"/>
      <c r="G16" s="135"/>
      <c r="H16" s="135"/>
      <c r="I16" s="118">
        <v>174.5</v>
      </c>
      <c r="J16" s="116">
        <v>5238.6004282770509</v>
      </c>
    </row>
    <row r="17" spans="2:10" x14ac:dyDescent="0.2">
      <c r="B17" s="44">
        <v>2030</v>
      </c>
      <c r="C17" s="135"/>
      <c r="D17" s="135"/>
      <c r="E17" s="135"/>
      <c r="F17" s="135"/>
      <c r="G17" s="135"/>
      <c r="H17" s="135"/>
      <c r="I17" s="118">
        <v>174.5</v>
      </c>
      <c r="J17" s="116">
        <v>5257.940822517181</v>
      </c>
    </row>
    <row r="18" spans="2:10" x14ac:dyDescent="0.2">
      <c r="B18" s="44">
        <v>2031</v>
      </c>
      <c r="C18" s="135"/>
      <c r="D18" s="135"/>
      <c r="E18" s="135"/>
      <c r="F18" s="135"/>
      <c r="G18" s="135"/>
      <c r="H18" s="135"/>
      <c r="I18" s="118">
        <v>174.5</v>
      </c>
      <c r="J18" s="116">
        <v>5299.7229511339601</v>
      </c>
    </row>
    <row r="19" spans="2:10" x14ac:dyDescent="0.2">
      <c r="B19" s="44">
        <v>2032</v>
      </c>
      <c r="C19" s="135"/>
      <c r="D19" s="135"/>
      <c r="E19" s="135"/>
      <c r="F19" s="135"/>
      <c r="G19" s="135"/>
      <c r="H19" s="135"/>
      <c r="I19" s="118">
        <v>174.5</v>
      </c>
      <c r="J19" s="116">
        <v>5385.1735397376387</v>
      </c>
    </row>
    <row r="20" spans="2:10" x14ac:dyDescent="0.2">
      <c r="B20" s="44">
        <v>2033</v>
      </c>
      <c r="C20" s="135"/>
      <c r="D20" s="135"/>
      <c r="E20" s="135"/>
      <c r="F20" s="135"/>
      <c r="G20" s="135"/>
      <c r="H20" s="135"/>
      <c r="I20" s="118">
        <v>174.5</v>
      </c>
      <c r="J20" s="116">
        <v>5422.5635554075416</v>
      </c>
    </row>
    <row r="21" spans="2:10" x14ac:dyDescent="0.2">
      <c r="B21" s="44">
        <v>2034</v>
      </c>
      <c r="C21" s="135"/>
      <c r="D21" s="135"/>
      <c r="E21" s="135"/>
      <c r="F21" s="135"/>
      <c r="G21" s="135"/>
      <c r="H21" s="135"/>
      <c r="I21" s="118">
        <v>174.5</v>
      </c>
      <c r="J21" s="116">
        <v>5483.1920918699152</v>
      </c>
    </row>
    <row r="22" spans="2:10" x14ac:dyDescent="0.2">
      <c r="B22" s="44">
        <v>2035</v>
      </c>
      <c r="C22" s="135"/>
      <c r="D22" s="135"/>
      <c r="E22" s="135"/>
      <c r="F22" s="135"/>
      <c r="G22" s="135"/>
      <c r="H22" s="135"/>
      <c r="I22" s="118">
        <v>174.5</v>
      </c>
      <c r="J22" s="116">
        <v>5549.3205943756584</v>
      </c>
    </row>
    <row r="23" spans="2:10" x14ac:dyDescent="0.2">
      <c r="B23" s="44">
        <v>2036</v>
      </c>
      <c r="C23" s="116"/>
      <c r="D23" s="116"/>
      <c r="E23" s="116"/>
      <c r="F23" s="116"/>
      <c r="G23" s="116"/>
      <c r="H23" s="116"/>
      <c r="I23" s="115">
        <v>174.5</v>
      </c>
      <c r="J23" s="116">
        <v>5680.6710022825928</v>
      </c>
    </row>
  </sheetData>
  <mergeCells count="2">
    <mergeCell ref="B1:K1"/>
    <mergeCell ref="B2:K2"/>
  </mergeCells>
  <printOptions horizontalCentered="1" gridLinesSet="0"/>
  <pageMargins left="0.25" right="0.25" top="0.5" bottom="0.5" header="0.5" footer="0.5"/>
  <pageSetup scale="86" orientation="landscape" r:id="rId1"/>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pageSetUpPr fitToPage="1"/>
  </sheetPr>
  <dimension ref="B1:F23"/>
  <sheetViews>
    <sheetView showGridLines="0" zoomScaleNormal="100" workbookViewId="0">
      <selection activeCell="H17" sqref="H17"/>
    </sheetView>
  </sheetViews>
  <sheetFormatPr defaultColWidth="8.7109375" defaultRowHeight="10.199999999999999" x14ac:dyDescent="0.2"/>
  <cols>
    <col min="1" max="1" width="1.7109375" customWidth="1"/>
    <col min="2" max="2" width="12" customWidth="1"/>
    <col min="3" max="6" width="15.7109375" customWidth="1"/>
  </cols>
  <sheetData>
    <row r="1" spans="2:6" s="12" customFormat="1" ht="13.8" x14ac:dyDescent="0.25">
      <c r="B1" s="177" t="s">
        <v>55</v>
      </c>
      <c r="C1" s="177"/>
      <c r="D1" s="177"/>
      <c r="E1" s="177"/>
      <c r="F1" s="177"/>
    </row>
    <row r="2" spans="2:6" s="5" customFormat="1" ht="13.2" x14ac:dyDescent="0.25">
      <c r="B2" s="172" t="str">
        <f>+'FormsList&amp;FilerInfo'!B2</f>
        <v>Los Angeles Department of Water and Power</v>
      </c>
      <c r="C2" s="173"/>
      <c r="D2" s="173"/>
      <c r="E2" s="173"/>
      <c r="F2" s="173"/>
    </row>
    <row r="3" spans="2:6" s="5" customFormat="1" ht="13.2" x14ac:dyDescent="0.25">
      <c r="B3" s="173"/>
      <c r="C3" s="173"/>
      <c r="D3" s="173"/>
      <c r="E3" s="173"/>
      <c r="F3" s="173"/>
    </row>
    <row r="4" spans="2:6" s="5" customFormat="1" ht="15.6" x14ac:dyDescent="0.3">
      <c r="B4" s="13" t="s">
        <v>56</v>
      </c>
      <c r="C4" s="7"/>
      <c r="D4" s="7"/>
      <c r="E4" s="7"/>
      <c r="F4" s="7"/>
    </row>
    <row r="5" spans="2:6" s="5" customFormat="1" ht="13.2" x14ac:dyDescent="0.25">
      <c r="C5" s="101"/>
      <c r="D5" s="101" t="s">
        <v>57</v>
      </c>
      <c r="E5" s="101"/>
      <c r="F5" s="101"/>
    </row>
    <row r="6" spans="2:6" ht="13.5" customHeight="1" x14ac:dyDescent="0.25">
      <c r="B6" s="101"/>
      <c r="C6" s="101"/>
      <c r="D6" s="101"/>
      <c r="E6" s="101"/>
      <c r="F6" s="101"/>
    </row>
    <row r="7" spans="2:6" ht="13.2" x14ac:dyDescent="0.25">
      <c r="B7" s="178" t="s">
        <v>58</v>
      </c>
      <c r="C7" s="179"/>
      <c r="D7" s="179"/>
      <c r="E7" s="179"/>
      <c r="F7" s="179"/>
    </row>
    <row r="8" spans="2:6" ht="13.5" customHeight="1" x14ac:dyDescent="0.2">
      <c r="B8" s="3"/>
      <c r="C8" s="174" t="s">
        <v>59</v>
      </c>
      <c r="D8" s="175"/>
      <c r="E8" s="175"/>
      <c r="F8" s="176"/>
    </row>
    <row r="9" spans="2:6" ht="20.399999999999999" x14ac:dyDescent="0.2">
      <c r="B9" s="2" t="s">
        <v>33</v>
      </c>
      <c r="C9" s="10" t="s">
        <v>60</v>
      </c>
      <c r="D9" s="10" t="s">
        <v>61</v>
      </c>
      <c r="E9" s="10" t="s">
        <v>62</v>
      </c>
      <c r="F9" s="10" t="s">
        <v>63</v>
      </c>
    </row>
    <row r="10" spans="2:6" x14ac:dyDescent="0.2">
      <c r="B10" s="44">
        <v>2023</v>
      </c>
      <c r="C10" s="119">
        <v>5751</v>
      </c>
      <c r="D10" s="119">
        <v>6161.0038068870044</v>
      </c>
      <c r="E10" s="119">
        <v>6374.9621041702721</v>
      </c>
      <c r="F10" s="119">
        <v>6552.0996712233955</v>
      </c>
    </row>
    <row r="11" spans="2:6" x14ac:dyDescent="0.2">
      <c r="B11" s="44">
        <v>2024</v>
      </c>
      <c r="C11" s="119">
        <v>5759.0053761879553</v>
      </c>
      <c r="D11" s="119">
        <v>6170.6489131320632</v>
      </c>
      <c r="E11" s="119">
        <v>6385.46289478979</v>
      </c>
      <c r="F11" s="119">
        <v>6563.3088889064193</v>
      </c>
    </row>
    <row r="12" spans="2:6" x14ac:dyDescent="0.2">
      <c r="B12" s="44">
        <v>2025</v>
      </c>
      <c r="C12" s="120">
        <v>5574.9082482334852</v>
      </c>
      <c r="D12" s="120">
        <v>5974.4509864454058</v>
      </c>
      <c r="E12" s="120">
        <v>6182.9502309006557</v>
      </c>
      <c r="F12" s="120">
        <v>6355.5682100310487</v>
      </c>
    </row>
    <row r="13" spans="2:6" x14ac:dyDescent="0.2">
      <c r="B13" s="44">
        <v>2026</v>
      </c>
      <c r="C13" s="120">
        <v>5503.7046771674586</v>
      </c>
      <c r="D13" s="120">
        <v>5901.1882193698284</v>
      </c>
      <c r="E13" s="120">
        <v>6108.6128833832017</v>
      </c>
      <c r="F13" s="120">
        <v>6280.3412098686922</v>
      </c>
    </row>
    <row r="14" spans="2:6" x14ac:dyDescent="0.2">
      <c r="B14" s="44">
        <v>2027</v>
      </c>
      <c r="C14" s="120">
        <v>5351.6229711903316</v>
      </c>
      <c r="D14" s="120">
        <v>5742.2159767985204</v>
      </c>
      <c r="E14" s="120">
        <v>5946.044851084348</v>
      </c>
      <c r="F14" s="120">
        <v>6114.796198167498</v>
      </c>
    </row>
    <row r="15" spans="2:6" x14ac:dyDescent="0.2">
      <c r="B15" s="44">
        <v>2028</v>
      </c>
      <c r="C15" s="121">
        <v>5319.7985037944309</v>
      </c>
      <c r="D15" s="121">
        <v>5712.8574947970865</v>
      </c>
      <c r="E15" s="121">
        <v>5917.9732303931341</v>
      </c>
      <c r="F15" s="121">
        <v>6087.7899789331168</v>
      </c>
    </row>
    <row r="16" spans="2:6" x14ac:dyDescent="0.2">
      <c r="B16" s="44">
        <v>2029</v>
      </c>
      <c r="C16" s="120">
        <v>5238.6004282770509</v>
      </c>
      <c r="D16" s="120">
        <v>5632.700261128748</v>
      </c>
      <c r="E16" s="120">
        <v>5838.3591544858245</v>
      </c>
      <c r="F16" s="120">
        <v>6008.6255871256353</v>
      </c>
    </row>
    <row r="17" spans="2:6" x14ac:dyDescent="0.2">
      <c r="B17" s="44">
        <v>2030</v>
      </c>
      <c r="C17" s="121">
        <v>5257.940822517181</v>
      </c>
      <c r="D17" s="121">
        <v>5661.7488127506676</v>
      </c>
      <c r="E17" s="121">
        <v>5872.4738561977565</v>
      </c>
      <c r="F17" s="121">
        <v>6046.9345898423207</v>
      </c>
    </row>
    <row r="18" spans="2:6" x14ac:dyDescent="0.2">
      <c r="B18" s="44">
        <v>2031</v>
      </c>
      <c r="C18" s="120">
        <v>5299.7229511339601</v>
      </c>
      <c r="D18" s="120">
        <v>5717.8826809149323</v>
      </c>
      <c r="E18" s="120">
        <v>5936.0971030093742</v>
      </c>
      <c r="F18" s="120">
        <v>6116.7583454875603</v>
      </c>
    </row>
    <row r="19" spans="2:6" x14ac:dyDescent="0.2">
      <c r="B19" s="44">
        <v>2032</v>
      </c>
      <c r="C19" s="121">
        <v>5385.1735397376387</v>
      </c>
      <c r="D19" s="121">
        <v>5819.8601467845974</v>
      </c>
      <c r="E19" s="121">
        <v>6046.699031529979</v>
      </c>
      <c r="F19" s="121">
        <v>6234.5005268075483</v>
      </c>
    </row>
    <row r="20" spans="2:6" x14ac:dyDescent="0.2">
      <c r="B20" s="44">
        <v>2033</v>
      </c>
      <c r="C20" s="121">
        <v>5422.5635554075416</v>
      </c>
      <c r="D20" s="121">
        <v>5872.4671580470813</v>
      </c>
      <c r="E20" s="121">
        <v>6107.2469506866491</v>
      </c>
      <c r="F20" s="121">
        <v>6301.6227790114981</v>
      </c>
    </row>
    <row r="21" spans="2:6" x14ac:dyDescent="0.2">
      <c r="B21" s="44">
        <v>2034</v>
      </c>
      <c r="C21" s="121">
        <v>5483.1920918699152</v>
      </c>
      <c r="D21" s="121">
        <v>5948.672869931901</v>
      </c>
      <c r="E21" s="121">
        <v>6191.5815283865795</v>
      </c>
      <c r="F21" s="121">
        <v>6392.6873014327766</v>
      </c>
    </row>
    <row r="22" spans="2:6" x14ac:dyDescent="0.2">
      <c r="B22" s="44">
        <v>2035</v>
      </c>
      <c r="C22" s="121">
        <v>5549.3205943756584</v>
      </c>
      <c r="D22" s="121">
        <v>6031.2822362104371</v>
      </c>
      <c r="E22" s="121">
        <v>6282.7913454203353</v>
      </c>
      <c r="F22" s="121">
        <v>6491.0174916499236</v>
      </c>
    </row>
    <row r="23" spans="2:6" x14ac:dyDescent="0.2">
      <c r="B23" s="44">
        <v>2036</v>
      </c>
      <c r="C23" s="121">
        <v>5680.6710022825928</v>
      </c>
      <c r="D23" s="121">
        <v>6181.0426027546573</v>
      </c>
      <c r="E23" s="121">
        <v>6442.1588505738191</v>
      </c>
      <c r="F23" s="121">
        <v>6658.3388138845658</v>
      </c>
    </row>
  </sheetData>
  <customSheetViews>
    <customSheetView guid="{64245E33-E577-4C25-9B98-21C112E84FF6}" scale="75" showPageBreaks="1" showGridLines="0" fitToPage="1" printArea="1">
      <selection activeCell="G21" sqref="G21"/>
      <pageMargins left="0" right="0" top="0" bottom="0" header="0" footer="0"/>
      <pageSetup orientation="landscape" r:id="rId1"/>
      <headerFooter alignWithMargins="0">
        <oddFooter>&amp;R&amp;A</oddFooter>
      </headerFooter>
    </customSheetView>
    <customSheetView guid="{2C54E754-4594-47E3-AFE9-B28C28B63E5C}" scale="75" showGridLines="0" fitToPage="1">
      <selection activeCell="G21" sqref="G21"/>
      <pageMargins left="0" right="0" top="0" bottom="0" header="0" footer="0"/>
      <pageSetup orientation="landscape" r:id="rId2"/>
      <headerFooter alignWithMargins="0">
        <oddFooter>&amp;R&amp;A</oddFooter>
      </headerFooter>
    </customSheetView>
    <customSheetView guid="{DC437496-B10F-474B-8F6E-F19B4DA7C026}" scale="75" showPageBreaks="1" showGridLines="0" fitToPage="1" printArea="1">
      <selection activeCell="F54" sqref="F54"/>
      <pageMargins left="0" right="0" top="0" bottom="0" header="0" footer="0"/>
      <pageSetup orientation="landscape" r:id="rId3"/>
      <headerFooter alignWithMargins="0">
        <oddFooter>&amp;R&amp;A</oddFooter>
      </headerFooter>
    </customSheetView>
    <customSheetView guid="{C3E70234-FA18-40E7-B25F-218A5F7D2EA2}" scale="75" showGridLines="0" fitToPage="1">
      <selection activeCell="F54" sqref="F54"/>
      <pageMargins left="0" right="0" top="0" bottom="0" header="0" footer="0"/>
      <pageSetup orientation="landscape" r:id="rId4"/>
      <headerFooter alignWithMargins="0">
        <oddFooter>&amp;R&amp;A</oddFooter>
      </headerFooter>
    </customSheetView>
  </customSheetViews>
  <mergeCells count="5">
    <mergeCell ref="C8:F8"/>
    <mergeCell ref="B1:F1"/>
    <mergeCell ref="B2:F2"/>
    <mergeCell ref="B3:F3"/>
    <mergeCell ref="B7:F7"/>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B1:J22"/>
  <sheetViews>
    <sheetView showGridLines="0" zoomScaleNormal="100" workbookViewId="0">
      <selection activeCell="D26" sqref="D26"/>
    </sheetView>
  </sheetViews>
  <sheetFormatPr defaultColWidth="17.7109375" defaultRowHeight="10.199999999999999" x14ac:dyDescent="0.2"/>
  <cols>
    <col min="1" max="1" width="1.7109375" style="6" customWidth="1"/>
    <col min="2" max="2" width="11.140625" style="6" customWidth="1"/>
    <col min="3" max="3" width="13.42578125" style="6" customWidth="1"/>
    <col min="4" max="4" width="12.7109375" style="6" customWidth="1"/>
    <col min="5" max="5" width="13.140625" style="6" bestFit="1" customWidth="1"/>
    <col min="6" max="6" width="15.42578125" style="6" customWidth="1"/>
    <col min="7" max="7" width="15.7109375" style="6" customWidth="1"/>
    <col min="8" max="9" width="12.7109375" style="6" customWidth="1"/>
    <col min="10" max="10" width="13.140625" style="6" customWidth="1"/>
    <col min="11" max="11" width="14.42578125" style="6" customWidth="1"/>
    <col min="12" max="12" width="13.7109375" style="6" customWidth="1"/>
    <col min="13" max="16384" width="17.7109375" style="6"/>
  </cols>
  <sheetData>
    <row r="1" spans="2:10" s="16" customFormat="1" ht="15.6" x14ac:dyDescent="0.3">
      <c r="B1" s="180" t="s">
        <v>64</v>
      </c>
      <c r="C1" s="180"/>
      <c r="D1" s="180"/>
      <c r="E1" s="180"/>
      <c r="F1" s="180"/>
      <c r="G1" s="180"/>
      <c r="H1" s="180"/>
      <c r="I1" s="180"/>
      <c r="J1" s="181"/>
    </row>
    <row r="2" spans="2:10" ht="13.2" x14ac:dyDescent="0.25">
      <c r="B2" s="182" t="str">
        <f>+'FormsList&amp;FilerInfo'!B2</f>
        <v>Los Angeles Department of Water and Power</v>
      </c>
      <c r="C2" s="183"/>
      <c r="D2" s="183"/>
      <c r="E2" s="183"/>
      <c r="F2" s="183"/>
      <c r="G2" s="183"/>
      <c r="H2" s="183"/>
      <c r="I2" s="183"/>
      <c r="J2" s="183"/>
    </row>
    <row r="3" spans="2:10" ht="13.2" x14ac:dyDescent="0.25">
      <c r="B3" s="102"/>
      <c r="C3" s="102"/>
      <c r="D3" s="102"/>
      <c r="E3" s="102"/>
      <c r="F3" s="102"/>
      <c r="G3" s="102"/>
      <c r="H3" s="102"/>
      <c r="I3" s="102"/>
      <c r="J3" s="102"/>
    </row>
    <row r="4" spans="2:10" s="16" customFormat="1" ht="15.6" x14ac:dyDescent="0.3">
      <c r="B4" s="184" t="s">
        <v>65</v>
      </c>
      <c r="C4" s="184"/>
      <c r="D4" s="184"/>
      <c r="E4" s="184"/>
      <c r="F4" s="184"/>
      <c r="G4" s="184"/>
      <c r="H4" s="184"/>
      <c r="I4" s="184"/>
      <c r="J4" s="184"/>
    </row>
    <row r="5" spans="2:10" ht="13.2" x14ac:dyDescent="0.25">
      <c r="B5" s="183" t="s">
        <v>66</v>
      </c>
      <c r="C5" s="183"/>
      <c r="D5" s="183"/>
      <c r="E5" s="183"/>
      <c r="F5" s="183"/>
      <c r="G5" s="183"/>
      <c r="H5" s="183"/>
      <c r="I5" s="183"/>
      <c r="J5" s="183"/>
    </row>
    <row r="6" spans="2:10" ht="13.2" x14ac:dyDescent="0.25">
      <c r="B6" s="102"/>
      <c r="C6" s="102"/>
      <c r="D6" s="102"/>
      <c r="E6" s="102"/>
      <c r="F6" s="102"/>
      <c r="G6" s="102"/>
      <c r="H6" s="102"/>
      <c r="I6" s="102"/>
      <c r="J6" s="102"/>
    </row>
    <row r="7" spans="2:10" ht="13.2" x14ac:dyDescent="0.25">
      <c r="B7" s="185" t="s">
        <v>67</v>
      </c>
      <c r="C7" s="185"/>
      <c r="D7" s="185"/>
      <c r="E7" s="185"/>
      <c r="F7" s="185"/>
      <c r="G7" s="185"/>
      <c r="H7" s="185"/>
      <c r="I7" s="185"/>
      <c r="J7" s="185"/>
    </row>
    <row r="8" spans="2:10" ht="51" x14ac:dyDescent="0.2">
      <c r="B8" s="22"/>
      <c r="C8" s="35" t="s">
        <v>68</v>
      </c>
      <c r="D8" s="8" t="s">
        <v>69</v>
      </c>
      <c r="E8" s="8" t="s">
        <v>70</v>
      </c>
      <c r="F8" s="35" t="s">
        <v>71</v>
      </c>
      <c r="G8" s="8" t="s">
        <v>72</v>
      </c>
      <c r="H8" s="8" t="s">
        <v>73</v>
      </c>
      <c r="I8" s="8" t="s">
        <v>74</v>
      </c>
      <c r="J8" s="8" t="s">
        <v>75</v>
      </c>
    </row>
    <row r="9" spans="2:10" x14ac:dyDescent="0.2">
      <c r="B9" s="3">
        <v>2023</v>
      </c>
      <c r="C9" s="123">
        <v>1</v>
      </c>
      <c r="D9" s="122">
        <v>3812</v>
      </c>
      <c r="E9" s="111">
        <v>1476610.2501478714</v>
      </c>
      <c r="F9" s="116"/>
      <c r="G9" s="125">
        <v>4543.8999999999996</v>
      </c>
      <c r="H9" s="125">
        <v>595.00263798751303</v>
      </c>
      <c r="I9" s="116"/>
      <c r="J9" s="111">
        <v>717432.37238610303</v>
      </c>
    </row>
    <row r="10" spans="2:10" x14ac:dyDescent="0.2">
      <c r="B10" s="3">
        <v>2024</v>
      </c>
      <c r="C10" s="123">
        <v>1.0350255667251111</v>
      </c>
      <c r="D10" s="111">
        <v>3808</v>
      </c>
      <c r="E10" s="111">
        <v>1490509.8325120111</v>
      </c>
      <c r="F10" s="116"/>
      <c r="G10" s="125">
        <v>4616.8999999999996</v>
      </c>
      <c r="H10" s="125">
        <v>595.55434820591199</v>
      </c>
      <c r="I10" s="116"/>
      <c r="J10" s="111">
        <v>721478.04045068403</v>
      </c>
    </row>
    <row r="11" spans="2:10" x14ac:dyDescent="0.2">
      <c r="B11" s="3">
        <v>2025</v>
      </c>
      <c r="C11" s="124">
        <v>1.0632326672810333</v>
      </c>
      <c r="D11" s="110">
        <v>3800</v>
      </c>
      <c r="E11" s="110">
        <v>1503429.6690704403</v>
      </c>
      <c r="F11" s="116"/>
      <c r="G11" s="115">
        <v>4717.8999999999996</v>
      </c>
      <c r="H11" s="115">
        <v>603.63449818847596</v>
      </c>
      <c r="I11" s="116"/>
      <c r="J11" s="110">
        <v>724829.94318663306</v>
      </c>
    </row>
    <row r="12" spans="2:10" x14ac:dyDescent="0.2">
      <c r="B12" s="3">
        <v>2026</v>
      </c>
      <c r="C12" s="124">
        <v>1.0967078918353113</v>
      </c>
      <c r="D12" s="110">
        <v>3787</v>
      </c>
      <c r="E12" s="110">
        <v>1518232.4924373066</v>
      </c>
      <c r="F12" s="116"/>
      <c r="G12" s="115">
        <v>4785.3999999999996</v>
      </c>
      <c r="H12" s="115">
        <v>611.89504088123294</v>
      </c>
      <c r="I12" s="116"/>
      <c r="J12" s="110">
        <v>729384.54246146104</v>
      </c>
    </row>
    <row r="13" spans="2:10" x14ac:dyDescent="0.2">
      <c r="B13" s="3">
        <v>2027</v>
      </c>
      <c r="C13" s="124">
        <v>1.1320681753858985</v>
      </c>
      <c r="D13" s="110">
        <v>3776</v>
      </c>
      <c r="E13" s="110">
        <v>1534061.4891551908</v>
      </c>
      <c r="F13" s="116"/>
      <c r="G13" s="115">
        <v>4998</v>
      </c>
      <c r="H13" s="115">
        <v>621.91493233210394</v>
      </c>
      <c r="I13" s="116"/>
      <c r="J13" s="110">
        <v>732987.31197796005</v>
      </c>
    </row>
    <row r="14" spans="2:10" x14ac:dyDescent="0.2">
      <c r="B14" s="3">
        <v>2028</v>
      </c>
      <c r="C14" s="124">
        <v>1.1702562038039375</v>
      </c>
      <c r="D14" s="110">
        <v>3766</v>
      </c>
      <c r="E14" s="110">
        <v>1549956.7361947752</v>
      </c>
      <c r="F14" s="116"/>
      <c r="G14" s="115">
        <v>5071</v>
      </c>
      <c r="H14" s="115">
        <v>638.26058466754705</v>
      </c>
      <c r="I14" s="116"/>
      <c r="J14" s="110">
        <v>737086.88829428703</v>
      </c>
    </row>
    <row r="15" spans="2:10" x14ac:dyDescent="0.2">
      <c r="B15" s="3">
        <v>2029</v>
      </c>
      <c r="C15" s="124">
        <v>1.2016963414719668</v>
      </c>
      <c r="D15" s="110">
        <v>3760</v>
      </c>
      <c r="E15" s="110">
        <v>1566844.8987730765</v>
      </c>
      <c r="F15" s="116"/>
      <c r="G15" s="115">
        <v>5102.8999999999996</v>
      </c>
      <c r="H15" s="115">
        <v>644.99872333228097</v>
      </c>
      <c r="I15" s="116"/>
      <c r="J15" s="110">
        <v>741420.30314224202</v>
      </c>
    </row>
    <row r="16" spans="2:10" x14ac:dyDescent="0.2">
      <c r="B16" s="3">
        <v>2030</v>
      </c>
      <c r="C16" s="124">
        <v>1.2267841687034082</v>
      </c>
      <c r="D16" s="110">
        <v>3754</v>
      </c>
      <c r="E16" s="110">
        <v>1580019.9574473754</v>
      </c>
      <c r="F16" s="116"/>
      <c r="G16" s="115">
        <v>5010.6000000000004</v>
      </c>
      <c r="H16" s="115">
        <v>654.79702911951597</v>
      </c>
      <c r="I16" s="116"/>
      <c r="J16" s="110">
        <v>745451.48420457705</v>
      </c>
    </row>
    <row r="17" spans="2:10" x14ac:dyDescent="0.2">
      <c r="B17" s="3">
        <v>2031</v>
      </c>
      <c r="C17" s="124">
        <v>1.2587259856402131</v>
      </c>
      <c r="D17" s="110">
        <v>3748</v>
      </c>
      <c r="E17" s="110">
        <v>1589056.8577150032</v>
      </c>
      <c r="F17" s="116"/>
      <c r="G17" s="115">
        <v>5046.7</v>
      </c>
      <c r="H17" s="115">
        <v>664.74412080420598</v>
      </c>
      <c r="I17" s="116"/>
      <c r="J17" s="110">
        <v>749431.90131188801</v>
      </c>
    </row>
    <row r="18" spans="2:10" x14ac:dyDescent="0.2">
      <c r="B18" s="3">
        <v>2032</v>
      </c>
      <c r="C18" s="124">
        <v>1.2803371037430471</v>
      </c>
      <c r="D18" s="110">
        <v>3741</v>
      </c>
      <c r="E18" s="110">
        <v>1598081.3110206637</v>
      </c>
      <c r="F18" s="116"/>
      <c r="G18" s="115">
        <v>5081.5</v>
      </c>
      <c r="H18" s="115">
        <v>674.842369487935</v>
      </c>
      <c r="I18" s="116"/>
      <c r="J18" s="110">
        <v>753349.12240444601</v>
      </c>
    </row>
    <row r="19" spans="2:10" x14ac:dyDescent="0.2">
      <c r="B19" s="3">
        <v>2033</v>
      </c>
      <c r="C19" s="124">
        <v>1.3115496253186525</v>
      </c>
      <c r="D19" s="110">
        <v>3733</v>
      </c>
      <c r="E19" s="110">
        <v>1607130.6582502588</v>
      </c>
      <c r="F19" s="116"/>
      <c r="G19" s="115">
        <v>5113.5</v>
      </c>
      <c r="H19" s="115">
        <v>685.09415498671501</v>
      </c>
      <c r="I19" s="116"/>
      <c r="J19" s="110">
        <v>757269.47035686194</v>
      </c>
    </row>
    <row r="20" spans="2:10" x14ac:dyDescent="0.2">
      <c r="B20" s="3">
        <v>2034</v>
      </c>
      <c r="C20" s="124">
        <v>1.3431283170914048</v>
      </c>
      <c r="D20" s="110">
        <v>3725</v>
      </c>
      <c r="E20" s="110">
        <v>1616167.5585178866</v>
      </c>
      <c r="F20" s="116"/>
      <c r="G20" s="115">
        <v>5143.6000000000004</v>
      </c>
      <c r="H20" s="115">
        <v>695.50154494205105</v>
      </c>
      <c r="I20" s="116"/>
      <c r="J20" s="110">
        <v>761160.55333513103</v>
      </c>
    </row>
    <row r="21" spans="2:10" x14ac:dyDescent="0.2">
      <c r="B21" s="3">
        <v>2035</v>
      </c>
      <c r="C21" s="124">
        <v>1.3750767217484883</v>
      </c>
      <c r="D21" s="110">
        <v>3715</v>
      </c>
      <c r="E21" s="110">
        <v>1625204.4587855143</v>
      </c>
      <c r="F21" s="116"/>
      <c r="G21" s="115">
        <v>5172.6000000000004</v>
      </c>
      <c r="H21" s="115">
        <v>706.06694271758101</v>
      </c>
      <c r="I21" s="116"/>
      <c r="J21" s="110">
        <v>765036.54528329195</v>
      </c>
    </row>
    <row r="22" spans="2:10" x14ac:dyDescent="0.2">
      <c r="B22" s="3">
        <v>2036</v>
      </c>
      <c r="C22" s="124">
        <v>1.407398413256906</v>
      </c>
      <c r="D22" s="110">
        <v>3704</v>
      </c>
      <c r="E22" s="110">
        <v>1634228.9120911749</v>
      </c>
      <c r="F22" s="116"/>
      <c r="G22" s="115">
        <v>5201.3999999999996</v>
      </c>
      <c r="H22" s="115">
        <v>716.79292143256805</v>
      </c>
      <c r="I22" s="116"/>
      <c r="J22" s="110">
        <v>768964.56464461295</v>
      </c>
    </row>
  </sheetData>
  <customSheetViews>
    <customSheetView guid="{64245E33-E577-4C25-9B98-21C112E84FF6}" scale="75" showPageBreaks="1" showGridLines="0" fitToPage="1" printArea="1">
      <selection activeCell="K39" sqref="K39"/>
      <pageMargins left="0" right="0" top="0" bottom="0" header="0" footer="0"/>
      <pageSetup scale="88" orientation="portrait" r:id="rId1"/>
      <headerFooter alignWithMargins="0">
        <oddFooter>&amp;R&amp;A</oddFooter>
      </headerFooter>
    </customSheetView>
    <customSheetView guid="{2C54E754-4594-47E3-AFE9-B28C28B63E5C}" scale="75" showGridLines="0" fitToPage="1">
      <selection activeCell="K39" sqref="K39"/>
      <pageMargins left="0" right="0" top="0" bottom="0" header="0" footer="0"/>
      <pageSetup scale="88" orientation="portrait" r:id="rId2"/>
      <headerFooter alignWithMargins="0">
        <oddFooter>&amp;R&amp;A</oddFooter>
      </headerFooter>
    </customSheetView>
    <customSheetView guid="{DC437496-B10F-474B-8F6E-F19B4DA7C026}" scale="75" showPageBreaks="1" showGridLines="0" fitToPage="1" printArea="1">
      <selection activeCell="M50" sqref="M50"/>
      <pageMargins left="0" right="0" top="0" bottom="0" header="0" footer="0"/>
      <pageSetup scale="86" orientation="landscape" r:id="rId3"/>
      <headerFooter alignWithMargins="0">
        <oddFooter>&amp;R&amp;A</oddFooter>
      </headerFooter>
    </customSheetView>
    <customSheetView guid="{C3E70234-FA18-40E7-B25F-218A5F7D2EA2}" scale="75" showGridLines="0" fitToPage="1">
      <selection activeCell="J49" sqref="J49"/>
      <pageMargins left="0" right="0" top="0" bottom="0" header="0" footer="0"/>
      <pageSetup scale="81" orientation="landscape" r:id="rId4"/>
      <headerFooter alignWithMargins="0">
        <oddFooter>&amp;R&amp;A</oddFooter>
      </headerFooter>
    </customSheetView>
  </customSheetViews>
  <mergeCells count="5">
    <mergeCell ref="B1:J1"/>
    <mergeCell ref="B2:J2"/>
    <mergeCell ref="B4:J4"/>
    <mergeCell ref="B5:J5"/>
    <mergeCell ref="B7:J7"/>
  </mergeCells>
  <phoneticPr fontId="0" type="noConversion"/>
  <printOptions horizontalCentered="1"/>
  <pageMargins left="0.25" right="0.25" top="0.5" bottom="0.5" header="0.5" footer="0.5"/>
  <pageSetup scale="93" orientation="landscape" r:id="rId5"/>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J22"/>
  <sheetViews>
    <sheetView showGridLines="0" topLeftCell="A3" zoomScaleNormal="100" workbookViewId="0">
      <selection activeCell="J9" sqref="J9:J22"/>
    </sheetView>
  </sheetViews>
  <sheetFormatPr defaultColWidth="8.7109375" defaultRowHeight="10.199999999999999" x14ac:dyDescent="0.2"/>
  <cols>
    <col min="1" max="1" width="1.7109375" customWidth="1"/>
    <col min="2" max="2" width="11.7109375" customWidth="1"/>
    <col min="3" max="3" width="13.140625" customWidth="1"/>
    <col min="4" max="4" width="12.7109375" customWidth="1"/>
    <col min="5" max="5" width="14.140625" customWidth="1"/>
    <col min="6" max="6" width="12.7109375" customWidth="1"/>
    <col min="7" max="7" width="15.140625" customWidth="1"/>
    <col min="8" max="10" width="12" customWidth="1"/>
  </cols>
  <sheetData>
    <row r="1" spans="2:10" s="11" customFormat="1" ht="15.6" x14ac:dyDescent="0.3">
      <c r="B1" s="15" t="s">
        <v>76</v>
      </c>
      <c r="C1" s="15"/>
      <c r="D1" s="15"/>
      <c r="E1" s="15"/>
      <c r="F1" s="15"/>
      <c r="G1" s="15"/>
      <c r="H1" s="15"/>
      <c r="I1" s="15"/>
      <c r="J1" s="15"/>
    </row>
    <row r="2" spans="2:10" s="5" customFormat="1" ht="13.2" x14ac:dyDescent="0.25">
      <c r="B2" s="53" t="str">
        <f>+'FormsList&amp;FilerInfo'!B2</f>
        <v>Los Angeles Department of Water and Power</v>
      </c>
      <c r="C2" s="7"/>
      <c r="D2" s="7"/>
      <c r="E2" s="7"/>
      <c r="F2" s="7"/>
      <c r="G2" s="7"/>
      <c r="H2" s="7"/>
      <c r="I2" s="7"/>
      <c r="J2" s="7"/>
    </row>
    <row r="3" spans="2:10" s="5" customFormat="1" ht="13.2" x14ac:dyDescent="0.25">
      <c r="B3" s="7"/>
      <c r="C3" s="7"/>
      <c r="D3" s="7"/>
      <c r="E3" s="7"/>
      <c r="F3" s="7"/>
      <c r="G3" s="7"/>
      <c r="H3" s="7"/>
      <c r="I3" s="7"/>
      <c r="J3" s="7"/>
    </row>
    <row r="4" spans="2:10" s="5" customFormat="1" ht="13.2" x14ac:dyDescent="0.25">
      <c r="B4" s="9"/>
      <c r="C4" s="9"/>
      <c r="D4" s="9"/>
      <c r="E4" s="9"/>
      <c r="F4" s="9"/>
      <c r="G4" s="9"/>
      <c r="H4" s="9"/>
      <c r="I4" s="9"/>
      <c r="J4" s="9"/>
    </row>
    <row r="5" spans="2:10" s="11" customFormat="1" ht="15.6" x14ac:dyDescent="0.3">
      <c r="B5" s="13" t="s">
        <v>77</v>
      </c>
      <c r="C5" s="13"/>
      <c r="D5" s="14"/>
      <c r="E5" s="14"/>
      <c r="F5" s="14"/>
      <c r="G5" s="14"/>
      <c r="H5" s="14"/>
      <c r="I5" s="14"/>
      <c r="J5" s="14"/>
    </row>
    <row r="6" spans="2:10" ht="13.5" customHeight="1" x14ac:dyDescent="0.25">
      <c r="B6" s="7" t="s">
        <v>78</v>
      </c>
      <c r="C6" s="7"/>
      <c r="D6" s="52"/>
      <c r="E6" s="52"/>
      <c r="F6" s="52"/>
      <c r="G6" s="52"/>
      <c r="H6" s="52"/>
      <c r="I6" s="52"/>
      <c r="J6" s="1"/>
    </row>
    <row r="7" spans="2:10" ht="21.75" customHeight="1" x14ac:dyDescent="0.25">
      <c r="B7" s="4"/>
      <c r="C7" s="186" t="str">
        <f>+'Form 1.3'!C8</f>
        <v>(Modify categories below to be consistent with sectors reported on Form 1.1)</v>
      </c>
      <c r="D7" s="186"/>
      <c r="E7" s="186"/>
      <c r="F7" s="186"/>
      <c r="G7" s="186"/>
      <c r="H7" s="186"/>
      <c r="I7" s="186"/>
      <c r="J7" s="186"/>
    </row>
    <row r="8" spans="2:10" ht="60.75" customHeight="1" x14ac:dyDescent="0.2">
      <c r="B8" s="8" t="s">
        <v>33</v>
      </c>
      <c r="C8" s="35" t="s">
        <v>79</v>
      </c>
      <c r="D8" s="35" t="s">
        <v>80</v>
      </c>
      <c r="E8" s="35" t="s">
        <v>81</v>
      </c>
      <c r="F8" s="35" t="s">
        <v>82</v>
      </c>
      <c r="G8" s="35" t="s">
        <v>83</v>
      </c>
      <c r="H8" s="35" t="s">
        <v>84</v>
      </c>
      <c r="I8" s="35" t="s">
        <v>85</v>
      </c>
      <c r="J8" s="35" t="s">
        <v>40</v>
      </c>
    </row>
    <row r="9" spans="2:10" x14ac:dyDescent="0.2">
      <c r="B9" s="3">
        <v>2023</v>
      </c>
      <c r="C9" s="109">
        <v>1</v>
      </c>
      <c r="D9" s="126">
        <v>21.942273113165488</v>
      </c>
      <c r="E9" s="126">
        <v>20.637323518408905</v>
      </c>
      <c r="F9" s="126">
        <v>19.521719088767416</v>
      </c>
      <c r="G9" s="126">
        <v>19.180293506775172</v>
      </c>
      <c r="H9" s="126">
        <v>19.745746535735968</v>
      </c>
      <c r="I9" s="126">
        <v>21.816195411460278</v>
      </c>
      <c r="J9" s="116"/>
    </row>
    <row r="10" spans="2:10" x14ac:dyDescent="0.2">
      <c r="B10" s="3">
        <v>2024</v>
      </c>
      <c r="C10" s="109">
        <v>1</v>
      </c>
      <c r="D10" s="126">
        <v>23.378285360068741</v>
      </c>
      <c r="E10" s="126">
        <v>21.776887709015771</v>
      </c>
      <c r="F10" s="126">
        <v>20.409503566781922</v>
      </c>
      <c r="G10" s="126">
        <v>20.624019107069063</v>
      </c>
      <c r="H10" s="126">
        <v>21.039879780452303</v>
      </c>
      <c r="I10" s="126">
        <v>23.048611050250472</v>
      </c>
      <c r="J10" s="116"/>
    </row>
    <row r="11" spans="2:10" x14ac:dyDescent="0.2">
      <c r="B11" s="3">
        <v>2025</v>
      </c>
      <c r="C11" s="3">
        <v>1</v>
      </c>
      <c r="D11" s="127">
        <v>25.02833540755876</v>
      </c>
      <c r="E11" s="127">
        <v>23.6620649780767</v>
      </c>
      <c r="F11" s="127">
        <v>22.151223289925841</v>
      </c>
      <c r="G11" s="127">
        <v>22.292957058346815</v>
      </c>
      <c r="H11" s="127">
        <v>22.644915553024671</v>
      </c>
      <c r="I11" s="127">
        <v>24.507921889481889</v>
      </c>
      <c r="J11" s="135"/>
    </row>
    <row r="12" spans="2:10" x14ac:dyDescent="0.2">
      <c r="B12" s="3">
        <v>2026</v>
      </c>
      <c r="C12" s="3">
        <v>1</v>
      </c>
      <c r="D12" s="127">
        <v>27.117323207227905</v>
      </c>
      <c r="E12" s="127">
        <v>26.037957940247725</v>
      </c>
      <c r="F12" s="127">
        <v>24.51521697468646</v>
      </c>
      <c r="G12" s="127">
        <v>24.677638711830895</v>
      </c>
      <c r="H12" s="127">
        <v>24.630326042193772</v>
      </c>
      <c r="I12" s="127">
        <v>26.883547154698629</v>
      </c>
      <c r="J12" s="135"/>
    </row>
    <row r="13" spans="2:10" x14ac:dyDescent="0.2">
      <c r="B13" s="3">
        <v>2027</v>
      </c>
      <c r="C13" s="3">
        <v>1</v>
      </c>
      <c r="D13" s="127">
        <v>29.661392012740979</v>
      </c>
      <c r="E13" s="127">
        <v>28.916166031246714</v>
      </c>
      <c r="F13" s="127">
        <v>27.378835161775033</v>
      </c>
      <c r="G13" s="127">
        <v>27.565916264032374</v>
      </c>
      <c r="H13" s="127">
        <v>26.944224746707341</v>
      </c>
      <c r="I13" s="127">
        <v>29.76128691093578</v>
      </c>
      <c r="J13" s="135"/>
    </row>
    <row r="14" spans="2:10" x14ac:dyDescent="0.2">
      <c r="B14" s="3">
        <v>2028</v>
      </c>
      <c r="C14" s="109">
        <v>1</v>
      </c>
      <c r="D14" s="128">
        <v>35.438061925345544</v>
      </c>
      <c r="E14" s="128">
        <v>34.240996666139111</v>
      </c>
      <c r="F14" s="128">
        <v>32.479109739596801</v>
      </c>
      <c r="G14" s="128">
        <v>32.756634518349713</v>
      </c>
      <c r="H14" s="128">
        <v>31.200298150471479</v>
      </c>
      <c r="I14" s="128">
        <v>35.168634092989507</v>
      </c>
      <c r="J14" s="116"/>
    </row>
    <row r="15" spans="2:10" x14ac:dyDescent="0.2">
      <c r="B15" s="3">
        <v>2029</v>
      </c>
      <c r="C15" s="3">
        <v>1</v>
      </c>
      <c r="D15" s="127">
        <v>38.025881421739811</v>
      </c>
      <c r="E15" s="127">
        <v>34.612776971802823</v>
      </c>
      <c r="F15" s="127">
        <v>32.413447442144964</v>
      </c>
      <c r="G15" s="127">
        <v>32.791294298686651</v>
      </c>
      <c r="H15" s="127">
        <v>31.347695185561431</v>
      </c>
      <c r="I15" s="127">
        <v>35.715353713474364</v>
      </c>
      <c r="J15" s="135"/>
    </row>
    <row r="16" spans="2:10" x14ac:dyDescent="0.2">
      <c r="B16" s="3">
        <v>2030</v>
      </c>
      <c r="C16" s="109">
        <v>1</v>
      </c>
      <c r="D16" s="128">
        <v>37.93391977805792</v>
      </c>
      <c r="E16" s="128">
        <v>33.539272934180417</v>
      </c>
      <c r="F16" s="128">
        <v>31.162229815705167</v>
      </c>
      <c r="G16" s="128">
        <v>31.571155991527416</v>
      </c>
      <c r="H16" s="128">
        <v>30.552760063937924</v>
      </c>
      <c r="I16" s="128">
        <v>34.713743744667383</v>
      </c>
      <c r="J16" s="116"/>
    </row>
    <row r="17" spans="2:10" x14ac:dyDescent="0.2">
      <c r="B17" s="3">
        <v>2031</v>
      </c>
      <c r="C17" s="109">
        <v>1</v>
      </c>
      <c r="D17" s="128">
        <v>38.818635096533441</v>
      </c>
      <c r="E17" s="128">
        <v>34.036727734011677</v>
      </c>
      <c r="F17" s="128">
        <v>31.58289553827483</v>
      </c>
      <c r="G17" s="128">
        <v>32.011912947617851</v>
      </c>
      <c r="H17" s="128">
        <v>30.906301895026644</v>
      </c>
      <c r="I17" s="128">
        <v>35.243412534585779</v>
      </c>
      <c r="J17" s="116"/>
    </row>
    <row r="18" spans="2:10" x14ac:dyDescent="0.2">
      <c r="B18" s="3">
        <v>2032</v>
      </c>
      <c r="C18" s="109">
        <v>1</v>
      </c>
      <c r="D18" s="128">
        <v>40.183131719913121</v>
      </c>
      <c r="E18" s="128">
        <v>35.161716105496353</v>
      </c>
      <c r="F18" s="128">
        <v>32.650584527946165</v>
      </c>
      <c r="G18" s="128">
        <v>33.099944023181855</v>
      </c>
      <c r="H18" s="128">
        <v>31.726101460665184</v>
      </c>
      <c r="I18" s="128">
        <v>36.391590105891879</v>
      </c>
      <c r="J18" s="136"/>
    </row>
    <row r="19" spans="2:10" x14ac:dyDescent="0.2">
      <c r="B19" s="3">
        <v>2033</v>
      </c>
      <c r="C19" s="109">
        <v>1</v>
      </c>
      <c r="D19" s="128">
        <v>42.49799121641184</v>
      </c>
      <c r="E19" s="128">
        <v>37.026342423266598</v>
      </c>
      <c r="F19" s="128">
        <v>34.408343149116298</v>
      </c>
      <c r="G19" s="128">
        <v>34.894513999721028</v>
      </c>
      <c r="H19" s="128">
        <v>33.09048340384058</v>
      </c>
      <c r="I19" s="128">
        <v>38.300146820242546</v>
      </c>
      <c r="J19" s="116"/>
    </row>
    <row r="20" spans="2:10" x14ac:dyDescent="0.2">
      <c r="B20" s="3">
        <v>2034</v>
      </c>
      <c r="C20" s="109">
        <v>1</v>
      </c>
      <c r="D20" s="128">
        <v>43.842848071067728</v>
      </c>
      <c r="E20" s="128">
        <v>38.389985741490591</v>
      </c>
      <c r="F20" s="128">
        <v>35.77873927091089</v>
      </c>
      <c r="G20" s="128">
        <v>36.272428357785834</v>
      </c>
      <c r="H20" s="128">
        <v>33.954814632494198</v>
      </c>
      <c r="I20" s="128">
        <v>39.661662014495725</v>
      </c>
      <c r="J20" s="136"/>
    </row>
    <row r="21" spans="2:10" x14ac:dyDescent="0.2">
      <c r="B21" s="3">
        <v>2035</v>
      </c>
      <c r="C21" s="109">
        <v>1</v>
      </c>
      <c r="D21" s="128">
        <v>46.879958032775427</v>
      </c>
      <c r="E21" s="128">
        <v>41.446269929961879</v>
      </c>
      <c r="F21" s="128">
        <v>38.839753193144119</v>
      </c>
      <c r="G21" s="128">
        <v>39.354179381214891</v>
      </c>
      <c r="H21" s="128">
        <v>35.81844303090412</v>
      </c>
      <c r="I21" s="128">
        <v>42.716303302434838</v>
      </c>
      <c r="J21" s="116"/>
    </row>
    <row r="22" spans="2:10" x14ac:dyDescent="0.2">
      <c r="B22" s="3">
        <v>2036</v>
      </c>
      <c r="C22" s="109">
        <v>1</v>
      </c>
      <c r="D22" s="128">
        <v>49.712037364498755</v>
      </c>
      <c r="E22" s="128">
        <v>44.294657049817474</v>
      </c>
      <c r="F22" s="128">
        <v>41.693694306390952</v>
      </c>
      <c r="G22" s="128">
        <v>42.226332572868522</v>
      </c>
      <c r="H22" s="128">
        <v>37.623736969564582</v>
      </c>
      <c r="I22" s="128">
        <v>45.56324725207449</v>
      </c>
      <c r="J22" s="136"/>
    </row>
  </sheetData>
  <customSheetViews>
    <customSheetView guid="{64245E33-E577-4C25-9B98-21C112E84FF6}" scale="75" showPageBreaks="1" showGridLines="0" fitToPage="1" printArea="1">
      <selection activeCell="AC78" sqref="AC78"/>
      <pageMargins left="0" right="0" top="0" bottom="0" header="0" footer="0"/>
      <pageSetup orientation="landscape" r:id="rId1"/>
      <headerFooter alignWithMargins="0">
        <oddFooter>&amp;R&amp;A</oddFooter>
      </headerFooter>
    </customSheetView>
    <customSheetView guid="{2C54E754-4594-47E3-AFE9-B28C28B63E5C}" scale="75" showGridLines="0" fitToPage="1">
      <selection activeCell="AC78" sqref="AC78"/>
      <pageMargins left="0" right="0" top="0" bottom="0" header="0" footer="0"/>
      <pageSetup orientation="landscape" r:id="rId2"/>
      <headerFooter alignWithMargins="0">
        <oddFooter>&amp;R&amp;A</oddFooter>
      </headerFooter>
    </customSheetView>
    <customSheetView guid="{DC437496-B10F-474B-8F6E-F19B4DA7C026}" scale="75" showPageBreaks="1" showGridLines="0" fitToPage="1" printArea="1">
      <selection activeCell="B7" sqref="B7"/>
      <pageMargins left="0" right="0" top="0" bottom="0" header="0" footer="0"/>
      <pageSetup orientation="landscape" r:id="rId3"/>
      <headerFooter alignWithMargins="0">
        <oddFooter>&amp;R&amp;A</oddFooter>
      </headerFooter>
    </customSheetView>
    <customSheetView guid="{C3E70234-FA18-40E7-B25F-218A5F7D2EA2}" scale="75" showGridLines="0" fitToPage="1">
      <selection activeCell="B7" sqref="B7"/>
      <pageMargins left="0" right="0" top="0" bottom="0" header="0" footer="0"/>
      <pageSetup orientation="landscape" r:id="rId4"/>
      <headerFooter alignWithMargins="0">
        <oddFooter>&amp;R&amp;A</oddFooter>
      </headerFooter>
    </customSheetView>
  </customSheetViews>
  <mergeCells count="1">
    <mergeCell ref="C7:J7"/>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pageSetUpPr fitToPage="1"/>
  </sheetPr>
  <dimension ref="B1:K22"/>
  <sheetViews>
    <sheetView showGridLines="0" zoomScale="85" zoomScaleNormal="85" workbookViewId="0">
      <selection activeCell="I17" sqref="I17"/>
    </sheetView>
  </sheetViews>
  <sheetFormatPr defaultColWidth="17.7109375" defaultRowHeight="10.199999999999999" x14ac:dyDescent="0.2"/>
  <cols>
    <col min="1" max="1" width="1.7109375" style="6" customWidth="1"/>
    <col min="2" max="2" width="12.7109375" style="6" customWidth="1"/>
    <col min="3" max="9" width="15.7109375" style="6" customWidth="1"/>
    <col min="10" max="10" width="14.42578125" style="6" customWidth="1"/>
    <col min="11" max="16384" width="17.7109375" style="6"/>
  </cols>
  <sheetData>
    <row r="1" spans="2:10" s="16" customFormat="1" ht="15.6" x14ac:dyDescent="0.3">
      <c r="B1" s="180" t="s">
        <v>86</v>
      </c>
      <c r="C1" s="180"/>
      <c r="D1" s="180"/>
      <c r="E1" s="180"/>
      <c r="F1" s="180"/>
      <c r="G1" s="180"/>
      <c r="H1" s="180"/>
      <c r="I1" s="180"/>
      <c r="J1" s="180"/>
    </row>
    <row r="2" spans="2:10" ht="15.6" x14ac:dyDescent="0.3">
      <c r="B2" s="57" t="str">
        <f>+'FormsList&amp;FilerInfo'!B2</f>
        <v>Los Angeles Department of Water and Power</v>
      </c>
      <c r="C2" s="21"/>
      <c r="D2" s="21"/>
      <c r="E2" s="21"/>
      <c r="F2" s="56"/>
      <c r="G2" s="21"/>
      <c r="H2" s="21"/>
      <c r="I2" s="21"/>
      <c r="J2" s="83"/>
    </row>
    <row r="3" spans="2:10" ht="13.2" x14ac:dyDescent="0.25">
      <c r="B3" s="21"/>
      <c r="C3" s="21"/>
      <c r="D3" s="21"/>
      <c r="E3" s="21"/>
      <c r="F3" s="21"/>
      <c r="G3" s="21"/>
      <c r="H3" s="21"/>
      <c r="I3" s="21"/>
      <c r="J3" s="83"/>
    </row>
    <row r="4" spans="2:10" s="16" customFormat="1" ht="15.6" x14ac:dyDescent="0.3">
      <c r="B4" s="56" t="s">
        <v>87</v>
      </c>
      <c r="C4" s="56"/>
      <c r="D4" s="56"/>
      <c r="E4" s="56"/>
      <c r="F4" s="56"/>
      <c r="G4" s="56"/>
      <c r="H4" s="56"/>
      <c r="I4" s="56"/>
      <c r="J4" s="84"/>
    </row>
    <row r="5" spans="2:10" s="16" customFormat="1" ht="15.6" x14ac:dyDescent="0.3">
      <c r="B5" s="56"/>
      <c r="C5" s="56"/>
      <c r="D5" s="56"/>
      <c r="E5" s="56"/>
      <c r="F5" s="85"/>
      <c r="G5" s="56"/>
      <c r="H5" s="56"/>
      <c r="I5" s="56"/>
      <c r="J5" s="84"/>
    </row>
    <row r="6" spans="2:10" ht="22.5" customHeight="1" x14ac:dyDescent="0.25">
      <c r="B6" s="187" t="str">
        <f>+'Form 1.3'!C8</f>
        <v>(Modify categories below to be consistent with sectors reported on Form 1.1)</v>
      </c>
      <c r="C6" s="187"/>
      <c r="D6" s="187"/>
      <c r="E6" s="187"/>
      <c r="F6" s="187"/>
      <c r="G6" s="187"/>
      <c r="H6" s="187"/>
      <c r="I6" s="187"/>
      <c r="J6" s="187"/>
    </row>
    <row r="7" spans="2:10" x14ac:dyDescent="0.2">
      <c r="B7" s="19"/>
      <c r="C7" s="86" t="s">
        <v>88</v>
      </c>
      <c r="D7" s="17"/>
      <c r="E7" s="17"/>
      <c r="F7" s="17"/>
      <c r="G7" s="17"/>
      <c r="H7" s="17"/>
      <c r="I7" s="18"/>
      <c r="J7" s="89"/>
    </row>
    <row r="8" spans="2:10" x14ac:dyDescent="0.2">
      <c r="B8" s="20" t="s">
        <v>33</v>
      </c>
      <c r="C8" s="49" t="s">
        <v>80</v>
      </c>
      <c r="D8" s="49" t="s">
        <v>81</v>
      </c>
      <c r="E8" s="49" t="s">
        <v>82</v>
      </c>
      <c r="F8" s="49" t="s">
        <v>83</v>
      </c>
      <c r="G8" s="49" t="s">
        <v>84</v>
      </c>
      <c r="H8" s="49" t="s">
        <v>85</v>
      </c>
      <c r="I8" s="50" t="s">
        <v>40</v>
      </c>
      <c r="J8" s="89" t="s">
        <v>89</v>
      </c>
    </row>
    <row r="9" spans="2:10" x14ac:dyDescent="0.2">
      <c r="B9" s="3">
        <v>2023</v>
      </c>
      <c r="C9" s="111">
        <v>1432771</v>
      </c>
      <c r="D9" s="111">
        <v>135444</v>
      </c>
      <c r="E9" s="111">
        <v>6707</v>
      </c>
      <c r="F9" s="116"/>
      <c r="G9" s="116"/>
      <c r="H9" s="116"/>
      <c r="I9" s="116"/>
      <c r="J9" s="116"/>
    </row>
    <row r="10" spans="2:10" x14ac:dyDescent="0.2">
      <c r="B10" s="3">
        <v>2024</v>
      </c>
      <c r="C10" s="111">
        <v>1439325</v>
      </c>
      <c r="D10" s="111">
        <v>135277</v>
      </c>
      <c r="E10" s="111">
        <v>6319</v>
      </c>
      <c r="F10" s="116"/>
      <c r="G10" s="116"/>
      <c r="H10" s="116"/>
      <c r="I10" s="116"/>
      <c r="J10" s="116"/>
    </row>
    <row r="11" spans="2:10" x14ac:dyDescent="0.2">
      <c r="B11" s="3">
        <v>2025</v>
      </c>
      <c r="C11" s="116"/>
      <c r="D11" s="116"/>
      <c r="E11" s="116"/>
      <c r="F11" s="116"/>
      <c r="G11" s="116"/>
      <c r="H11" s="116"/>
      <c r="I11" s="116"/>
      <c r="J11" s="116"/>
    </row>
    <row r="12" spans="2:10" x14ac:dyDescent="0.2">
      <c r="B12" s="3">
        <v>2026</v>
      </c>
      <c r="C12" s="116"/>
      <c r="D12" s="116"/>
      <c r="E12" s="116"/>
      <c r="F12" s="116"/>
      <c r="G12" s="116"/>
      <c r="H12" s="116"/>
      <c r="I12" s="116"/>
      <c r="J12" s="116"/>
    </row>
    <row r="13" spans="2:10" x14ac:dyDescent="0.2">
      <c r="B13" s="3">
        <v>2027</v>
      </c>
      <c r="C13" s="116"/>
      <c r="D13" s="116"/>
      <c r="E13" s="116"/>
      <c r="F13" s="116"/>
      <c r="G13" s="116"/>
      <c r="H13" s="116"/>
      <c r="I13" s="116"/>
      <c r="J13" s="116"/>
    </row>
    <row r="14" spans="2:10" x14ac:dyDescent="0.2">
      <c r="B14" s="3">
        <v>2028</v>
      </c>
      <c r="C14" s="116"/>
      <c r="D14" s="116"/>
      <c r="E14" s="116"/>
      <c r="F14" s="116"/>
      <c r="G14" s="116"/>
      <c r="H14" s="116"/>
      <c r="I14" s="116"/>
      <c r="J14" s="116"/>
    </row>
    <row r="15" spans="2:10" x14ac:dyDescent="0.2">
      <c r="B15" s="3">
        <v>2029</v>
      </c>
      <c r="C15" s="116"/>
      <c r="D15" s="116"/>
      <c r="E15" s="116"/>
      <c r="F15" s="116"/>
      <c r="G15" s="116"/>
      <c r="H15" s="116"/>
      <c r="I15" s="116"/>
      <c r="J15" s="116"/>
    </row>
    <row r="16" spans="2:10" x14ac:dyDescent="0.2">
      <c r="B16" s="3">
        <v>2030</v>
      </c>
      <c r="C16" s="116"/>
      <c r="D16" s="116"/>
      <c r="E16" s="116"/>
      <c r="F16" s="116"/>
      <c r="G16" s="116"/>
      <c r="H16" s="116"/>
      <c r="I16" s="116"/>
      <c r="J16" s="116"/>
    </row>
    <row r="17" spans="2:11" x14ac:dyDescent="0.2">
      <c r="B17" s="3">
        <v>2031</v>
      </c>
      <c r="C17" s="116"/>
      <c r="D17" s="116"/>
      <c r="E17" s="116"/>
      <c r="F17" s="116"/>
      <c r="G17" s="116"/>
      <c r="H17" s="116"/>
      <c r="I17" s="116"/>
      <c r="J17" s="116"/>
      <c r="K17" s="87"/>
    </row>
    <row r="18" spans="2:11" x14ac:dyDescent="0.2">
      <c r="B18" s="3">
        <v>2032</v>
      </c>
      <c r="C18" s="137"/>
      <c r="D18" s="137"/>
      <c r="E18" s="137"/>
      <c r="F18" s="137"/>
      <c r="G18" s="137"/>
      <c r="H18" s="137"/>
      <c r="I18" s="137"/>
      <c r="J18" s="137"/>
      <c r="K18" s="87"/>
    </row>
    <row r="19" spans="2:11" x14ac:dyDescent="0.2">
      <c r="B19" s="3">
        <v>2033</v>
      </c>
      <c r="C19" s="116"/>
      <c r="D19" s="116"/>
      <c r="E19" s="116"/>
      <c r="F19" s="116"/>
      <c r="G19" s="116"/>
      <c r="H19" s="116"/>
      <c r="I19" s="116"/>
      <c r="J19" s="116"/>
      <c r="K19" s="87"/>
    </row>
    <row r="20" spans="2:11" x14ac:dyDescent="0.2">
      <c r="B20" s="3">
        <v>2034</v>
      </c>
      <c r="C20" s="137"/>
      <c r="D20" s="137"/>
      <c r="E20" s="137"/>
      <c r="F20" s="137"/>
      <c r="G20" s="137"/>
      <c r="H20" s="137"/>
      <c r="I20" s="137"/>
      <c r="J20" s="137"/>
      <c r="K20" s="87"/>
    </row>
    <row r="21" spans="2:11" x14ac:dyDescent="0.2">
      <c r="B21" s="3">
        <v>2035</v>
      </c>
      <c r="C21" s="116"/>
      <c r="D21" s="116"/>
      <c r="E21" s="116"/>
      <c r="F21" s="116"/>
      <c r="G21" s="116"/>
      <c r="H21" s="116"/>
      <c r="I21" s="116"/>
      <c r="J21" s="116"/>
      <c r="K21" s="87"/>
    </row>
    <row r="22" spans="2:11" x14ac:dyDescent="0.2">
      <c r="B22" s="3">
        <v>2036</v>
      </c>
      <c r="C22" s="137"/>
      <c r="D22" s="137"/>
      <c r="E22" s="137"/>
      <c r="F22" s="137"/>
      <c r="G22" s="137"/>
      <c r="H22" s="137"/>
      <c r="I22" s="137"/>
      <c r="J22" s="137"/>
      <c r="K22" s="87"/>
    </row>
  </sheetData>
  <customSheetViews>
    <customSheetView guid="{64245E33-E577-4C25-9B98-21C112E84FF6}" scale="75" showPageBreaks="1" showGridLines="0" fitToPage="1" printArea="1">
      <selection activeCell="O64" sqref="O64"/>
      <pageMargins left="0" right="0" top="0" bottom="0" header="0" footer="0"/>
      <pageSetup scale="98" orientation="landscape" r:id="rId1"/>
      <headerFooter alignWithMargins="0">
        <oddFooter>&amp;R&amp;A</oddFooter>
      </headerFooter>
    </customSheetView>
    <customSheetView guid="{2C54E754-4594-47E3-AFE9-B28C28B63E5C}" scale="75" showGridLines="0" fitToPage="1">
      <selection activeCell="O64" sqref="O64"/>
      <pageMargins left="0" right="0" top="0" bottom="0" header="0" footer="0"/>
      <pageSetup scale="98" orientation="landscape" r:id="rId2"/>
      <headerFooter alignWithMargins="0">
        <oddFooter>&amp;R&amp;A</oddFooter>
      </headerFooter>
    </customSheetView>
    <customSheetView guid="{DC437496-B10F-474B-8F6E-F19B4DA7C026}" scale="75" showPageBreaks="1" showGridLines="0" fitToPage="1" printArea="1">
      <selection activeCell="Q82" sqref="Q82"/>
      <pageMargins left="0" right="0" top="0" bottom="0" header="0" footer="0"/>
      <pageSetup scale="93" orientation="landscape" r:id="rId3"/>
      <headerFooter alignWithMargins="0">
        <oddFooter>&amp;R&amp;A</oddFooter>
      </headerFooter>
    </customSheetView>
    <customSheetView guid="{C3E70234-FA18-40E7-B25F-218A5F7D2EA2}" scale="75" showGridLines="0" fitToPage="1">
      <selection activeCell="Q82" sqref="Q82"/>
      <pageMargins left="0" right="0" top="0" bottom="0" header="0" footer="0"/>
      <pageSetup scale="88" orientation="landscape" r:id="rId4"/>
      <headerFooter alignWithMargins="0">
        <oddFooter>&amp;R&amp;A</oddFooter>
      </headerFooter>
    </customSheetView>
  </customSheetViews>
  <mergeCells count="2">
    <mergeCell ref="B6:J6"/>
    <mergeCell ref="B1:J1"/>
  </mergeCells>
  <phoneticPr fontId="0" type="noConversion"/>
  <printOptions horizontalCentered="1"/>
  <pageMargins left="0.25" right="0.25" top="0.5" bottom="0.5" header="0.5" footer="0.5"/>
  <pageSetup orientation="landscape" r:id="rId5"/>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_x0067_sp8 xmlns="785685f2-c2e1-4352-89aa-3faca8eaba52">
      <UserInfo>
        <DisplayName/>
        <AccountId xsi:nil="true"/>
        <AccountType/>
      </UserInfo>
    </_x0067_sp8>
    <lcf76f155ced4ddcb4097134ff3c332f xmlns="785685f2-c2e1-4352-89aa-3faca8eaba52">
      <Terms xmlns="http://schemas.microsoft.com/office/infopath/2007/PartnerControls"/>
    </lcf76f155ced4ddcb4097134ff3c332f>
    <MapTitle xmlns="785685f2-c2e1-4352-89aa-3faca8eaba52" xsi:nil="true"/>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20" ma:contentTypeDescription="Create a new document." ma:contentTypeScope="" ma:versionID="e5972570af8d79689e8f0bfaf52edc91">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07a80893a2c352701760cd950b3abfd3"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7_sp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apTitl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7_sp8" ma:index="12" nillable="true" ma:displayName="Person or Group" ma:list="UserInfo" ma:internalName="_x0067_sp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apTitle" ma:index="23" nillable="true" ma:displayName="Map Title" ma:description="The title of the map(s)" ma:format="Dropdown" ma:internalName="MapTitle">
      <xsd:simpleType>
        <xsd:restriction base="dms:Text">
          <xsd:maxLength value="255"/>
        </xsd:restrictio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7982f68-cc81-44ab-bf34-84c0dc62eae2}"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D6B79A-526F-48F0-AD78-1FFBB0E7C01B}">
  <ds:schemaRefs>
    <ds:schemaRef ds:uri="http://schemas.openxmlformats.org/package/2006/metadata/core-properties"/>
    <ds:schemaRef ds:uri="http://schemas.microsoft.com/office/2006/metadata/properties"/>
    <ds:schemaRef ds:uri="http://purl.org/dc/elements/1.1/"/>
    <ds:schemaRef ds:uri="5067c814-4b34-462c-a21d-c185ff6548d2"/>
    <ds:schemaRef ds:uri="http://schemas.microsoft.com/office/2006/documentManagement/types"/>
    <ds:schemaRef ds:uri="http://purl.org/dc/terms/"/>
    <ds:schemaRef ds:uri="785685f2-c2e1-4352-89aa-3faca8eaba52"/>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3.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4.xml><?xml version="1.0" encoding="utf-8"?>
<ds:datastoreItem xmlns:ds="http://schemas.openxmlformats.org/officeDocument/2006/customXml" ds:itemID="{767D0008-673F-47F9-ABBB-E35711CB26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Cover</vt:lpstr>
      <vt:lpstr>FormsList&amp;FilerInfo</vt:lpstr>
      <vt:lpstr>Form 1.1b</vt:lpstr>
      <vt:lpstr>Form 1.2</vt:lpstr>
      <vt:lpstr>Form 1.3</vt:lpstr>
      <vt:lpstr>Form 1.5</vt:lpstr>
      <vt:lpstr>Form 2.1</vt:lpstr>
      <vt:lpstr>Form 2.2</vt:lpstr>
      <vt:lpstr>Form 2.3</vt:lpstr>
      <vt:lpstr>Form 3</vt:lpstr>
      <vt:lpstr>Form 4</vt:lpstr>
      <vt:lpstr>CoName</vt:lpstr>
      <vt:lpstr>filedate</vt:lpstr>
      <vt:lpstr>Cover!Print_Area</vt:lpstr>
      <vt:lpstr>'Form 1.1b'!Print_Area</vt:lpstr>
      <vt:lpstr>'Form 1.2'!Print_Area</vt:lpstr>
      <vt:lpstr>'Form 1.3'!Print_Area</vt:lpstr>
      <vt:lpstr>'Form 1.5'!Print_Area</vt:lpstr>
      <vt:lpstr>'Form 3'!Print_Area</vt:lpstr>
      <vt:lpstr>'FormsList&amp;FilerInfo'!Print_Area</vt:lpstr>
      <vt:lpstr>'Form 2.1'!Print_Titles</vt:lpstr>
      <vt:lpstr>'Form 2.3'!Print_Titles</vt:lpstr>
      <vt:lpstr>'Form 3'!Print_Titles</vt:lpstr>
      <vt:lpstr>pv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Goss, Eric Michael</cp:lastModifiedBy>
  <cp:revision/>
  <dcterms:created xsi:type="dcterms:W3CDTF">2004-04-26T18:12:37Z</dcterms:created>
  <dcterms:modified xsi:type="dcterms:W3CDTF">2025-06-16T18:54:13Z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0x01010061DC9A153AAEEE45BACE06E01F8272AC</vt:lpwstr>
  </property>
  <property fmtid="{D5CDD505-2E9C-101B-9397-08002B2CF9AE}" pid="14" name="MediaServiceImageTags">
    <vt:lpwstr/>
  </property>
</Properties>
</file>